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3.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filterPrivacy="1" codeName="ThisWorkbook"/>
  <xr:revisionPtr revIDLastSave="0" documentId="13_ncr:1_{F6587D1C-5FD5-4113-BA80-B3C13AFA1CB8}" xr6:coauthVersionLast="45" xr6:coauthVersionMax="45" xr10:uidLastSave="{00000000-0000-0000-0000-000000000000}"/>
  <workbookProtection workbookAlgorithmName="SHA-512" workbookHashValue="OSXL/iDsiA76lpH2pqqNOwZ+UCx6Wyy5LEcnjlkoyswcLGPceFbUvV9b/9Hx4ww8X6N3Sq8tEArkqqRbvD9yCw==" workbookSaltValue="NfXhy30g2FMVzLuUoG4xSA==" workbookSpinCount="100000" lockStructure="1"/>
  <bookViews>
    <workbookView xWindow="-120" yWindow="-120" windowWidth="29040" windowHeight="15840" xr2:uid="{00000000-000D-0000-FFFF-FFFF00000000}"/>
  </bookViews>
  <sheets>
    <sheet name="Read me" sheetId="22" r:id="rId1"/>
    <sheet name="Ch 3. Volumes" sheetId="28" r:id="rId2"/>
    <sheet name="Ch 3, 5. Fuel Prices" sheetId="23" r:id="rId3"/>
    <sheet name="Ch 4. Ethanol Excise" sheetId="34" r:id="rId4"/>
    <sheet name="Ch 5. Stations by fuel" sheetId="26" r:id="rId5"/>
    <sheet name="DATA INPUTS --&gt; (1)" sheetId="35" r:id="rId6"/>
    <sheet name="Weekly prices for NSW to 2018" sheetId="36" r:id="rId7"/>
    <sheet name="Weekly prices for NSW to 2019" sheetId="37" r:id="rId8"/>
    <sheet name="Weekly prices for NSW 2020, 21 " sheetId="38" r:id="rId9"/>
    <sheet name="weekly summary_noE10" sheetId="42" r:id="rId10"/>
    <sheet name="weekly summary_noU91" sheetId="44" r:id="rId11"/>
    <sheet name="PetroleumStatistics Table 3B" sheetId="40" r:id="rId12"/>
  </sheets>
  <externalReferences>
    <externalReference r:id="rId13"/>
    <externalReference r:id="rId14"/>
    <externalReference r:id="rId15"/>
  </externalReferences>
  <definedNames>
    <definedName name="_xlnm._FilterDatabase" localSheetId="1" hidden="1">#REF!</definedName>
    <definedName name="_xlnm._FilterDatabase" localSheetId="3" hidden="1">#REF!</definedName>
    <definedName name="_xlnm._FilterDatabase" localSheetId="4" hidden="1">#REF!</definedName>
    <definedName name="_xlnm._FilterDatabase" localSheetId="5" hidden="1">#REF!</definedName>
    <definedName name="_xlnm._FilterDatabase" localSheetId="11" hidden="1">#REF!</definedName>
    <definedName name="_xlnm._FilterDatabase" localSheetId="0" hidden="1">#REF!</definedName>
    <definedName name="_xlnm._FilterDatabase" hidden="1">#REF!</definedName>
    <definedName name="con" localSheetId="3">'[1]Table 1'!#REF!</definedName>
    <definedName name="con" localSheetId="11">'[1]Table 1'!#REF!</definedName>
    <definedName name="con">'[1]Table 1'!#REF!</definedName>
    <definedName name="ExampleData1" localSheetId="11">#REF!</definedName>
    <definedName name="ExampleData1">#REF!</definedName>
    <definedName name="ExampleData2" localSheetId="11">#REF!</definedName>
    <definedName name="ExampleData2">#REF!</definedName>
    <definedName name="ExampleData3" localSheetId="11">#REF!</definedName>
    <definedName name="ExampleData3">#REF!</definedName>
    <definedName name="ExampleData4" localSheetId="11">#REF!</definedName>
    <definedName name="ExampleData4">#REF!</definedName>
    <definedName name="Exemption_IPP_1">OFFSET([2]ChartInput2!$E$4,,,[2]ChartInput2!$D$2)</definedName>
    <definedName name="Exemption_IPP_10">OFFSET([2]ChartInput2!$N$4,,,[2]ChartInput2!$D$2)</definedName>
    <definedName name="Exemption_IPP_11">OFFSET([2]ChartInput2!$O$4,,,[2]ChartInput2!$D$2)</definedName>
    <definedName name="Exemption_IPP_12">OFFSET([2]ChartInput2!$P$4,,,[2]ChartInput2!$D$2)</definedName>
    <definedName name="Exemption_IPP_13">OFFSET([2]ChartInput2!$Q$4,,,[2]ChartInput2!$D$2)</definedName>
    <definedName name="Exemption_IPP_2">OFFSET([2]ChartInput2!$F$4,,,[2]ChartInput2!$D$2)</definedName>
    <definedName name="Exemption_IPP_3">OFFSET([2]ChartInput2!$G$4,,,[2]ChartInput2!$D$2)</definedName>
    <definedName name="Exemption_IPP_4">OFFSET([2]ChartInput2!$H$4,,,[2]ChartInput2!$D$2)</definedName>
    <definedName name="Exemption_IPP_5">OFFSET([2]ChartInput2!$I$4,,,[2]ChartInput2!$D$2)</definedName>
    <definedName name="Exemption_IPP_6">OFFSET([2]ChartInput2!$J$4,,,[2]ChartInput2!$D$2)</definedName>
    <definedName name="Exemption_IPP_7">OFFSET([2]ChartInput2!$K$4,,,[2]ChartInput2!$D$2)</definedName>
    <definedName name="Exemption_IPP_8">OFFSET([2]ChartInput2!$L$4,,,[2]ChartInput2!$D$2)</definedName>
    <definedName name="Exemption_IPP_9">OFFSET([2]ChartInput2!$M$4,,,[2]ChartInput2!$D$2)</definedName>
    <definedName name="fraFAFA" localSheetId="3">'[1]Table 1'!#REF!</definedName>
    <definedName name="fraFAFA" localSheetId="11">'[1]Table 1'!#REF!</definedName>
    <definedName name="fraFAFA">'[1]Table 1'!#REF!</definedName>
    <definedName name="IPPDate_range">OFFSET([2]ChartInput2!$A$4,,,[2]ChartInput2!$D$2)</definedName>
    <definedName name="pagend" localSheetId="3">'[3]Table 35a'!#REF!</definedName>
    <definedName name="pagend" localSheetId="11">'[3]Table 35a'!#REF!</definedName>
    <definedName name="pagend">'[3]Table 35a'!#REF!</definedName>
    <definedName name="Pagestart" localSheetId="3">'[3]Table 35a'!#REF!</definedName>
    <definedName name="Pagestart" localSheetId="11">'[3]Table 35a'!#REF!</definedName>
    <definedName name="Pagestart">'[3]Table 35a'!#REF!</definedName>
    <definedName name="_xlnm.Print_Area" localSheetId="11">'PetroleumStatistics Table 3B'!$A$4:$CT$159</definedName>
    <definedName name="_xlnm.Print_Area" localSheetId="0">'Read me'!$A$1:$C$15</definedName>
    <definedName name="_xlnm.Print_Titles" localSheetId="11">'PetroleumStatistics Table 3B'!$A:$A,'PetroleumStatistics Table 3B'!$7:$9</definedName>
    <definedName name="riskATSThistogramGraph">FALSE</definedName>
    <definedName name="riskATSToutputStatistic">4</definedName>
    <definedName name="riskATSTprintReport">FALSE</definedName>
    <definedName name="riskATSTreportsInActiveBook">FALSE</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SamplingType">3</definedName>
    <definedName name="RiskShowRiskWindowAtEndOfSimulation">TRUE</definedName>
    <definedName name="RiskStandardRecalc">1</definedName>
    <definedName name="SAPBEXdnldView" hidden="1">"00O2TIGT5WDSNCZ4LBG8JKS0F"</definedName>
    <definedName name="SAPBEXsysID" hidden="1">"DWH"</definedName>
    <definedName name="Storage_import_terminal" localSheetId="3">#REF!</definedName>
    <definedName name="Storage_import_terminal" localSheetId="11">#REF!</definedName>
    <definedName name="Storage_import_terminal">#REF!</definedName>
    <definedName name="tablend" localSheetId="3">'[3]Table 35a'!#REF!</definedName>
    <definedName name="tablend" localSheetId="11">'[3]Table 35a'!#REF!</definedName>
    <definedName name="tablend">'[3]Table 35a'!#REF!</definedName>
    <definedName name="tablestart" localSheetId="3">'[3]Table 35a'!#REF!</definedName>
    <definedName name="tablestart" localSheetId="11">'[3]Table 35a'!#REF!</definedName>
    <definedName name="tablestart">'[3]Table 35a'!#REF!</definedName>
    <definedName name="Transport_to_Wholesaler" localSheetId="3">#REF!</definedName>
    <definedName name="Transport_to_Wholesaler" localSheetId="11">#REF!</definedName>
    <definedName name="Transport_to_Wholesal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5" i="28" l="1"/>
  <c r="D264" i="23" l="1"/>
  <c r="B264" i="23" s="1"/>
  <c r="E264" i="23"/>
  <c r="F264" i="23"/>
  <c r="G264" i="23"/>
  <c r="H264" i="23"/>
  <c r="I264" i="23"/>
  <c r="D265" i="23"/>
  <c r="B265" i="23" s="1"/>
  <c r="E265" i="23"/>
  <c r="F265" i="23"/>
  <c r="G265" i="23"/>
  <c r="H265" i="23"/>
  <c r="I265" i="23"/>
  <c r="D266" i="23"/>
  <c r="B266" i="23" s="1"/>
  <c r="E266" i="23"/>
  <c r="F266" i="23"/>
  <c r="G266" i="23"/>
  <c r="H266" i="23"/>
  <c r="I266" i="23"/>
  <c r="D267" i="23"/>
  <c r="B267" i="23" s="1"/>
  <c r="E267" i="23"/>
  <c r="F267" i="23"/>
  <c r="G267" i="23"/>
  <c r="H267" i="23"/>
  <c r="I267" i="23"/>
  <c r="D268" i="23"/>
  <c r="B268" i="23" s="1"/>
  <c r="E268" i="23"/>
  <c r="F268" i="23"/>
  <c r="G268" i="23"/>
  <c r="H268" i="23"/>
  <c r="I268" i="23"/>
  <c r="D269" i="23"/>
  <c r="B269" i="23" s="1"/>
  <c r="E269" i="23"/>
  <c r="F269" i="23"/>
  <c r="G269" i="23"/>
  <c r="H269" i="23"/>
  <c r="I269" i="23"/>
  <c r="D270" i="23"/>
  <c r="B270" i="23" s="1"/>
  <c r="E270" i="23"/>
  <c r="F270" i="23"/>
  <c r="G270" i="23"/>
  <c r="H270" i="23"/>
  <c r="I270" i="23"/>
  <c r="D271" i="23"/>
  <c r="B271" i="23" s="1"/>
  <c r="E271" i="23"/>
  <c r="F271" i="23"/>
  <c r="G271" i="23"/>
  <c r="H271" i="23"/>
  <c r="I271" i="23"/>
  <c r="D272" i="23"/>
  <c r="B272" i="23" s="1"/>
  <c r="E272" i="23"/>
  <c r="F272" i="23"/>
  <c r="G272" i="23"/>
  <c r="H272" i="23"/>
  <c r="I272" i="23"/>
  <c r="D273" i="23"/>
  <c r="B273" i="23" s="1"/>
  <c r="E273" i="23"/>
  <c r="F273" i="23"/>
  <c r="G273" i="23"/>
  <c r="H273" i="23"/>
  <c r="I273" i="23"/>
  <c r="D274" i="23"/>
  <c r="B274" i="23" s="1"/>
  <c r="E274" i="23"/>
  <c r="F274" i="23"/>
  <c r="G274" i="23"/>
  <c r="H274" i="23"/>
  <c r="I274" i="23"/>
  <c r="D275" i="23"/>
  <c r="B275" i="23" s="1"/>
  <c r="E275" i="23"/>
  <c r="F275" i="23"/>
  <c r="G275" i="23"/>
  <c r="H275" i="23"/>
  <c r="I275" i="23"/>
  <c r="D276" i="23"/>
  <c r="B276" i="23" s="1"/>
  <c r="E276" i="23"/>
  <c r="F276" i="23"/>
  <c r="G276" i="23"/>
  <c r="H276" i="23"/>
  <c r="I276" i="23"/>
  <c r="D277" i="23"/>
  <c r="B277" i="23" s="1"/>
  <c r="E277" i="23"/>
  <c r="F277" i="23"/>
  <c r="G277" i="23"/>
  <c r="H277" i="23"/>
  <c r="I277" i="23"/>
  <c r="D278" i="23"/>
  <c r="B278" i="23" s="1"/>
  <c r="E278" i="23"/>
  <c r="F278" i="23"/>
  <c r="G278" i="23"/>
  <c r="H278" i="23"/>
  <c r="I278" i="23"/>
  <c r="D279" i="23"/>
  <c r="B279" i="23" s="1"/>
  <c r="E279" i="23"/>
  <c r="F279" i="23"/>
  <c r="G279" i="23"/>
  <c r="H279" i="23"/>
  <c r="I279" i="23"/>
  <c r="D280" i="23"/>
  <c r="B280" i="23" s="1"/>
  <c r="E280" i="23"/>
  <c r="F280" i="23"/>
  <c r="G280" i="23"/>
  <c r="H280" i="23"/>
  <c r="I280" i="23"/>
  <c r="D281" i="23"/>
  <c r="B281" i="23" s="1"/>
  <c r="E281" i="23"/>
  <c r="F281" i="23"/>
  <c r="G281" i="23"/>
  <c r="H281" i="23"/>
  <c r="I281" i="23"/>
  <c r="D282" i="23"/>
  <c r="B282" i="23" s="1"/>
  <c r="E282" i="23"/>
  <c r="F282" i="23"/>
  <c r="G282" i="23"/>
  <c r="H282" i="23"/>
  <c r="I282" i="23"/>
  <c r="D283" i="23"/>
  <c r="B283" i="23" s="1"/>
  <c r="E283" i="23"/>
  <c r="F283" i="23"/>
  <c r="G283" i="23"/>
  <c r="H283" i="23"/>
  <c r="I283" i="23"/>
  <c r="D284" i="23"/>
  <c r="B284" i="23" s="1"/>
  <c r="E284" i="23"/>
  <c r="F284" i="23"/>
  <c r="G284" i="23"/>
  <c r="H284" i="23"/>
  <c r="I284" i="23"/>
  <c r="D285" i="23"/>
  <c r="B285" i="23" s="1"/>
  <c r="E285" i="23"/>
  <c r="F285" i="23"/>
  <c r="G285" i="23"/>
  <c r="H285" i="23"/>
  <c r="I285" i="23"/>
  <c r="D286" i="23"/>
  <c r="B286" i="23" s="1"/>
  <c r="E286" i="23"/>
  <c r="F286" i="23"/>
  <c r="G286" i="23"/>
  <c r="H286" i="23"/>
  <c r="I286" i="23"/>
  <c r="D287" i="23"/>
  <c r="B287" i="23" s="1"/>
  <c r="E287" i="23"/>
  <c r="F287" i="23"/>
  <c r="G287" i="23"/>
  <c r="H287" i="23"/>
  <c r="I287" i="23"/>
  <c r="D288" i="23"/>
  <c r="B288" i="23" s="1"/>
  <c r="E288" i="23"/>
  <c r="F288" i="23"/>
  <c r="G288" i="23"/>
  <c r="H288" i="23"/>
  <c r="I288" i="23"/>
  <c r="D289" i="23"/>
  <c r="B289" i="23" s="1"/>
  <c r="E289" i="23"/>
  <c r="F289" i="23"/>
  <c r="G289" i="23"/>
  <c r="H289" i="23"/>
  <c r="I289" i="23"/>
  <c r="D290" i="23"/>
  <c r="B290" i="23" s="1"/>
  <c r="E290" i="23"/>
  <c r="F290" i="23"/>
  <c r="G290" i="23"/>
  <c r="H290" i="23"/>
  <c r="I290" i="23"/>
  <c r="D291" i="23"/>
  <c r="B291" i="23" s="1"/>
  <c r="E291" i="23"/>
  <c r="F291" i="23"/>
  <c r="G291" i="23"/>
  <c r="H291" i="23"/>
  <c r="I291" i="23"/>
  <c r="D292" i="23"/>
  <c r="B292" i="23" s="1"/>
  <c r="E292" i="23"/>
  <c r="F292" i="23"/>
  <c r="G292" i="23"/>
  <c r="H292" i="23"/>
  <c r="I292" i="23"/>
  <c r="D293" i="23"/>
  <c r="B293" i="23" s="1"/>
  <c r="E293" i="23"/>
  <c r="F293" i="23"/>
  <c r="G293" i="23"/>
  <c r="H293" i="23"/>
  <c r="I293" i="23"/>
  <c r="D294" i="23"/>
  <c r="B294" i="23" s="1"/>
  <c r="E294" i="23"/>
  <c r="F294" i="23"/>
  <c r="G294" i="23"/>
  <c r="H294" i="23"/>
  <c r="I294" i="23"/>
  <c r="D295" i="23"/>
  <c r="B295" i="23" s="1"/>
  <c r="E295" i="23"/>
  <c r="F295" i="23"/>
  <c r="G295" i="23"/>
  <c r="H295" i="23"/>
  <c r="I295" i="23"/>
  <c r="D296" i="23"/>
  <c r="B296" i="23" s="1"/>
  <c r="E296" i="23"/>
  <c r="F296" i="23"/>
  <c r="G296" i="23"/>
  <c r="H296" i="23"/>
  <c r="I296" i="23"/>
  <c r="D297" i="23"/>
  <c r="B297" i="23" s="1"/>
  <c r="E297" i="23"/>
  <c r="F297" i="23"/>
  <c r="G297" i="23"/>
  <c r="H297" i="23"/>
  <c r="I297" i="23"/>
  <c r="D298" i="23"/>
  <c r="B298" i="23" s="1"/>
  <c r="E298" i="23"/>
  <c r="F298" i="23"/>
  <c r="G298" i="23"/>
  <c r="H298" i="23"/>
  <c r="I298" i="23"/>
  <c r="D299" i="23"/>
  <c r="B299" i="23" s="1"/>
  <c r="E299" i="23"/>
  <c r="F299" i="23"/>
  <c r="G299" i="23"/>
  <c r="H299" i="23"/>
  <c r="I299" i="23"/>
  <c r="D300" i="23"/>
  <c r="B300" i="23" s="1"/>
  <c r="E300" i="23"/>
  <c r="F300" i="23"/>
  <c r="G300" i="23"/>
  <c r="H300" i="23"/>
  <c r="I300" i="23"/>
  <c r="D301" i="23"/>
  <c r="B301" i="23" s="1"/>
  <c r="E301" i="23"/>
  <c r="F301" i="23"/>
  <c r="G301" i="23"/>
  <c r="H301" i="23"/>
  <c r="I301" i="23"/>
  <c r="D302" i="23"/>
  <c r="B302" i="23" s="1"/>
  <c r="E302" i="23"/>
  <c r="F302" i="23"/>
  <c r="G302" i="23"/>
  <c r="H302" i="23"/>
  <c r="I302" i="23"/>
  <c r="D303" i="23"/>
  <c r="B303" i="23" s="1"/>
  <c r="E303" i="23"/>
  <c r="F303" i="23"/>
  <c r="G303" i="23"/>
  <c r="H303" i="23"/>
  <c r="I303" i="23"/>
  <c r="D304" i="23"/>
  <c r="B304" i="23" s="1"/>
  <c r="E304" i="23"/>
  <c r="F304" i="23"/>
  <c r="G304" i="23"/>
  <c r="H304" i="23"/>
  <c r="I304" i="23"/>
  <c r="D305" i="23"/>
  <c r="B305" i="23" s="1"/>
  <c r="E305" i="23"/>
  <c r="F305" i="23"/>
  <c r="G305" i="23"/>
  <c r="H305" i="23"/>
  <c r="I305" i="23"/>
  <c r="D306" i="23"/>
  <c r="B306" i="23" s="1"/>
  <c r="E306" i="23"/>
  <c r="F306" i="23"/>
  <c r="G306" i="23"/>
  <c r="H306" i="23"/>
  <c r="I306" i="23"/>
  <c r="D307" i="23"/>
  <c r="B307" i="23" s="1"/>
  <c r="E307" i="23"/>
  <c r="F307" i="23"/>
  <c r="G307" i="23"/>
  <c r="H307" i="23"/>
  <c r="I307" i="23"/>
  <c r="D308" i="23"/>
  <c r="B308" i="23" s="1"/>
  <c r="E308" i="23"/>
  <c r="F308" i="23"/>
  <c r="G308" i="23"/>
  <c r="H308" i="23"/>
  <c r="I308" i="23"/>
  <c r="D309" i="23"/>
  <c r="B309" i="23" s="1"/>
  <c r="E309" i="23"/>
  <c r="F309" i="23"/>
  <c r="G309" i="23"/>
  <c r="H309" i="23"/>
  <c r="I309" i="23"/>
  <c r="D310" i="23"/>
  <c r="B310" i="23" s="1"/>
  <c r="E310" i="23"/>
  <c r="F310" i="23"/>
  <c r="G310" i="23"/>
  <c r="H310" i="23"/>
  <c r="I310" i="23"/>
  <c r="D311" i="23"/>
  <c r="B311" i="23" s="1"/>
  <c r="E311" i="23"/>
  <c r="F311" i="23"/>
  <c r="G311" i="23"/>
  <c r="H311" i="23"/>
  <c r="I311" i="23"/>
  <c r="D312" i="23"/>
  <c r="B312" i="23" s="1"/>
  <c r="E312" i="23"/>
  <c r="F312" i="23"/>
  <c r="G312" i="23"/>
  <c r="H312" i="23"/>
  <c r="I312" i="23"/>
  <c r="D313" i="23"/>
  <c r="B313" i="23" s="1"/>
  <c r="E313" i="23"/>
  <c r="F313" i="23"/>
  <c r="G313" i="23"/>
  <c r="H313" i="23"/>
  <c r="I313" i="23"/>
  <c r="D314" i="23"/>
  <c r="B314" i="23" s="1"/>
  <c r="E314" i="23"/>
  <c r="F314" i="23"/>
  <c r="G314" i="23"/>
  <c r="H314" i="23"/>
  <c r="I314" i="23"/>
  <c r="D315" i="23"/>
  <c r="B315" i="23" s="1"/>
  <c r="E315" i="23"/>
  <c r="F315" i="23"/>
  <c r="G315" i="23"/>
  <c r="H315" i="23"/>
  <c r="I315" i="23"/>
  <c r="C315" i="23" l="1"/>
  <c r="C314" i="23"/>
  <c r="C313" i="23"/>
  <c r="C312" i="23"/>
  <c r="C311" i="23"/>
  <c r="C310" i="23"/>
  <c r="C309" i="23"/>
  <c r="C308" i="23"/>
  <c r="C307" i="23"/>
  <c r="C306" i="23"/>
  <c r="C305" i="23"/>
  <c r="C304" i="23"/>
  <c r="C303" i="23"/>
  <c r="C302" i="23"/>
  <c r="C301" i="23"/>
  <c r="C300" i="23"/>
  <c r="C299" i="23"/>
  <c r="C298" i="23"/>
  <c r="C297" i="23"/>
  <c r="C296" i="23"/>
  <c r="C295" i="23"/>
  <c r="C294" i="23"/>
  <c r="C293" i="23"/>
  <c r="C292" i="23"/>
  <c r="C291" i="23"/>
  <c r="C290" i="23"/>
  <c r="C289" i="23"/>
  <c r="C288" i="23"/>
  <c r="C287" i="23"/>
  <c r="C286" i="23"/>
  <c r="C285" i="23"/>
  <c r="C284" i="23"/>
  <c r="C283" i="23"/>
  <c r="C282" i="23"/>
  <c r="C281" i="23"/>
  <c r="C280" i="23"/>
  <c r="C279" i="23"/>
  <c r="C278" i="23"/>
  <c r="C277" i="23"/>
  <c r="C276" i="23"/>
  <c r="C275" i="23"/>
  <c r="C274" i="23"/>
  <c r="C273" i="23"/>
  <c r="C272" i="23"/>
  <c r="C271" i="23"/>
  <c r="C270" i="23"/>
  <c r="C269" i="23"/>
  <c r="C268" i="23"/>
  <c r="C267" i="23"/>
  <c r="C266" i="23"/>
  <c r="C265" i="23"/>
  <c r="C264" i="23"/>
  <c r="K264" i="23"/>
  <c r="L264" i="23"/>
  <c r="M264" i="23"/>
  <c r="N264" i="23"/>
  <c r="K265" i="23"/>
  <c r="L265" i="23"/>
  <c r="M265" i="23"/>
  <c r="N265" i="23"/>
  <c r="K266" i="23"/>
  <c r="L266" i="23"/>
  <c r="M266" i="23"/>
  <c r="N266" i="23"/>
  <c r="K267" i="23"/>
  <c r="L267" i="23"/>
  <c r="M267" i="23"/>
  <c r="N267" i="23"/>
  <c r="K268" i="23"/>
  <c r="L268" i="23"/>
  <c r="M268" i="23"/>
  <c r="N268" i="23"/>
  <c r="K269" i="23"/>
  <c r="L269" i="23"/>
  <c r="M269" i="23"/>
  <c r="N269" i="23"/>
  <c r="K270" i="23"/>
  <c r="L270" i="23"/>
  <c r="M270" i="23"/>
  <c r="N270" i="23"/>
  <c r="K271" i="23"/>
  <c r="L271" i="23"/>
  <c r="M271" i="23"/>
  <c r="N271" i="23"/>
  <c r="K272" i="23"/>
  <c r="L272" i="23"/>
  <c r="M272" i="23"/>
  <c r="N272" i="23"/>
  <c r="K273" i="23"/>
  <c r="L273" i="23"/>
  <c r="M273" i="23"/>
  <c r="N273" i="23"/>
  <c r="K274" i="23"/>
  <c r="L274" i="23"/>
  <c r="M274" i="23"/>
  <c r="N274" i="23"/>
  <c r="K275" i="23"/>
  <c r="L275" i="23"/>
  <c r="M275" i="23"/>
  <c r="N275" i="23"/>
  <c r="K276" i="23"/>
  <c r="L276" i="23"/>
  <c r="M276" i="23"/>
  <c r="N276" i="23"/>
  <c r="K277" i="23"/>
  <c r="L277" i="23"/>
  <c r="M277" i="23"/>
  <c r="N277" i="23"/>
  <c r="K278" i="23"/>
  <c r="L278" i="23"/>
  <c r="M278" i="23"/>
  <c r="N278" i="23"/>
  <c r="K279" i="23"/>
  <c r="L279" i="23"/>
  <c r="M279" i="23"/>
  <c r="N279" i="23"/>
  <c r="K280" i="23"/>
  <c r="L280" i="23"/>
  <c r="M280" i="23"/>
  <c r="N280" i="23"/>
  <c r="K281" i="23"/>
  <c r="L281" i="23"/>
  <c r="M281" i="23"/>
  <c r="N281" i="23"/>
  <c r="K282" i="23"/>
  <c r="L282" i="23"/>
  <c r="M282" i="23"/>
  <c r="N282" i="23"/>
  <c r="K283" i="23"/>
  <c r="L283" i="23"/>
  <c r="M283" i="23"/>
  <c r="N283" i="23"/>
  <c r="K284" i="23"/>
  <c r="L284" i="23"/>
  <c r="M284" i="23"/>
  <c r="N284" i="23"/>
  <c r="K285" i="23"/>
  <c r="L285" i="23"/>
  <c r="M285" i="23"/>
  <c r="N285" i="23"/>
  <c r="K286" i="23"/>
  <c r="L286" i="23"/>
  <c r="M286" i="23"/>
  <c r="N286" i="23"/>
  <c r="K287" i="23"/>
  <c r="L287" i="23"/>
  <c r="M287" i="23"/>
  <c r="N287" i="23"/>
  <c r="K288" i="23"/>
  <c r="L288" i="23"/>
  <c r="M288" i="23"/>
  <c r="N288" i="23"/>
  <c r="K289" i="23"/>
  <c r="L289" i="23"/>
  <c r="M289" i="23"/>
  <c r="N289" i="23"/>
  <c r="K290" i="23"/>
  <c r="L290" i="23"/>
  <c r="M290" i="23"/>
  <c r="N290" i="23"/>
  <c r="K291" i="23"/>
  <c r="L291" i="23"/>
  <c r="M291" i="23"/>
  <c r="N291" i="23"/>
  <c r="K292" i="23"/>
  <c r="L292" i="23"/>
  <c r="M292" i="23"/>
  <c r="N292" i="23"/>
  <c r="K293" i="23"/>
  <c r="L293" i="23"/>
  <c r="M293" i="23"/>
  <c r="N293" i="23"/>
  <c r="K294" i="23"/>
  <c r="L294" i="23"/>
  <c r="M294" i="23"/>
  <c r="N294" i="23"/>
  <c r="K295" i="23"/>
  <c r="L295" i="23"/>
  <c r="M295" i="23"/>
  <c r="N295" i="23"/>
  <c r="K296" i="23"/>
  <c r="L296" i="23"/>
  <c r="M296" i="23"/>
  <c r="N296" i="23"/>
  <c r="K297" i="23"/>
  <c r="L297" i="23"/>
  <c r="M297" i="23"/>
  <c r="N297" i="23"/>
  <c r="K298" i="23"/>
  <c r="L298" i="23"/>
  <c r="M298" i="23"/>
  <c r="N298" i="23"/>
  <c r="K299" i="23"/>
  <c r="L299" i="23"/>
  <c r="M299" i="23"/>
  <c r="N299" i="23"/>
  <c r="K300" i="23"/>
  <c r="L300" i="23"/>
  <c r="M300" i="23"/>
  <c r="N300" i="23"/>
  <c r="K301" i="23"/>
  <c r="L301" i="23"/>
  <c r="M301" i="23"/>
  <c r="N301" i="23"/>
  <c r="K302" i="23"/>
  <c r="L302" i="23"/>
  <c r="M302" i="23"/>
  <c r="N302" i="23"/>
  <c r="K303" i="23"/>
  <c r="L303" i="23"/>
  <c r="M303" i="23"/>
  <c r="N303" i="23"/>
  <c r="K304" i="23"/>
  <c r="L304" i="23"/>
  <c r="M304" i="23"/>
  <c r="N304" i="23"/>
  <c r="K305" i="23"/>
  <c r="L305" i="23"/>
  <c r="M305" i="23"/>
  <c r="N305" i="23"/>
  <c r="K306" i="23"/>
  <c r="L306" i="23"/>
  <c r="M306" i="23"/>
  <c r="N306" i="23"/>
  <c r="K307" i="23"/>
  <c r="L307" i="23"/>
  <c r="M307" i="23"/>
  <c r="N307" i="23"/>
  <c r="K308" i="23"/>
  <c r="L308" i="23"/>
  <c r="M308" i="23"/>
  <c r="N308" i="23"/>
  <c r="K309" i="23"/>
  <c r="L309" i="23"/>
  <c r="M309" i="23"/>
  <c r="N309" i="23"/>
  <c r="K310" i="23"/>
  <c r="L310" i="23"/>
  <c r="M310" i="23"/>
  <c r="N310" i="23"/>
  <c r="K311" i="23"/>
  <c r="L311" i="23"/>
  <c r="M311" i="23"/>
  <c r="N311" i="23"/>
  <c r="K312" i="23"/>
  <c r="L312" i="23"/>
  <c r="M312" i="23"/>
  <c r="N312" i="23"/>
  <c r="K313" i="23"/>
  <c r="L313" i="23"/>
  <c r="M313" i="23"/>
  <c r="N313" i="23"/>
  <c r="K314" i="23"/>
  <c r="L314" i="23"/>
  <c r="M314" i="23"/>
  <c r="N314" i="23"/>
  <c r="K315" i="23"/>
  <c r="L315" i="23"/>
  <c r="M315" i="23"/>
  <c r="N315" i="23"/>
  <c r="AB82" i="23" l="1"/>
  <c r="N262" i="23"/>
  <c r="N263" i="23"/>
  <c r="M263" i="23"/>
  <c r="L263" i="23"/>
  <c r="I262" i="23"/>
  <c r="I263" i="23"/>
  <c r="H262" i="23"/>
  <c r="H263" i="23"/>
  <c r="G262" i="23"/>
  <c r="G263" i="23"/>
  <c r="F261" i="23"/>
  <c r="F262" i="23"/>
  <c r="F263" i="23"/>
  <c r="E261" i="23"/>
  <c r="E262" i="23"/>
  <c r="E263" i="23"/>
  <c r="AB89" i="23"/>
  <c r="AB88" i="23"/>
  <c r="AB87" i="23"/>
  <c r="AB86" i="23"/>
  <c r="AB85" i="23"/>
  <c r="AA85" i="23"/>
  <c r="AB84" i="23"/>
  <c r="AA84" i="23"/>
  <c r="AB83" i="23"/>
  <c r="AA83" i="23"/>
  <c r="AA82" i="23"/>
  <c r="C12" i="44"/>
  <c r="C13" i="44"/>
  <c r="C14" i="44"/>
  <c r="C15" i="44"/>
  <c r="C16" i="44"/>
  <c r="C17" i="44"/>
  <c r="C18" i="44"/>
  <c r="C19" i="44"/>
  <c r="C20" i="44"/>
  <c r="C21" i="44"/>
  <c r="C22" i="44"/>
  <c r="C23" i="44"/>
  <c r="C24"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11" i="44"/>
  <c r="B11" i="44"/>
  <c r="C12" i="42"/>
  <c r="C13" i="42"/>
  <c r="C14" i="42"/>
  <c r="C15" i="42"/>
  <c r="C16" i="42"/>
  <c r="C17" i="42"/>
  <c r="C18" i="42"/>
  <c r="C19" i="42"/>
  <c r="C20" i="42"/>
  <c r="C21" i="42"/>
  <c r="C22" i="42"/>
  <c r="C23" i="42"/>
  <c r="C24" i="42"/>
  <c r="C25" i="42"/>
  <c r="C26" i="42"/>
  <c r="C27" i="42"/>
  <c r="C28" i="42"/>
  <c r="C29" i="42"/>
  <c r="C30" i="42"/>
  <c r="C31" i="42"/>
  <c r="C32" i="42"/>
  <c r="C33" i="42"/>
  <c r="C34" i="42"/>
  <c r="C35" i="42"/>
  <c r="C36" i="42"/>
  <c r="C37" i="42"/>
  <c r="C38" i="42"/>
  <c r="C39" i="42"/>
  <c r="C40" i="42"/>
  <c r="C41" i="42"/>
  <c r="C42" i="42"/>
  <c r="C43" i="42"/>
  <c r="C44" i="42"/>
  <c r="C45" i="42"/>
  <c r="C46" i="42"/>
  <c r="C47" i="42"/>
  <c r="C48" i="42"/>
  <c r="C49" i="42"/>
  <c r="C50" i="42"/>
  <c r="C51" i="42"/>
  <c r="C52" i="42"/>
  <c r="C53" i="42"/>
  <c r="C54" i="42"/>
  <c r="C55" i="42"/>
  <c r="C56" i="42"/>
  <c r="C57" i="42"/>
  <c r="C58" i="42"/>
  <c r="C59" i="42"/>
  <c r="C60" i="42"/>
  <c r="C61" i="42"/>
  <c r="C62" i="42"/>
  <c r="C11" i="42"/>
  <c r="B11" i="42"/>
  <c r="C64" i="38" l="1"/>
  <c r="C63" i="38"/>
  <c r="C64" i="44" l="1"/>
  <c r="C64" i="42"/>
  <c r="C63" i="42"/>
  <c r="C63" i="44"/>
  <c r="C65" i="38"/>
  <c r="K58" i="23"/>
  <c r="C66" i="38" l="1"/>
  <c r="C65" i="42"/>
  <c r="C65" i="44"/>
  <c r="B12" i="38"/>
  <c r="B13" i="38" l="1"/>
  <c r="B12" i="44"/>
  <c r="B12" i="42"/>
  <c r="C67" i="38"/>
  <c r="C66" i="44"/>
  <c r="C66" i="42"/>
  <c r="C68" i="38" l="1"/>
  <c r="C67" i="44"/>
  <c r="C67" i="42"/>
  <c r="B14" i="38"/>
  <c r="B13" i="42"/>
  <c r="B13" i="44"/>
  <c r="B199" i="28"/>
  <c r="I199" i="28" s="1"/>
  <c r="B68" i="28"/>
  <c r="C68" i="28" s="1"/>
  <c r="B15" i="38" l="1"/>
  <c r="B14" i="42"/>
  <c r="B14" i="44"/>
  <c r="C69" i="38"/>
  <c r="C68" i="44"/>
  <c r="C68" i="42"/>
  <c r="L199" i="28"/>
  <c r="K199" i="28" s="1"/>
  <c r="C199" i="28"/>
  <c r="D199" i="28"/>
  <c r="F199" i="28"/>
  <c r="G199" i="28"/>
  <c r="H199" i="28"/>
  <c r="C70" i="38" l="1"/>
  <c r="C69" i="42"/>
  <c r="C69" i="44"/>
  <c r="B16" i="38"/>
  <c r="B15" i="44"/>
  <c r="B15" i="42"/>
  <c r="O199" i="28"/>
  <c r="P199" i="28"/>
  <c r="E199" i="28"/>
  <c r="J199" i="28"/>
  <c r="N199"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F196" i="28" s="1"/>
  <c r="B197" i="28"/>
  <c r="F197" i="28" s="1"/>
  <c r="B198" i="28"/>
  <c r="G198" i="28" s="1"/>
  <c r="B17" i="38" l="1"/>
  <c r="B16" i="44"/>
  <c r="B16" i="42"/>
  <c r="C71" i="38"/>
  <c r="C70" i="42"/>
  <c r="C70" i="44"/>
  <c r="Q199" i="28"/>
  <c r="G197" i="28"/>
  <c r="I198" i="28"/>
  <c r="H197" i="28"/>
  <c r="O197" i="28" s="1"/>
  <c r="D197" i="28"/>
  <c r="C197" i="28"/>
  <c r="H198" i="28"/>
  <c r="J198" i="28" s="1"/>
  <c r="F198" i="28"/>
  <c r="H196" i="28"/>
  <c r="O196" i="28" s="1"/>
  <c r="L196" i="28"/>
  <c r="K196" i="28" s="1"/>
  <c r="D198" i="28"/>
  <c r="G196" i="28"/>
  <c r="D196" i="28"/>
  <c r="C196" i="28"/>
  <c r="L197" i="28"/>
  <c r="K197" i="28" s="1"/>
  <c r="C198" i="28"/>
  <c r="L198" i="28"/>
  <c r="K198" i="28" s="1"/>
  <c r="I197" i="28"/>
  <c r="I196" i="28"/>
  <c r="E198" i="28" l="1"/>
  <c r="C72" i="38"/>
  <c r="C71" i="42"/>
  <c r="C71" i="44"/>
  <c r="B18" i="38"/>
  <c r="B17" i="44"/>
  <c r="B17" i="42"/>
  <c r="E196" i="28"/>
  <c r="E197" i="28"/>
  <c r="O198" i="28"/>
  <c r="J196" i="28"/>
  <c r="P198" i="28"/>
  <c r="P197" i="28"/>
  <c r="N198" i="28"/>
  <c r="N197" i="28"/>
  <c r="J197" i="28"/>
  <c r="N196" i="28"/>
  <c r="P196" i="28"/>
  <c r="D58" i="34"/>
  <c r="D59" i="34" s="1"/>
  <c r="H57" i="34"/>
  <c r="G57" i="34"/>
  <c r="H42" i="34"/>
  <c r="H43" i="34" s="1"/>
  <c r="E41" i="34"/>
  <c r="H39" i="34"/>
  <c r="H40" i="34" s="1"/>
  <c r="F40" i="34" s="1"/>
  <c r="G40" i="34" s="1"/>
  <c r="E38" i="34"/>
  <c r="H36" i="34"/>
  <c r="H37" i="34" s="1"/>
  <c r="F37" i="34" s="1"/>
  <c r="G37" i="34" s="1"/>
  <c r="E35" i="34"/>
  <c r="F35" i="34" s="1"/>
  <c r="G35" i="34" s="1"/>
  <c r="H33" i="34"/>
  <c r="H34" i="34" s="1"/>
  <c r="F34" i="34" s="1"/>
  <c r="G34" i="34" s="1"/>
  <c r="E32" i="34"/>
  <c r="F32" i="34" s="1"/>
  <c r="G32" i="34" s="1"/>
  <c r="H30" i="34"/>
  <c r="H31" i="34" s="1"/>
  <c r="F31" i="34" s="1"/>
  <c r="G31" i="34" s="1"/>
  <c r="F29" i="34"/>
  <c r="E29" i="34"/>
  <c r="E26" i="34"/>
  <c r="H24" i="34"/>
  <c r="H25" i="34" s="1"/>
  <c r="F24" i="34"/>
  <c r="G24" i="34" s="1"/>
  <c r="F23" i="34"/>
  <c r="G23" i="34" s="1"/>
  <c r="L195" i="28"/>
  <c r="K195" i="28" s="1"/>
  <c r="L194" i="28"/>
  <c r="K194" i="28" s="1"/>
  <c r="L193" i="28"/>
  <c r="K193" i="28" s="1"/>
  <c r="L192" i="28"/>
  <c r="K192" i="28" s="1"/>
  <c r="L191" i="28"/>
  <c r="K191" i="28" s="1"/>
  <c r="L190" i="28"/>
  <c r="K190" i="28" s="1"/>
  <c r="L189" i="28"/>
  <c r="K189" i="28" s="1"/>
  <c r="L188" i="28"/>
  <c r="K188" i="28" s="1"/>
  <c r="L187" i="28"/>
  <c r="K187" i="28" s="1"/>
  <c r="L186" i="28"/>
  <c r="K186" i="28" s="1"/>
  <c r="L185" i="28"/>
  <c r="K185" i="28" s="1"/>
  <c r="L184" i="28"/>
  <c r="K184" i="28" s="1"/>
  <c r="L183" i="28"/>
  <c r="K183" i="28" s="1"/>
  <c r="L182" i="28"/>
  <c r="K182" i="28" s="1"/>
  <c r="L181" i="28"/>
  <c r="K181" i="28" s="1"/>
  <c r="L180" i="28"/>
  <c r="K180" i="28" s="1"/>
  <c r="L179" i="28"/>
  <c r="K179" i="28" s="1"/>
  <c r="L178" i="28"/>
  <c r="K178" i="28" s="1"/>
  <c r="L177" i="28"/>
  <c r="K177" i="28" s="1"/>
  <c r="L176" i="28"/>
  <c r="K176" i="28" s="1"/>
  <c r="L175" i="28"/>
  <c r="K175" i="28" s="1"/>
  <c r="L174" i="28"/>
  <c r="K174" i="28" s="1"/>
  <c r="L173" i="28"/>
  <c r="K173" i="28" s="1"/>
  <c r="L172" i="28"/>
  <c r="K172" i="28" s="1"/>
  <c r="L171" i="28"/>
  <c r="K171" i="28" s="1"/>
  <c r="L170" i="28"/>
  <c r="K170" i="28" s="1"/>
  <c r="L169" i="28"/>
  <c r="K169" i="28" s="1"/>
  <c r="L168" i="28"/>
  <c r="K168" i="28" s="1"/>
  <c r="L167" i="28"/>
  <c r="K167" i="28" s="1"/>
  <c r="L166" i="28"/>
  <c r="K166" i="28" s="1"/>
  <c r="I166" i="28"/>
  <c r="H166" i="28"/>
  <c r="G166" i="28"/>
  <c r="F166" i="28"/>
  <c r="D166" i="28"/>
  <c r="C166" i="28"/>
  <c r="L165" i="28"/>
  <c r="K165" i="28" s="1"/>
  <c r="I165" i="28"/>
  <c r="H165" i="28"/>
  <c r="G165" i="28"/>
  <c r="F165" i="28"/>
  <c r="D165" i="28"/>
  <c r="C165" i="28"/>
  <c r="L164" i="28"/>
  <c r="K164" i="28" s="1"/>
  <c r="I164" i="28"/>
  <c r="H164" i="28"/>
  <c r="G164" i="28"/>
  <c r="F164" i="28"/>
  <c r="D164" i="28"/>
  <c r="C164" i="28"/>
  <c r="L163" i="28"/>
  <c r="K163" i="28" s="1"/>
  <c r="I163" i="28"/>
  <c r="H163" i="28"/>
  <c r="G163" i="28"/>
  <c r="F163" i="28"/>
  <c r="D163" i="28"/>
  <c r="C163" i="28"/>
  <c r="L162" i="28"/>
  <c r="K162" i="28" s="1"/>
  <c r="I162" i="28"/>
  <c r="H162" i="28"/>
  <c r="G162" i="28"/>
  <c r="F162" i="28"/>
  <c r="D162" i="28"/>
  <c r="C162" i="28"/>
  <c r="L161" i="28"/>
  <c r="K161" i="28" s="1"/>
  <c r="I161" i="28"/>
  <c r="H161" i="28"/>
  <c r="G161" i="28"/>
  <c r="F161" i="28"/>
  <c r="D161" i="28"/>
  <c r="C161" i="28"/>
  <c r="L160" i="28"/>
  <c r="K160" i="28" s="1"/>
  <c r="I160" i="28"/>
  <c r="H160" i="28"/>
  <c r="G160" i="28"/>
  <c r="F160" i="28"/>
  <c r="D160" i="28"/>
  <c r="C160" i="28"/>
  <c r="L159" i="28"/>
  <c r="K159" i="28" s="1"/>
  <c r="I159" i="28"/>
  <c r="H159" i="28"/>
  <c r="G159" i="28"/>
  <c r="F159" i="28"/>
  <c r="D159" i="28"/>
  <c r="C159" i="28"/>
  <c r="L158" i="28"/>
  <c r="K158" i="28" s="1"/>
  <c r="I158" i="28"/>
  <c r="H158" i="28"/>
  <c r="G158" i="28"/>
  <c r="F158" i="28"/>
  <c r="D158" i="28"/>
  <c r="C158" i="28"/>
  <c r="L157" i="28"/>
  <c r="K157" i="28" s="1"/>
  <c r="I157" i="28"/>
  <c r="H157" i="28"/>
  <c r="G157" i="28"/>
  <c r="F157" i="28"/>
  <c r="D157" i="28"/>
  <c r="C157" i="28"/>
  <c r="L156" i="28"/>
  <c r="K156" i="28" s="1"/>
  <c r="I156" i="28"/>
  <c r="H156" i="28"/>
  <c r="G156" i="28"/>
  <c r="F156" i="28"/>
  <c r="D156" i="28"/>
  <c r="C156" i="28"/>
  <c r="L155" i="28"/>
  <c r="K155" i="28" s="1"/>
  <c r="I155" i="28"/>
  <c r="H155" i="28"/>
  <c r="G155" i="28"/>
  <c r="F155" i="28"/>
  <c r="D155" i="28"/>
  <c r="C155" i="28"/>
  <c r="L154" i="28"/>
  <c r="K154" i="28" s="1"/>
  <c r="I154" i="28"/>
  <c r="H154" i="28"/>
  <c r="G154" i="28"/>
  <c r="F154" i="28"/>
  <c r="D154" i="28"/>
  <c r="C154" i="28"/>
  <c r="L153" i="28"/>
  <c r="K153" i="28" s="1"/>
  <c r="I153" i="28"/>
  <c r="H153" i="28"/>
  <c r="G153" i="28"/>
  <c r="F153" i="28"/>
  <c r="D153" i="28"/>
  <c r="C153" i="28"/>
  <c r="L152" i="28"/>
  <c r="K152" i="28" s="1"/>
  <c r="I152" i="28"/>
  <c r="H152" i="28"/>
  <c r="G152" i="28"/>
  <c r="F152" i="28"/>
  <c r="D152" i="28"/>
  <c r="C152" i="28"/>
  <c r="L151" i="28"/>
  <c r="K151" i="28" s="1"/>
  <c r="I151" i="28"/>
  <c r="H151" i="28"/>
  <c r="G151" i="28"/>
  <c r="F151" i="28"/>
  <c r="D151" i="28"/>
  <c r="C151" i="28"/>
  <c r="L150" i="28"/>
  <c r="K150" i="28" s="1"/>
  <c r="I150" i="28"/>
  <c r="H150" i="28"/>
  <c r="G150" i="28"/>
  <c r="F150" i="28"/>
  <c r="D150" i="28"/>
  <c r="C150" i="28"/>
  <c r="L149" i="28"/>
  <c r="K149" i="28" s="1"/>
  <c r="I149" i="28"/>
  <c r="H149" i="28"/>
  <c r="G149" i="28"/>
  <c r="F149" i="28"/>
  <c r="D149" i="28"/>
  <c r="C149" i="28"/>
  <c r="L148" i="28"/>
  <c r="K148" i="28" s="1"/>
  <c r="I148" i="28"/>
  <c r="H148" i="28"/>
  <c r="G148" i="28"/>
  <c r="F148" i="28"/>
  <c r="D148" i="28"/>
  <c r="C148" i="28"/>
  <c r="L147" i="28"/>
  <c r="K147" i="28" s="1"/>
  <c r="I147" i="28"/>
  <c r="H147" i="28"/>
  <c r="G147" i="28"/>
  <c r="F147" i="28"/>
  <c r="D147" i="28"/>
  <c r="C147" i="28"/>
  <c r="L146" i="28"/>
  <c r="K146" i="28" s="1"/>
  <c r="I146" i="28"/>
  <c r="H146" i="28"/>
  <c r="G146" i="28"/>
  <c r="F146" i="28"/>
  <c r="D146" i="28"/>
  <c r="C146" i="28"/>
  <c r="L145" i="28"/>
  <c r="K145" i="28" s="1"/>
  <c r="I145" i="28"/>
  <c r="H145" i="28"/>
  <c r="G145" i="28"/>
  <c r="F145" i="28"/>
  <c r="D145" i="28"/>
  <c r="C145" i="28"/>
  <c r="L144" i="28"/>
  <c r="K144" i="28" s="1"/>
  <c r="I144" i="28"/>
  <c r="H144" i="28"/>
  <c r="G144" i="28"/>
  <c r="F144" i="28"/>
  <c r="D144" i="28"/>
  <c r="C144" i="28"/>
  <c r="L143" i="28"/>
  <c r="K143" i="28" s="1"/>
  <c r="I143" i="28"/>
  <c r="H143" i="28"/>
  <c r="G143" i="28"/>
  <c r="F143" i="28"/>
  <c r="D143" i="28"/>
  <c r="C143" i="28"/>
  <c r="L142" i="28"/>
  <c r="K142" i="28" s="1"/>
  <c r="I142" i="28"/>
  <c r="H142" i="28"/>
  <c r="G142" i="28"/>
  <c r="F142" i="28"/>
  <c r="D142" i="28"/>
  <c r="C142" i="28"/>
  <c r="L141" i="28"/>
  <c r="K141" i="28" s="1"/>
  <c r="I141" i="28"/>
  <c r="H141" i="28"/>
  <c r="G141" i="28"/>
  <c r="F141" i="28"/>
  <c r="D141" i="28"/>
  <c r="C141" i="28"/>
  <c r="L140" i="28"/>
  <c r="K140" i="28" s="1"/>
  <c r="I140" i="28"/>
  <c r="H140" i="28"/>
  <c r="G140" i="28"/>
  <c r="F140" i="28"/>
  <c r="D140" i="28"/>
  <c r="C140" i="28"/>
  <c r="L139" i="28"/>
  <c r="K139" i="28" s="1"/>
  <c r="I139" i="28"/>
  <c r="H139" i="28"/>
  <c r="G139" i="28"/>
  <c r="F139" i="28"/>
  <c r="D139" i="28"/>
  <c r="C139" i="28"/>
  <c r="L138" i="28"/>
  <c r="K138" i="28" s="1"/>
  <c r="I138" i="28"/>
  <c r="H138" i="28"/>
  <c r="G138" i="28"/>
  <c r="F138" i="28"/>
  <c r="D138" i="28"/>
  <c r="C138" i="28"/>
  <c r="L137" i="28"/>
  <c r="K137" i="28" s="1"/>
  <c r="I137" i="28"/>
  <c r="H137" i="28"/>
  <c r="G137" i="28"/>
  <c r="F137" i="28"/>
  <c r="D137" i="28"/>
  <c r="C137" i="28"/>
  <c r="L136" i="28"/>
  <c r="K136" i="28" s="1"/>
  <c r="I136" i="28"/>
  <c r="H136" i="28"/>
  <c r="G136" i="28"/>
  <c r="F136" i="28"/>
  <c r="D136" i="28"/>
  <c r="C136" i="28"/>
  <c r="L135" i="28"/>
  <c r="K135" i="28" s="1"/>
  <c r="I135" i="28"/>
  <c r="H135" i="28"/>
  <c r="G135" i="28"/>
  <c r="F135" i="28"/>
  <c r="D135" i="28"/>
  <c r="C135" i="28"/>
  <c r="L134" i="28"/>
  <c r="K134" i="28" s="1"/>
  <c r="I134" i="28"/>
  <c r="H134" i="28"/>
  <c r="G134" i="28"/>
  <c r="F134" i="28"/>
  <c r="D134" i="28"/>
  <c r="C134" i="28"/>
  <c r="L133" i="28"/>
  <c r="K133" i="28" s="1"/>
  <c r="I133" i="28"/>
  <c r="H133" i="28"/>
  <c r="G133" i="28"/>
  <c r="F133" i="28"/>
  <c r="D133" i="28"/>
  <c r="C133" i="28"/>
  <c r="L132" i="28"/>
  <c r="K132" i="28" s="1"/>
  <c r="I132" i="28"/>
  <c r="H132" i="28"/>
  <c r="G132" i="28"/>
  <c r="F132" i="28"/>
  <c r="D132" i="28"/>
  <c r="C132" i="28"/>
  <c r="L131" i="28"/>
  <c r="K131" i="28" s="1"/>
  <c r="I131" i="28"/>
  <c r="H131" i="28"/>
  <c r="G131" i="28"/>
  <c r="F131" i="28"/>
  <c r="D131" i="28"/>
  <c r="C131" i="28"/>
  <c r="L130" i="28"/>
  <c r="K130" i="28" s="1"/>
  <c r="I130" i="28"/>
  <c r="H130" i="28"/>
  <c r="G130" i="28"/>
  <c r="F130" i="28"/>
  <c r="D130" i="28"/>
  <c r="C130" i="28"/>
  <c r="L129" i="28"/>
  <c r="K129" i="28" s="1"/>
  <c r="I129" i="28"/>
  <c r="H129" i="28"/>
  <c r="G129" i="28"/>
  <c r="F129" i="28"/>
  <c r="D129" i="28"/>
  <c r="C129" i="28"/>
  <c r="L128" i="28"/>
  <c r="K128" i="28" s="1"/>
  <c r="I128" i="28"/>
  <c r="H128" i="28"/>
  <c r="G128" i="28"/>
  <c r="F128" i="28"/>
  <c r="D128" i="28"/>
  <c r="C128" i="28"/>
  <c r="L127" i="28"/>
  <c r="K127" i="28" s="1"/>
  <c r="I127" i="28"/>
  <c r="H127" i="28"/>
  <c r="G127" i="28"/>
  <c r="F127" i="28"/>
  <c r="D127" i="28"/>
  <c r="C127" i="28"/>
  <c r="L126" i="28"/>
  <c r="K126" i="28" s="1"/>
  <c r="I126" i="28"/>
  <c r="H126" i="28"/>
  <c r="G126" i="28"/>
  <c r="F126" i="28"/>
  <c r="D126" i="28"/>
  <c r="C126" i="28"/>
  <c r="L125" i="28"/>
  <c r="K125" i="28" s="1"/>
  <c r="I125" i="28"/>
  <c r="H125" i="28"/>
  <c r="G125" i="28"/>
  <c r="F125" i="28"/>
  <c r="D125" i="28"/>
  <c r="C125" i="28"/>
  <c r="L124" i="28"/>
  <c r="K124" i="28" s="1"/>
  <c r="I124" i="28"/>
  <c r="H124" i="28"/>
  <c r="G124" i="28"/>
  <c r="F124" i="28"/>
  <c r="D124" i="28"/>
  <c r="C124" i="28"/>
  <c r="L123" i="28"/>
  <c r="K123" i="28" s="1"/>
  <c r="I123" i="28"/>
  <c r="H123" i="28"/>
  <c r="G123" i="28"/>
  <c r="F123" i="28"/>
  <c r="D123" i="28"/>
  <c r="C123" i="28"/>
  <c r="L122" i="28"/>
  <c r="K122" i="28" s="1"/>
  <c r="I122" i="28"/>
  <c r="H122" i="28"/>
  <c r="G122" i="28"/>
  <c r="F122" i="28"/>
  <c r="D122" i="28"/>
  <c r="C122" i="28"/>
  <c r="L121" i="28"/>
  <c r="K121" i="28" s="1"/>
  <c r="I121" i="28"/>
  <c r="H121" i="28"/>
  <c r="G121" i="28"/>
  <c r="F121" i="28"/>
  <c r="D121" i="28"/>
  <c r="C121" i="28"/>
  <c r="L120" i="28"/>
  <c r="K120" i="28" s="1"/>
  <c r="I120" i="28"/>
  <c r="H120" i="28"/>
  <c r="G120" i="28"/>
  <c r="F120" i="28"/>
  <c r="D120" i="28"/>
  <c r="C120" i="28"/>
  <c r="L119" i="28"/>
  <c r="K119" i="28" s="1"/>
  <c r="I119" i="28"/>
  <c r="H119" i="28"/>
  <c r="G119" i="28"/>
  <c r="F119" i="28"/>
  <c r="D119" i="28"/>
  <c r="C119" i="28"/>
  <c r="L118" i="28"/>
  <c r="K118" i="28" s="1"/>
  <c r="I118" i="28"/>
  <c r="H118" i="28"/>
  <c r="G118" i="28"/>
  <c r="F118" i="28"/>
  <c r="D118" i="28"/>
  <c r="C118" i="28"/>
  <c r="L117" i="28"/>
  <c r="K117" i="28" s="1"/>
  <c r="I117" i="28"/>
  <c r="H117" i="28"/>
  <c r="G117" i="28"/>
  <c r="F117" i="28"/>
  <c r="D117" i="28"/>
  <c r="C117" i="28"/>
  <c r="L116" i="28"/>
  <c r="K116" i="28" s="1"/>
  <c r="I116" i="28"/>
  <c r="H116" i="28"/>
  <c r="G116" i="28"/>
  <c r="F116" i="28"/>
  <c r="D116" i="28"/>
  <c r="C116" i="28"/>
  <c r="L115" i="28"/>
  <c r="K115" i="28" s="1"/>
  <c r="I115" i="28"/>
  <c r="H115" i="28"/>
  <c r="G115" i="28"/>
  <c r="F115" i="28"/>
  <c r="D115" i="28"/>
  <c r="C115" i="28"/>
  <c r="L114" i="28"/>
  <c r="K114" i="28" s="1"/>
  <c r="I114" i="28"/>
  <c r="H114" i="28"/>
  <c r="G114" i="28"/>
  <c r="F114" i="28"/>
  <c r="D114" i="28"/>
  <c r="C114" i="28"/>
  <c r="L113" i="28"/>
  <c r="K113" i="28" s="1"/>
  <c r="I113" i="28"/>
  <c r="H113" i="28"/>
  <c r="G113" i="28"/>
  <c r="F113" i="28"/>
  <c r="D113" i="28"/>
  <c r="C113" i="28"/>
  <c r="L112" i="28"/>
  <c r="K112" i="28" s="1"/>
  <c r="I112" i="28"/>
  <c r="H112" i="28"/>
  <c r="G112" i="28"/>
  <c r="F112" i="28"/>
  <c r="D112" i="28"/>
  <c r="C112" i="28"/>
  <c r="L111" i="28"/>
  <c r="K111" i="28" s="1"/>
  <c r="I111" i="28"/>
  <c r="H111" i="28"/>
  <c r="G111" i="28"/>
  <c r="F111" i="28"/>
  <c r="D111" i="28"/>
  <c r="C111" i="28"/>
  <c r="L110" i="28"/>
  <c r="K110" i="28" s="1"/>
  <c r="I110" i="28"/>
  <c r="H110" i="28"/>
  <c r="G110" i="28"/>
  <c r="F110" i="28"/>
  <c r="D110" i="28"/>
  <c r="C110" i="28"/>
  <c r="L109" i="28"/>
  <c r="K109" i="28" s="1"/>
  <c r="I109" i="28"/>
  <c r="H109" i="28"/>
  <c r="G109" i="28"/>
  <c r="F109" i="28"/>
  <c r="D109" i="28"/>
  <c r="C109" i="28"/>
  <c r="L108" i="28"/>
  <c r="K108" i="28" s="1"/>
  <c r="I108" i="28"/>
  <c r="H108" i="28"/>
  <c r="G108" i="28"/>
  <c r="F108" i="28"/>
  <c r="D108" i="28"/>
  <c r="C108" i="28"/>
  <c r="L107" i="28"/>
  <c r="K107" i="28" s="1"/>
  <c r="I107" i="28"/>
  <c r="H107" i="28"/>
  <c r="G107" i="28"/>
  <c r="F107" i="28"/>
  <c r="D107" i="28"/>
  <c r="C107" i="28"/>
  <c r="L106" i="28"/>
  <c r="K106" i="28" s="1"/>
  <c r="I106" i="28"/>
  <c r="H106" i="28"/>
  <c r="G106" i="28"/>
  <c r="F106" i="28"/>
  <c r="D106" i="28"/>
  <c r="C106" i="28"/>
  <c r="L105" i="28"/>
  <c r="K105" i="28" s="1"/>
  <c r="I105" i="28"/>
  <c r="H105" i="28"/>
  <c r="G105" i="28"/>
  <c r="F105" i="28"/>
  <c r="D105" i="28"/>
  <c r="C105" i="28"/>
  <c r="L104" i="28"/>
  <c r="K104" i="28" s="1"/>
  <c r="I104" i="28"/>
  <c r="H104" i="28"/>
  <c r="G104" i="28"/>
  <c r="F104" i="28"/>
  <c r="D104" i="28"/>
  <c r="C104" i="28"/>
  <c r="L103" i="28"/>
  <c r="K103" i="28" s="1"/>
  <c r="I103" i="28"/>
  <c r="H103" i="28"/>
  <c r="G103" i="28"/>
  <c r="F103" i="28"/>
  <c r="D103" i="28"/>
  <c r="C103" i="28"/>
  <c r="L102" i="28"/>
  <c r="K102" i="28" s="1"/>
  <c r="I102" i="28"/>
  <c r="H102" i="28"/>
  <c r="G102" i="28"/>
  <c r="F102" i="28"/>
  <c r="D102" i="28"/>
  <c r="C102" i="28"/>
  <c r="L101" i="28"/>
  <c r="K101" i="28" s="1"/>
  <c r="I101" i="28"/>
  <c r="H101" i="28"/>
  <c r="G101" i="28"/>
  <c r="F101" i="28"/>
  <c r="D101" i="28"/>
  <c r="C101" i="28"/>
  <c r="L100" i="28"/>
  <c r="K100" i="28" s="1"/>
  <c r="I100" i="28"/>
  <c r="H100" i="28"/>
  <c r="G100" i="28"/>
  <c r="F100" i="28"/>
  <c r="D100" i="28"/>
  <c r="C100" i="28"/>
  <c r="L99" i="28"/>
  <c r="K99" i="28" s="1"/>
  <c r="I99" i="28"/>
  <c r="H99" i="28"/>
  <c r="G99" i="28"/>
  <c r="F99" i="28"/>
  <c r="D99" i="28"/>
  <c r="C99" i="28"/>
  <c r="L98" i="28"/>
  <c r="K98" i="28" s="1"/>
  <c r="I98" i="28"/>
  <c r="H98" i="28"/>
  <c r="G98" i="28"/>
  <c r="F98" i="28"/>
  <c r="D98" i="28"/>
  <c r="C98" i="28"/>
  <c r="L97" i="28"/>
  <c r="K97" i="28" s="1"/>
  <c r="I97" i="28"/>
  <c r="H97" i="28"/>
  <c r="G97" i="28"/>
  <c r="F97" i="28"/>
  <c r="D97" i="28"/>
  <c r="C97" i="28"/>
  <c r="L96" i="28"/>
  <c r="K96" i="28" s="1"/>
  <c r="I96" i="28"/>
  <c r="H96" i="28"/>
  <c r="G96" i="28"/>
  <c r="F96" i="28"/>
  <c r="D96" i="28"/>
  <c r="C96" i="28"/>
  <c r="L95" i="28"/>
  <c r="K95" i="28" s="1"/>
  <c r="I95" i="28"/>
  <c r="H95" i="28"/>
  <c r="G95" i="28"/>
  <c r="F95" i="28"/>
  <c r="D95" i="28"/>
  <c r="C95" i="28"/>
  <c r="L94" i="28"/>
  <c r="K94" i="28" s="1"/>
  <c r="I94" i="28"/>
  <c r="H94" i="28"/>
  <c r="G94" i="28"/>
  <c r="F94" i="28"/>
  <c r="D94" i="28"/>
  <c r="C94" i="28"/>
  <c r="L93" i="28"/>
  <c r="K93" i="28" s="1"/>
  <c r="I93" i="28"/>
  <c r="H93" i="28"/>
  <c r="G93" i="28"/>
  <c r="F93" i="28"/>
  <c r="D93" i="28"/>
  <c r="C93" i="28"/>
  <c r="L92" i="28"/>
  <c r="K92" i="28" s="1"/>
  <c r="I92" i="28"/>
  <c r="H92" i="28"/>
  <c r="G92" i="28"/>
  <c r="F92" i="28"/>
  <c r="D92" i="28"/>
  <c r="C92" i="28"/>
  <c r="L91" i="28"/>
  <c r="K91" i="28" s="1"/>
  <c r="I91" i="28"/>
  <c r="H91" i="28"/>
  <c r="G91" i="28"/>
  <c r="F91" i="28"/>
  <c r="D91" i="28"/>
  <c r="C91" i="28"/>
  <c r="L90" i="28"/>
  <c r="K90" i="28" s="1"/>
  <c r="I90" i="28"/>
  <c r="H90" i="28"/>
  <c r="G90" i="28"/>
  <c r="F90" i="28"/>
  <c r="D90" i="28"/>
  <c r="C90" i="28"/>
  <c r="L89" i="28"/>
  <c r="K89" i="28" s="1"/>
  <c r="I89" i="28"/>
  <c r="H89" i="28"/>
  <c r="G89" i="28"/>
  <c r="F89" i="28"/>
  <c r="D89" i="28"/>
  <c r="C89" i="28"/>
  <c r="L88" i="28"/>
  <c r="K88" i="28" s="1"/>
  <c r="I88" i="28"/>
  <c r="H88" i="28"/>
  <c r="G88" i="28"/>
  <c r="F88" i="28"/>
  <c r="D88" i="28"/>
  <c r="C88" i="28"/>
  <c r="L87" i="28"/>
  <c r="K87" i="28" s="1"/>
  <c r="I87" i="28"/>
  <c r="H87" i="28"/>
  <c r="G87" i="28"/>
  <c r="F87" i="28"/>
  <c r="D87" i="28"/>
  <c r="C87" i="28"/>
  <c r="L86" i="28"/>
  <c r="K86" i="28" s="1"/>
  <c r="I86" i="28"/>
  <c r="H86" i="28"/>
  <c r="G86" i="28"/>
  <c r="F86" i="28"/>
  <c r="D86" i="28"/>
  <c r="C86" i="28"/>
  <c r="L85" i="28"/>
  <c r="K85" i="28" s="1"/>
  <c r="I85" i="28"/>
  <c r="H85" i="28"/>
  <c r="G85" i="28"/>
  <c r="F85" i="28"/>
  <c r="D85" i="28"/>
  <c r="C85" i="28"/>
  <c r="L84" i="28"/>
  <c r="K84" i="28" s="1"/>
  <c r="I84" i="28"/>
  <c r="H84" i="28"/>
  <c r="G84" i="28"/>
  <c r="F84" i="28"/>
  <c r="D84" i="28"/>
  <c r="C84" i="28"/>
  <c r="L83" i="28"/>
  <c r="K83" i="28" s="1"/>
  <c r="I83" i="28"/>
  <c r="H83" i="28"/>
  <c r="G83" i="28"/>
  <c r="F83" i="28"/>
  <c r="D83" i="28"/>
  <c r="C83" i="28"/>
  <c r="L82" i="28"/>
  <c r="K82" i="28" s="1"/>
  <c r="I82" i="28"/>
  <c r="H82" i="28"/>
  <c r="G82" i="28"/>
  <c r="F82" i="28"/>
  <c r="D82" i="28"/>
  <c r="C82" i="28"/>
  <c r="L81" i="28"/>
  <c r="K81" i="28" s="1"/>
  <c r="I81" i="28"/>
  <c r="H81" i="28"/>
  <c r="G81" i="28"/>
  <c r="F81" i="28"/>
  <c r="D81" i="28"/>
  <c r="C81" i="28"/>
  <c r="L80" i="28"/>
  <c r="K80" i="28" s="1"/>
  <c r="I80" i="28"/>
  <c r="H80" i="28"/>
  <c r="G80" i="28"/>
  <c r="F80" i="28"/>
  <c r="D80" i="28"/>
  <c r="C80" i="28"/>
  <c r="L79" i="28"/>
  <c r="K79" i="28" s="1"/>
  <c r="I79" i="28"/>
  <c r="H79" i="28"/>
  <c r="G79" i="28"/>
  <c r="F79" i="28"/>
  <c r="D79" i="28"/>
  <c r="C79" i="28"/>
  <c r="L78" i="28"/>
  <c r="K78" i="28" s="1"/>
  <c r="I78" i="28"/>
  <c r="H78" i="28"/>
  <c r="G78" i="28"/>
  <c r="F78" i="28"/>
  <c r="D78" i="28"/>
  <c r="C78" i="28"/>
  <c r="L77" i="28"/>
  <c r="K77" i="28" s="1"/>
  <c r="I77" i="28"/>
  <c r="H77" i="28"/>
  <c r="G77" i="28"/>
  <c r="F77" i="28"/>
  <c r="D77" i="28"/>
  <c r="C77" i="28"/>
  <c r="L76" i="28"/>
  <c r="K76" i="28" s="1"/>
  <c r="I76" i="28"/>
  <c r="H76" i="28"/>
  <c r="G76" i="28"/>
  <c r="F76" i="28"/>
  <c r="D76" i="28"/>
  <c r="C76" i="28"/>
  <c r="L75" i="28"/>
  <c r="K75" i="28" s="1"/>
  <c r="I75" i="28"/>
  <c r="H75" i="28"/>
  <c r="G75" i="28"/>
  <c r="F75" i="28"/>
  <c r="D75" i="28"/>
  <c r="C75" i="28"/>
  <c r="L74" i="28"/>
  <c r="K74" i="28" s="1"/>
  <c r="I74" i="28"/>
  <c r="H74" i="28"/>
  <c r="G74" i="28"/>
  <c r="F74" i="28"/>
  <c r="D74" i="28"/>
  <c r="C74" i="28"/>
  <c r="L73" i="28"/>
  <c r="K73" i="28" s="1"/>
  <c r="I73" i="28"/>
  <c r="H73" i="28"/>
  <c r="G73" i="28"/>
  <c r="F73" i="28"/>
  <c r="D73" i="28"/>
  <c r="C73" i="28"/>
  <c r="L72" i="28"/>
  <c r="K72" i="28" s="1"/>
  <c r="I72" i="28"/>
  <c r="H72" i="28"/>
  <c r="G72" i="28"/>
  <c r="F72" i="28"/>
  <c r="D72" i="28"/>
  <c r="C72" i="28"/>
  <c r="L71" i="28"/>
  <c r="K71" i="28" s="1"/>
  <c r="I71" i="28"/>
  <c r="H71" i="28"/>
  <c r="G71" i="28"/>
  <c r="F71" i="28"/>
  <c r="D71" i="28"/>
  <c r="C71" i="28"/>
  <c r="L70" i="28"/>
  <c r="K70" i="28" s="1"/>
  <c r="I70" i="28"/>
  <c r="H70" i="28"/>
  <c r="G70" i="28"/>
  <c r="F70" i="28"/>
  <c r="D70" i="28"/>
  <c r="C70" i="28"/>
  <c r="L69" i="28"/>
  <c r="K69" i="28" s="1"/>
  <c r="I69" i="28"/>
  <c r="H69" i="28"/>
  <c r="G69" i="28"/>
  <c r="F69" i="28"/>
  <c r="D69" i="28"/>
  <c r="C69" i="28"/>
  <c r="L68" i="28"/>
  <c r="K68" i="28" s="1"/>
  <c r="I68" i="28"/>
  <c r="H68" i="28"/>
  <c r="G68" i="28"/>
  <c r="F68" i="28"/>
  <c r="D68" i="28"/>
  <c r="E68" i="28" s="1"/>
  <c r="C16" i="28"/>
  <c r="D263" i="23"/>
  <c r="B263" i="23" s="1"/>
  <c r="M262" i="23"/>
  <c r="L262" i="23"/>
  <c r="D262" i="23"/>
  <c r="N261" i="23"/>
  <c r="M261" i="23"/>
  <c r="L261" i="23"/>
  <c r="I261" i="23"/>
  <c r="H261" i="23"/>
  <c r="G261" i="23"/>
  <c r="D261" i="23"/>
  <c r="N260" i="23"/>
  <c r="M260" i="23"/>
  <c r="L260" i="23"/>
  <c r="I260" i="23"/>
  <c r="H260" i="23"/>
  <c r="G260" i="23"/>
  <c r="F260" i="23"/>
  <c r="E260" i="23"/>
  <c r="D260" i="23"/>
  <c r="N259" i="23"/>
  <c r="M259" i="23"/>
  <c r="L259" i="23"/>
  <c r="I259" i="23"/>
  <c r="H259" i="23"/>
  <c r="G259" i="23"/>
  <c r="F259" i="23"/>
  <c r="E259" i="23"/>
  <c r="D259" i="23"/>
  <c r="N258" i="23"/>
  <c r="M258" i="23"/>
  <c r="L258" i="23"/>
  <c r="I258" i="23"/>
  <c r="H258" i="23"/>
  <c r="G258" i="23"/>
  <c r="F258" i="23"/>
  <c r="E258" i="23"/>
  <c r="D258" i="23"/>
  <c r="N257" i="23"/>
  <c r="M257" i="23"/>
  <c r="L257" i="23"/>
  <c r="I257" i="23"/>
  <c r="H257" i="23"/>
  <c r="G257" i="23"/>
  <c r="F257" i="23"/>
  <c r="E257" i="23"/>
  <c r="D257" i="23"/>
  <c r="N256" i="23"/>
  <c r="M256" i="23"/>
  <c r="L256" i="23"/>
  <c r="I256" i="23"/>
  <c r="H256" i="23"/>
  <c r="G256" i="23"/>
  <c r="F256" i="23"/>
  <c r="E256" i="23"/>
  <c r="D256" i="23"/>
  <c r="C256" i="23" s="1"/>
  <c r="N255" i="23"/>
  <c r="M255" i="23"/>
  <c r="L255" i="23"/>
  <c r="I255" i="23"/>
  <c r="H255" i="23"/>
  <c r="G255" i="23"/>
  <c r="F255" i="23"/>
  <c r="E255" i="23"/>
  <c r="D255" i="23"/>
  <c r="B255" i="23" s="1"/>
  <c r="N254" i="23"/>
  <c r="M254" i="23"/>
  <c r="L254" i="23"/>
  <c r="I254" i="23"/>
  <c r="H254" i="23"/>
  <c r="G254" i="23"/>
  <c r="F254" i="23"/>
  <c r="E254" i="23"/>
  <c r="D254" i="23"/>
  <c r="N253" i="23"/>
  <c r="M253" i="23"/>
  <c r="L253" i="23"/>
  <c r="I253" i="23"/>
  <c r="H253" i="23"/>
  <c r="G253" i="23"/>
  <c r="F253" i="23"/>
  <c r="E253" i="23"/>
  <c r="D253" i="23"/>
  <c r="N252" i="23"/>
  <c r="M252" i="23"/>
  <c r="L252" i="23"/>
  <c r="I252" i="23"/>
  <c r="H252" i="23"/>
  <c r="G252" i="23"/>
  <c r="F252" i="23"/>
  <c r="E252" i="23"/>
  <c r="D252" i="23"/>
  <c r="N251" i="23"/>
  <c r="M251" i="23"/>
  <c r="L251" i="23"/>
  <c r="I251" i="23"/>
  <c r="H251" i="23"/>
  <c r="G251" i="23"/>
  <c r="F251" i="23"/>
  <c r="E251" i="23"/>
  <c r="D251" i="23"/>
  <c r="N250" i="23"/>
  <c r="M250" i="23"/>
  <c r="L250" i="23"/>
  <c r="I250" i="23"/>
  <c r="H250" i="23"/>
  <c r="G250" i="23"/>
  <c r="F250" i="23"/>
  <c r="E250" i="23"/>
  <c r="D250" i="23"/>
  <c r="N249" i="23"/>
  <c r="M249" i="23"/>
  <c r="L249" i="23"/>
  <c r="I249" i="23"/>
  <c r="H249" i="23"/>
  <c r="G249" i="23"/>
  <c r="F249" i="23"/>
  <c r="E249" i="23"/>
  <c r="D249" i="23"/>
  <c r="N248" i="23"/>
  <c r="M248" i="23"/>
  <c r="L248" i="23"/>
  <c r="I248" i="23"/>
  <c r="H248" i="23"/>
  <c r="G248" i="23"/>
  <c r="F248" i="23"/>
  <c r="E248" i="23"/>
  <c r="D248" i="23"/>
  <c r="N247" i="23"/>
  <c r="M247" i="23"/>
  <c r="L247" i="23"/>
  <c r="I247" i="23"/>
  <c r="H247" i="23"/>
  <c r="G247" i="23"/>
  <c r="F247" i="23"/>
  <c r="E247" i="23"/>
  <c r="D247" i="23"/>
  <c r="B247" i="23" s="1"/>
  <c r="N246" i="23"/>
  <c r="M246" i="23"/>
  <c r="L246" i="23"/>
  <c r="I246" i="23"/>
  <c r="H246" i="23"/>
  <c r="G246" i="23"/>
  <c r="F246" i="23"/>
  <c r="E246" i="23"/>
  <c r="D246" i="23"/>
  <c r="N245" i="23"/>
  <c r="M245" i="23"/>
  <c r="L245" i="23"/>
  <c r="I245" i="23"/>
  <c r="H245" i="23"/>
  <c r="G245" i="23"/>
  <c r="F245" i="23"/>
  <c r="E245" i="23"/>
  <c r="D245" i="23"/>
  <c r="N244" i="23"/>
  <c r="M244" i="23"/>
  <c r="L244" i="23"/>
  <c r="I244" i="23"/>
  <c r="H244" i="23"/>
  <c r="G244" i="23"/>
  <c r="F244" i="23"/>
  <c r="E244" i="23"/>
  <c r="D244" i="23"/>
  <c r="N243" i="23"/>
  <c r="M243" i="23"/>
  <c r="L243" i="23"/>
  <c r="I243" i="23"/>
  <c r="H243" i="23"/>
  <c r="G243" i="23"/>
  <c r="F243" i="23"/>
  <c r="E243" i="23"/>
  <c r="D243" i="23"/>
  <c r="N242" i="23"/>
  <c r="M242" i="23"/>
  <c r="L242" i="23"/>
  <c r="I242" i="23"/>
  <c r="H242" i="23"/>
  <c r="G242" i="23"/>
  <c r="F242" i="23"/>
  <c r="E242" i="23"/>
  <c r="D242" i="23"/>
  <c r="N241" i="23"/>
  <c r="M241" i="23"/>
  <c r="L241" i="23"/>
  <c r="I241" i="23"/>
  <c r="H241" i="23"/>
  <c r="G241" i="23"/>
  <c r="F241" i="23"/>
  <c r="E241" i="23"/>
  <c r="D241" i="23"/>
  <c r="N240" i="23"/>
  <c r="M240" i="23"/>
  <c r="L240" i="23"/>
  <c r="I240" i="23"/>
  <c r="H240" i="23"/>
  <c r="G240" i="23"/>
  <c r="F240" i="23"/>
  <c r="E240" i="23"/>
  <c r="D240" i="23"/>
  <c r="N239" i="23"/>
  <c r="M239" i="23"/>
  <c r="L239" i="23"/>
  <c r="I239" i="23"/>
  <c r="H239" i="23"/>
  <c r="G239" i="23"/>
  <c r="F239" i="23"/>
  <c r="E239" i="23"/>
  <c r="D239" i="23"/>
  <c r="B239" i="23" s="1"/>
  <c r="N238" i="23"/>
  <c r="M238" i="23"/>
  <c r="L238" i="23"/>
  <c r="I238" i="23"/>
  <c r="H238" i="23"/>
  <c r="G238" i="23"/>
  <c r="F238" i="23"/>
  <c r="E238" i="23"/>
  <c r="D238" i="23"/>
  <c r="B238" i="23" s="1"/>
  <c r="N237" i="23"/>
  <c r="M237" i="23"/>
  <c r="L237" i="23"/>
  <c r="I237" i="23"/>
  <c r="H237" i="23"/>
  <c r="G237" i="23"/>
  <c r="F237" i="23"/>
  <c r="E237" i="23"/>
  <c r="D237" i="23"/>
  <c r="N236" i="23"/>
  <c r="M236" i="23"/>
  <c r="L236" i="23"/>
  <c r="I236" i="23"/>
  <c r="H236" i="23"/>
  <c r="G236" i="23"/>
  <c r="F236" i="23"/>
  <c r="E236" i="23"/>
  <c r="D236" i="23"/>
  <c r="N235" i="23"/>
  <c r="M235" i="23"/>
  <c r="L235" i="23"/>
  <c r="I235" i="23"/>
  <c r="H235" i="23"/>
  <c r="G235" i="23"/>
  <c r="F235" i="23"/>
  <c r="E235" i="23"/>
  <c r="D235" i="23"/>
  <c r="N234" i="23"/>
  <c r="M234" i="23"/>
  <c r="L234" i="23"/>
  <c r="I234" i="23"/>
  <c r="H234" i="23"/>
  <c r="G234" i="23"/>
  <c r="F234" i="23"/>
  <c r="E234" i="23"/>
  <c r="D234" i="23"/>
  <c r="N233" i="23"/>
  <c r="M233" i="23"/>
  <c r="L233" i="23"/>
  <c r="I233" i="23"/>
  <c r="H233" i="23"/>
  <c r="G233" i="23"/>
  <c r="F233" i="23"/>
  <c r="E233" i="23"/>
  <c r="D233" i="23"/>
  <c r="N232" i="23"/>
  <c r="M232" i="23"/>
  <c r="L232" i="23"/>
  <c r="I232" i="23"/>
  <c r="H232" i="23"/>
  <c r="G232" i="23"/>
  <c r="F232" i="23"/>
  <c r="E232" i="23"/>
  <c r="D232" i="23"/>
  <c r="N231" i="23"/>
  <c r="M231" i="23"/>
  <c r="L231" i="23"/>
  <c r="I231" i="23"/>
  <c r="H231" i="23"/>
  <c r="G231" i="23"/>
  <c r="F231" i="23"/>
  <c r="E231" i="23"/>
  <c r="D231" i="23"/>
  <c r="B231" i="23" s="1"/>
  <c r="N230" i="23"/>
  <c r="M230" i="23"/>
  <c r="L230" i="23"/>
  <c r="I230" i="23"/>
  <c r="H230" i="23"/>
  <c r="G230" i="23"/>
  <c r="F230" i="23"/>
  <c r="E230" i="23"/>
  <c r="D230" i="23"/>
  <c r="B230" i="23" s="1"/>
  <c r="N229" i="23"/>
  <c r="M229" i="23"/>
  <c r="L229" i="23"/>
  <c r="I229" i="23"/>
  <c r="H229" i="23"/>
  <c r="G229" i="23"/>
  <c r="F229" i="23"/>
  <c r="E229" i="23"/>
  <c r="D229" i="23"/>
  <c r="N228" i="23"/>
  <c r="M228" i="23"/>
  <c r="L228" i="23"/>
  <c r="I228" i="23"/>
  <c r="H228" i="23"/>
  <c r="G228" i="23"/>
  <c r="F228" i="23"/>
  <c r="E228" i="23"/>
  <c r="D228" i="23"/>
  <c r="N227" i="23"/>
  <c r="M227" i="23"/>
  <c r="L227" i="23"/>
  <c r="I227" i="23"/>
  <c r="H227" i="23"/>
  <c r="G227" i="23"/>
  <c r="F227" i="23"/>
  <c r="E227" i="23"/>
  <c r="D227" i="23"/>
  <c r="N226" i="23"/>
  <c r="M226" i="23"/>
  <c r="L226" i="23"/>
  <c r="I226" i="23"/>
  <c r="H226" i="23"/>
  <c r="G226" i="23"/>
  <c r="F226" i="23"/>
  <c r="E226" i="23"/>
  <c r="D226" i="23"/>
  <c r="N225" i="23"/>
  <c r="M225" i="23"/>
  <c r="L225" i="23"/>
  <c r="I225" i="23"/>
  <c r="H225" i="23"/>
  <c r="G225" i="23"/>
  <c r="F225" i="23"/>
  <c r="E225" i="23"/>
  <c r="D225" i="23"/>
  <c r="N224" i="23"/>
  <c r="M224" i="23"/>
  <c r="L224" i="23"/>
  <c r="I224" i="23"/>
  <c r="H224" i="23"/>
  <c r="G224" i="23"/>
  <c r="F224" i="23"/>
  <c r="E224" i="23"/>
  <c r="D224" i="23"/>
  <c r="N223" i="23"/>
  <c r="M223" i="23"/>
  <c r="L223" i="23"/>
  <c r="I223" i="23"/>
  <c r="H223" i="23"/>
  <c r="G223" i="23"/>
  <c r="F223" i="23"/>
  <c r="E223" i="23"/>
  <c r="D223" i="23"/>
  <c r="B223" i="23" s="1"/>
  <c r="N222" i="23"/>
  <c r="M222" i="23"/>
  <c r="L222" i="23"/>
  <c r="I222" i="23"/>
  <c r="H222" i="23"/>
  <c r="G222" i="23"/>
  <c r="F222" i="23"/>
  <c r="E222" i="23"/>
  <c r="D222" i="23"/>
  <c r="B222" i="23" s="1"/>
  <c r="N221" i="23"/>
  <c r="M221" i="23"/>
  <c r="L221" i="23"/>
  <c r="I221" i="23"/>
  <c r="H221" i="23"/>
  <c r="G221" i="23"/>
  <c r="F221" i="23"/>
  <c r="E221" i="23"/>
  <c r="D221" i="23"/>
  <c r="N220" i="23"/>
  <c r="M220" i="23"/>
  <c r="L220" i="23"/>
  <c r="I220" i="23"/>
  <c r="H220" i="23"/>
  <c r="G220" i="23"/>
  <c r="F220" i="23"/>
  <c r="E220" i="23"/>
  <c r="D220" i="23"/>
  <c r="N219" i="23"/>
  <c r="M219" i="23"/>
  <c r="L219" i="23"/>
  <c r="I219" i="23"/>
  <c r="H219" i="23"/>
  <c r="G219" i="23"/>
  <c r="F219" i="23"/>
  <c r="E219" i="23"/>
  <c r="D219" i="23"/>
  <c r="N218" i="23"/>
  <c r="M218" i="23"/>
  <c r="L218" i="23"/>
  <c r="I218" i="23"/>
  <c r="H218" i="23"/>
  <c r="G218" i="23"/>
  <c r="F218" i="23"/>
  <c r="E218" i="23"/>
  <c r="D218" i="23"/>
  <c r="N217" i="23"/>
  <c r="M217" i="23"/>
  <c r="L217" i="23"/>
  <c r="I217" i="23"/>
  <c r="H217" i="23"/>
  <c r="G217" i="23"/>
  <c r="F217" i="23"/>
  <c r="E217" i="23"/>
  <c r="D217" i="23"/>
  <c r="N216" i="23"/>
  <c r="M216" i="23"/>
  <c r="L216" i="23"/>
  <c r="I216" i="23"/>
  <c r="H216" i="23"/>
  <c r="G216" i="23"/>
  <c r="F216" i="23"/>
  <c r="E216" i="23"/>
  <c r="D216" i="23"/>
  <c r="N215" i="23"/>
  <c r="M215" i="23"/>
  <c r="L215" i="23"/>
  <c r="I215" i="23"/>
  <c r="H215" i="23"/>
  <c r="G215" i="23"/>
  <c r="F215" i="23"/>
  <c r="E215" i="23"/>
  <c r="D215" i="23"/>
  <c r="B215" i="23" s="1"/>
  <c r="N214" i="23"/>
  <c r="M214" i="23"/>
  <c r="L214" i="23"/>
  <c r="I214" i="23"/>
  <c r="H214" i="23"/>
  <c r="G214" i="23"/>
  <c r="F214" i="23"/>
  <c r="E214" i="23"/>
  <c r="D214" i="23"/>
  <c r="B214" i="23" s="1"/>
  <c r="N213" i="23"/>
  <c r="M213" i="23"/>
  <c r="L213" i="23"/>
  <c r="I213" i="23"/>
  <c r="H213" i="23"/>
  <c r="G213" i="23"/>
  <c r="F213" i="23"/>
  <c r="E213" i="23"/>
  <c r="D213" i="23"/>
  <c r="N212" i="23"/>
  <c r="M212" i="23"/>
  <c r="L212" i="23"/>
  <c r="I212" i="23"/>
  <c r="H212" i="23"/>
  <c r="G212" i="23"/>
  <c r="F212" i="23"/>
  <c r="E212" i="23"/>
  <c r="D212" i="23"/>
  <c r="N211" i="23"/>
  <c r="M211" i="23"/>
  <c r="L211" i="23"/>
  <c r="I211" i="23"/>
  <c r="H211" i="23"/>
  <c r="G211" i="23"/>
  <c r="F211" i="23"/>
  <c r="E211" i="23"/>
  <c r="D211" i="23"/>
  <c r="N210" i="23"/>
  <c r="M210" i="23"/>
  <c r="L210" i="23"/>
  <c r="I210" i="23"/>
  <c r="H210" i="23"/>
  <c r="G210" i="23"/>
  <c r="F210" i="23"/>
  <c r="E210" i="23"/>
  <c r="D210" i="23"/>
  <c r="N209" i="23"/>
  <c r="M209" i="23"/>
  <c r="L209" i="23"/>
  <c r="I209" i="23"/>
  <c r="H209" i="23"/>
  <c r="G209" i="23"/>
  <c r="F209" i="23"/>
  <c r="E209" i="23"/>
  <c r="D209" i="23"/>
  <c r="C209" i="23" s="1"/>
  <c r="N208" i="23"/>
  <c r="M208" i="23"/>
  <c r="L208" i="23"/>
  <c r="I208" i="23"/>
  <c r="H208" i="23"/>
  <c r="G208" i="23"/>
  <c r="F208" i="23"/>
  <c r="E208" i="23"/>
  <c r="D208" i="23"/>
  <c r="N207" i="23"/>
  <c r="M207" i="23"/>
  <c r="L207" i="23"/>
  <c r="I207" i="23"/>
  <c r="H207" i="23"/>
  <c r="G207" i="23"/>
  <c r="F207" i="23"/>
  <c r="E207" i="23"/>
  <c r="D207" i="23"/>
  <c r="B207" i="23" s="1"/>
  <c r="N206" i="23"/>
  <c r="M206" i="23"/>
  <c r="L206" i="23"/>
  <c r="I206" i="23"/>
  <c r="H206" i="23"/>
  <c r="G206" i="23"/>
  <c r="F206" i="23"/>
  <c r="E206" i="23"/>
  <c r="D206" i="23"/>
  <c r="B206" i="23" s="1"/>
  <c r="N205" i="23"/>
  <c r="M205" i="23"/>
  <c r="L205" i="23"/>
  <c r="I205" i="23"/>
  <c r="H205" i="23"/>
  <c r="G205" i="23"/>
  <c r="F205" i="23"/>
  <c r="E205" i="23"/>
  <c r="D205" i="23"/>
  <c r="N204" i="23"/>
  <c r="M204" i="23"/>
  <c r="L204" i="23"/>
  <c r="I204" i="23"/>
  <c r="H204" i="23"/>
  <c r="G204" i="23"/>
  <c r="F204" i="23"/>
  <c r="E204" i="23"/>
  <c r="D204" i="23"/>
  <c r="N203" i="23"/>
  <c r="M203" i="23"/>
  <c r="L203" i="23"/>
  <c r="I203" i="23"/>
  <c r="H203" i="23"/>
  <c r="G203" i="23"/>
  <c r="F203" i="23"/>
  <c r="E203" i="23"/>
  <c r="D203" i="23"/>
  <c r="N202" i="23"/>
  <c r="M202" i="23"/>
  <c r="L202" i="23"/>
  <c r="I202" i="23"/>
  <c r="H202" i="23"/>
  <c r="G202" i="23"/>
  <c r="F202" i="23"/>
  <c r="E202" i="23"/>
  <c r="D202" i="23"/>
  <c r="N201" i="23"/>
  <c r="M201" i="23"/>
  <c r="L201" i="23"/>
  <c r="I201" i="23"/>
  <c r="H201" i="23"/>
  <c r="G201" i="23"/>
  <c r="F201" i="23"/>
  <c r="E201" i="23"/>
  <c r="D201" i="23"/>
  <c r="N200" i="23"/>
  <c r="M200" i="23"/>
  <c r="L200" i="23"/>
  <c r="I200" i="23"/>
  <c r="H200" i="23"/>
  <c r="G200" i="23"/>
  <c r="F200" i="23"/>
  <c r="E200" i="23"/>
  <c r="D200" i="23"/>
  <c r="N199" i="23"/>
  <c r="M199" i="23"/>
  <c r="L199" i="23"/>
  <c r="I199" i="23"/>
  <c r="H199" i="23"/>
  <c r="G199" i="23"/>
  <c r="F199" i="23"/>
  <c r="E199" i="23"/>
  <c r="D199" i="23"/>
  <c r="B199" i="23" s="1"/>
  <c r="N198" i="23"/>
  <c r="M198" i="23"/>
  <c r="L198" i="23"/>
  <c r="I198" i="23"/>
  <c r="H198" i="23"/>
  <c r="G198" i="23"/>
  <c r="F198" i="23"/>
  <c r="E198" i="23"/>
  <c r="D198" i="23"/>
  <c r="B198" i="23" s="1"/>
  <c r="N197" i="23"/>
  <c r="M197" i="23"/>
  <c r="L197" i="23"/>
  <c r="I197" i="23"/>
  <c r="H197" i="23"/>
  <c r="G197" i="23"/>
  <c r="F197" i="23"/>
  <c r="E197" i="23"/>
  <c r="D197" i="23"/>
  <c r="N196" i="23"/>
  <c r="M196" i="23"/>
  <c r="L196" i="23"/>
  <c r="I196" i="23"/>
  <c r="H196" i="23"/>
  <c r="G196" i="23"/>
  <c r="F196" i="23"/>
  <c r="E196" i="23"/>
  <c r="D196" i="23"/>
  <c r="N195" i="23"/>
  <c r="M195" i="23"/>
  <c r="L195" i="23"/>
  <c r="I195" i="23"/>
  <c r="H195" i="23"/>
  <c r="G195" i="23"/>
  <c r="F195" i="23"/>
  <c r="E195" i="23"/>
  <c r="D195" i="23"/>
  <c r="N194" i="23"/>
  <c r="M194" i="23"/>
  <c r="L194" i="23"/>
  <c r="I194" i="23"/>
  <c r="H194" i="23"/>
  <c r="G194" i="23"/>
  <c r="F194" i="23"/>
  <c r="E194" i="23"/>
  <c r="D194" i="23"/>
  <c r="N193" i="23"/>
  <c r="M193" i="23"/>
  <c r="L193" i="23"/>
  <c r="I193" i="23"/>
  <c r="H193" i="23"/>
  <c r="G193" i="23"/>
  <c r="F193" i="23"/>
  <c r="E193" i="23"/>
  <c r="D193" i="23"/>
  <c r="N192" i="23"/>
  <c r="M192" i="23"/>
  <c r="L192" i="23"/>
  <c r="I192" i="23"/>
  <c r="H192" i="23"/>
  <c r="G192" i="23"/>
  <c r="F192" i="23"/>
  <c r="E192" i="23"/>
  <c r="D192" i="23"/>
  <c r="N191" i="23"/>
  <c r="M191" i="23"/>
  <c r="L191" i="23"/>
  <c r="I191" i="23"/>
  <c r="H191" i="23"/>
  <c r="G191" i="23"/>
  <c r="F191" i="23"/>
  <c r="E191" i="23"/>
  <c r="D191" i="23"/>
  <c r="B191" i="23" s="1"/>
  <c r="N190" i="23"/>
  <c r="M190" i="23"/>
  <c r="L190" i="23"/>
  <c r="I190" i="23"/>
  <c r="H190" i="23"/>
  <c r="G190" i="23"/>
  <c r="F190" i="23"/>
  <c r="E190" i="23"/>
  <c r="D190" i="23"/>
  <c r="B190" i="23" s="1"/>
  <c r="N189" i="23"/>
  <c r="M189" i="23"/>
  <c r="L189" i="23"/>
  <c r="I189" i="23"/>
  <c r="H189" i="23"/>
  <c r="G189" i="23"/>
  <c r="F189" i="23"/>
  <c r="E189" i="23"/>
  <c r="D189" i="23"/>
  <c r="N188" i="23"/>
  <c r="M188" i="23"/>
  <c r="L188" i="23"/>
  <c r="I188" i="23"/>
  <c r="H188" i="23"/>
  <c r="G188" i="23"/>
  <c r="F188" i="23"/>
  <c r="E188" i="23"/>
  <c r="D188" i="23"/>
  <c r="N187" i="23"/>
  <c r="M187" i="23"/>
  <c r="L187" i="23"/>
  <c r="I187" i="23"/>
  <c r="H187" i="23"/>
  <c r="G187" i="23"/>
  <c r="F187" i="23"/>
  <c r="E187" i="23"/>
  <c r="D187" i="23"/>
  <c r="N186" i="23"/>
  <c r="M186" i="23"/>
  <c r="L186" i="23"/>
  <c r="I186" i="23"/>
  <c r="H186" i="23"/>
  <c r="G186" i="23"/>
  <c r="F186" i="23"/>
  <c r="E186" i="23"/>
  <c r="D186" i="23"/>
  <c r="N185" i="23"/>
  <c r="M185" i="23"/>
  <c r="L185" i="23"/>
  <c r="I185" i="23"/>
  <c r="H185" i="23"/>
  <c r="G185" i="23"/>
  <c r="F185" i="23"/>
  <c r="E185" i="23"/>
  <c r="D185" i="23"/>
  <c r="N184" i="23"/>
  <c r="M184" i="23"/>
  <c r="L184" i="23"/>
  <c r="I184" i="23"/>
  <c r="H184" i="23"/>
  <c r="G184" i="23"/>
  <c r="F184" i="23"/>
  <c r="E184" i="23"/>
  <c r="D184" i="23"/>
  <c r="C184" i="23" s="1"/>
  <c r="N183" i="23"/>
  <c r="M183" i="23"/>
  <c r="L183" i="23"/>
  <c r="I183" i="23"/>
  <c r="H183" i="23"/>
  <c r="G183" i="23"/>
  <c r="F183" i="23"/>
  <c r="E183" i="23"/>
  <c r="D183" i="23"/>
  <c r="B183" i="23" s="1"/>
  <c r="N182" i="23"/>
  <c r="M182" i="23"/>
  <c r="L182" i="23"/>
  <c r="I182" i="23"/>
  <c r="H182" i="23"/>
  <c r="G182" i="23"/>
  <c r="F182" i="23"/>
  <c r="E182" i="23"/>
  <c r="D182" i="23"/>
  <c r="B182" i="23" s="1"/>
  <c r="N181" i="23"/>
  <c r="M181" i="23"/>
  <c r="L181" i="23"/>
  <c r="I181" i="23"/>
  <c r="H181" i="23"/>
  <c r="G181" i="23"/>
  <c r="F181" i="23"/>
  <c r="E181" i="23"/>
  <c r="D181" i="23"/>
  <c r="N180" i="23"/>
  <c r="M180" i="23"/>
  <c r="L180" i="23"/>
  <c r="I180" i="23"/>
  <c r="H180" i="23"/>
  <c r="G180" i="23"/>
  <c r="F180" i="23"/>
  <c r="E180" i="23"/>
  <c r="D180" i="23"/>
  <c r="N179" i="23"/>
  <c r="M179" i="23"/>
  <c r="L179" i="23"/>
  <c r="I179" i="23"/>
  <c r="H179" i="23"/>
  <c r="G179" i="23"/>
  <c r="F179" i="23"/>
  <c r="E179" i="23"/>
  <c r="D179" i="23"/>
  <c r="N178" i="23"/>
  <c r="M178" i="23"/>
  <c r="L178" i="23"/>
  <c r="I178" i="23"/>
  <c r="H178" i="23"/>
  <c r="G178" i="23"/>
  <c r="F178" i="23"/>
  <c r="E178" i="23"/>
  <c r="D178" i="23"/>
  <c r="N177" i="23"/>
  <c r="M177" i="23"/>
  <c r="L177" i="23"/>
  <c r="I177" i="23"/>
  <c r="H177" i="23"/>
  <c r="G177" i="23"/>
  <c r="F177" i="23"/>
  <c r="E177" i="23"/>
  <c r="D177" i="23"/>
  <c r="N176" i="23"/>
  <c r="M176" i="23"/>
  <c r="L176" i="23"/>
  <c r="I176" i="23"/>
  <c r="H176" i="23"/>
  <c r="G176" i="23"/>
  <c r="F176" i="23"/>
  <c r="E176" i="23"/>
  <c r="D176" i="23"/>
  <c r="N175" i="23"/>
  <c r="M175" i="23"/>
  <c r="L175" i="23"/>
  <c r="I175" i="23"/>
  <c r="H175" i="23"/>
  <c r="G175" i="23"/>
  <c r="F175" i="23"/>
  <c r="E175" i="23"/>
  <c r="D175" i="23"/>
  <c r="B175" i="23" s="1"/>
  <c r="N174" i="23"/>
  <c r="M174" i="23"/>
  <c r="L174" i="23"/>
  <c r="I174" i="23"/>
  <c r="H174" i="23"/>
  <c r="G174" i="23"/>
  <c r="F174" i="23"/>
  <c r="E174" i="23"/>
  <c r="D174" i="23"/>
  <c r="B174" i="23" s="1"/>
  <c r="N173" i="23"/>
  <c r="M173" i="23"/>
  <c r="L173" i="23"/>
  <c r="I173" i="23"/>
  <c r="H173" i="23"/>
  <c r="G173" i="23"/>
  <c r="F173" i="23"/>
  <c r="E173" i="23"/>
  <c r="D173" i="23"/>
  <c r="N172" i="23"/>
  <c r="M172" i="23"/>
  <c r="L172" i="23"/>
  <c r="I172" i="23"/>
  <c r="H172" i="23"/>
  <c r="G172" i="23"/>
  <c r="F172" i="23"/>
  <c r="E172" i="23"/>
  <c r="D172" i="23"/>
  <c r="N171" i="23"/>
  <c r="M171" i="23"/>
  <c r="L171" i="23"/>
  <c r="I171" i="23"/>
  <c r="H171" i="23"/>
  <c r="G171" i="23"/>
  <c r="F171" i="23"/>
  <c r="E171" i="23"/>
  <c r="D171" i="23"/>
  <c r="N170" i="23"/>
  <c r="M170" i="23"/>
  <c r="L170" i="23"/>
  <c r="I170" i="23"/>
  <c r="H170" i="23"/>
  <c r="G170" i="23"/>
  <c r="F170" i="23"/>
  <c r="E170" i="23"/>
  <c r="D170" i="23"/>
  <c r="N169" i="23"/>
  <c r="M169" i="23"/>
  <c r="L169" i="23"/>
  <c r="I169" i="23"/>
  <c r="H169" i="23"/>
  <c r="G169" i="23"/>
  <c r="F169" i="23"/>
  <c r="E169" i="23"/>
  <c r="D169" i="23"/>
  <c r="N168" i="23"/>
  <c r="M168" i="23"/>
  <c r="L168" i="23"/>
  <c r="I168" i="23"/>
  <c r="H168" i="23"/>
  <c r="G168" i="23"/>
  <c r="F168" i="23"/>
  <c r="E168" i="23"/>
  <c r="D168" i="23"/>
  <c r="N167" i="23"/>
  <c r="M167" i="23"/>
  <c r="L167" i="23"/>
  <c r="I167" i="23"/>
  <c r="H167" i="23"/>
  <c r="G167" i="23"/>
  <c r="F167" i="23"/>
  <c r="E167" i="23"/>
  <c r="D167" i="23"/>
  <c r="N166" i="23"/>
  <c r="M166" i="23"/>
  <c r="L166" i="23"/>
  <c r="I166" i="23"/>
  <c r="H166" i="23"/>
  <c r="G166" i="23"/>
  <c r="F166" i="23"/>
  <c r="E166" i="23"/>
  <c r="D166" i="23"/>
  <c r="N165" i="23"/>
  <c r="M165" i="23"/>
  <c r="L165" i="23"/>
  <c r="I165" i="23"/>
  <c r="H165" i="23"/>
  <c r="G165" i="23"/>
  <c r="F165" i="23"/>
  <c r="E165" i="23"/>
  <c r="D165" i="23"/>
  <c r="N164" i="23"/>
  <c r="M164" i="23"/>
  <c r="L164" i="23"/>
  <c r="I164" i="23"/>
  <c r="H164" i="23"/>
  <c r="G164" i="23"/>
  <c r="F164" i="23"/>
  <c r="E164" i="23"/>
  <c r="D164" i="23"/>
  <c r="N163" i="23"/>
  <c r="M163" i="23"/>
  <c r="L163" i="23"/>
  <c r="I163" i="23"/>
  <c r="H163" i="23"/>
  <c r="G163" i="23"/>
  <c r="F163" i="23"/>
  <c r="E163" i="23"/>
  <c r="D163" i="23"/>
  <c r="N162" i="23"/>
  <c r="M162" i="23"/>
  <c r="L162" i="23"/>
  <c r="I162" i="23"/>
  <c r="H162" i="23"/>
  <c r="G162" i="23"/>
  <c r="F162" i="23"/>
  <c r="E162" i="23"/>
  <c r="D162" i="23"/>
  <c r="N161" i="23"/>
  <c r="M161" i="23"/>
  <c r="L161" i="23"/>
  <c r="I161" i="23"/>
  <c r="H161" i="23"/>
  <c r="G161" i="23"/>
  <c r="F161" i="23"/>
  <c r="E161" i="23"/>
  <c r="D161" i="23"/>
  <c r="N160" i="23"/>
  <c r="M160" i="23"/>
  <c r="L160" i="23"/>
  <c r="I160" i="23"/>
  <c r="H160" i="23"/>
  <c r="G160" i="23"/>
  <c r="F160" i="23"/>
  <c r="E160" i="23"/>
  <c r="D160" i="23"/>
  <c r="N159" i="23"/>
  <c r="M159" i="23"/>
  <c r="L159" i="23"/>
  <c r="I159" i="23"/>
  <c r="H159" i="23"/>
  <c r="G159" i="23"/>
  <c r="F159" i="23"/>
  <c r="E159" i="23"/>
  <c r="D159" i="23"/>
  <c r="N158" i="23"/>
  <c r="M158" i="23"/>
  <c r="L158" i="23"/>
  <c r="I158" i="23"/>
  <c r="H158" i="23"/>
  <c r="G158" i="23"/>
  <c r="F158" i="23"/>
  <c r="E158" i="23"/>
  <c r="D158" i="23"/>
  <c r="N157" i="23"/>
  <c r="M157" i="23"/>
  <c r="L157" i="23"/>
  <c r="I157" i="23"/>
  <c r="H157" i="23"/>
  <c r="G157" i="23"/>
  <c r="F157" i="23"/>
  <c r="E157" i="23"/>
  <c r="D157" i="23"/>
  <c r="N156" i="23"/>
  <c r="M156" i="23"/>
  <c r="L156" i="23"/>
  <c r="I156" i="23"/>
  <c r="H156" i="23"/>
  <c r="G156" i="23"/>
  <c r="F156" i="23"/>
  <c r="E156" i="23"/>
  <c r="D156" i="23"/>
  <c r="N155" i="23"/>
  <c r="M155" i="23"/>
  <c r="L155" i="23"/>
  <c r="I155" i="23"/>
  <c r="H155" i="23"/>
  <c r="G155" i="23"/>
  <c r="F155" i="23"/>
  <c r="E155" i="23"/>
  <c r="D155" i="23"/>
  <c r="N154" i="23"/>
  <c r="M154" i="23"/>
  <c r="L154" i="23"/>
  <c r="I154" i="23"/>
  <c r="H154" i="23"/>
  <c r="G154" i="23"/>
  <c r="F154" i="23"/>
  <c r="E154" i="23"/>
  <c r="D154" i="23"/>
  <c r="N153" i="23"/>
  <c r="M153" i="23"/>
  <c r="L153" i="23"/>
  <c r="I153" i="23"/>
  <c r="H153" i="23"/>
  <c r="G153" i="23"/>
  <c r="F153" i="23"/>
  <c r="E153" i="23"/>
  <c r="D153" i="23"/>
  <c r="N152" i="23"/>
  <c r="M152" i="23"/>
  <c r="L152" i="23"/>
  <c r="I152" i="23"/>
  <c r="H152" i="23"/>
  <c r="G152" i="23"/>
  <c r="F152" i="23"/>
  <c r="E152" i="23"/>
  <c r="D152" i="23"/>
  <c r="N151" i="23"/>
  <c r="M151" i="23"/>
  <c r="L151" i="23"/>
  <c r="I151" i="23"/>
  <c r="H151" i="23"/>
  <c r="G151" i="23"/>
  <c r="F151" i="23"/>
  <c r="E151" i="23"/>
  <c r="D151" i="23"/>
  <c r="N150" i="23"/>
  <c r="M150" i="23"/>
  <c r="L150" i="23"/>
  <c r="I150" i="23"/>
  <c r="H150" i="23"/>
  <c r="G150" i="23"/>
  <c r="F150" i="23"/>
  <c r="E150" i="23"/>
  <c r="D150" i="23"/>
  <c r="N149" i="23"/>
  <c r="M149" i="23"/>
  <c r="L149" i="23"/>
  <c r="I149" i="23"/>
  <c r="H149" i="23"/>
  <c r="G149" i="23"/>
  <c r="F149" i="23"/>
  <c r="E149" i="23"/>
  <c r="D149" i="23"/>
  <c r="N148" i="23"/>
  <c r="M148" i="23"/>
  <c r="L148" i="23"/>
  <c r="I148" i="23"/>
  <c r="H148" i="23"/>
  <c r="G148" i="23"/>
  <c r="F148" i="23"/>
  <c r="E148" i="23"/>
  <c r="D148" i="23"/>
  <c r="N147" i="23"/>
  <c r="M147" i="23"/>
  <c r="L147" i="23"/>
  <c r="I147" i="23"/>
  <c r="H147" i="23"/>
  <c r="G147" i="23"/>
  <c r="F147" i="23"/>
  <c r="E147" i="23"/>
  <c r="D147" i="23"/>
  <c r="N146" i="23"/>
  <c r="M146" i="23"/>
  <c r="L146" i="23"/>
  <c r="I146" i="23"/>
  <c r="H146" i="23"/>
  <c r="G146" i="23"/>
  <c r="F146" i="23"/>
  <c r="E146" i="23"/>
  <c r="D146" i="23"/>
  <c r="N145" i="23"/>
  <c r="M145" i="23"/>
  <c r="L145" i="23"/>
  <c r="I145" i="23"/>
  <c r="H145" i="23"/>
  <c r="G145" i="23"/>
  <c r="F145" i="23"/>
  <c r="E145" i="23"/>
  <c r="D145" i="23"/>
  <c r="N144" i="23"/>
  <c r="M144" i="23"/>
  <c r="L144" i="23"/>
  <c r="I144" i="23"/>
  <c r="H144" i="23"/>
  <c r="G144" i="23"/>
  <c r="F144" i="23"/>
  <c r="E144" i="23"/>
  <c r="D144" i="23"/>
  <c r="N143" i="23"/>
  <c r="M143" i="23"/>
  <c r="L143" i="23"/>
  <c r="I143" i="23"/>
  <c r="H143" i="23"/>
  <c r="G143" i="23"/>
  <c r="F143" i="23"/>
  <c r="E143" i="23"/>
  <c r="D143" i="23"/>
  <c r="N142" i="23"/>
  <c r="M142" i="23"/>
  <c r="L142" i="23"/>
  <c r="I142" i="23"/>
  <c r="H142" i="23"/>
  <c r="G142" i="23"/>
  <c r="F142" i="23"/>
  <c r="E142" i="23"/>
  <c r="D142" i="23"/>
  <c r="N141" i="23"/>
  <c r="M141" i="23"/>
  <c r="L141" i="23"/>
  <c r="I141" i="23"/>
  <c r="H141" i="23"/>
  <c r="G141" i="23"/>
  <c r="F141" i="23"/>
  <c r="E141" i="23"/>
  <c r="D141" i="23"/>
  <c r="N140" i="23"/>
  <c r="M140" i="23"/>
  <c r="L140" i="23"/>
  <c r="I140" i="23"/>
  <c r="H140" i="23"/>
  <c r="G140" i="23"/>
  <c r="F140" i="23"/>
  <c r="E140" i="23"/>
  <c r="D140" i="23"/>
  <c r="N139" i="23"/>
  <c r="M139" i="23"/>
  <c r="L139" i="23"/>
  <c r="I139" i="23"/>
  <c r="H139" i="23"/>
  <c r="G139" i="23"/>
  <c r="F139" i="23"/>
  <c r="E139" i="23"/>
  <c r="D139" i="23"/>
  <c r="N138" i="23"/>
  <c r="M138" i="23"/>
  <c r="L138" i="23"/>
  <c r="I138" i="23"/>
  <c r="H138" i="23"/>
  <c r="G138" i="23"/>
  <c r="F138" i="23"/>
  <c r="E138" i="23"/>
  <c r="D138" i="23"/>
  <c r="N137" i="23"/>
  <c r="M137" i="23"/>
  <c r="L137" i="23"/>
  <c r="I137" i="23"/>
  <c r="H137" i="23"/>
  <c r="G137" i="23"/>
  <c r="F137" i="23"/>
  <c r="E137" i="23"/>
  <c r="D137" i="23"/>
  <c r="N136" i="23"/>
  <c r="M136" i="23"/>
  <c r="L136" i="23"/>
  <c r="I136" i="23"/>
  <c r="H136" i="23"/>
  <c r="G136" i="23"/>
  <c r="F136" i="23"/>
  <c r="E136" i="23"/>
  <c r="D136" i="23"/>
  <c r="N135" i="23"/>
  <c r="M135" i="23"/>
  <c r="L135" i="23"/>
  <c r="I135" i="23"/>
  <c r="H135" i="23"/>
  <c r="G135" i="23"/>
  <c r="F135" i="23"/>
  <c r="E135" i="23"/>
  <c r="D135" i="23"/>
  <c r="N134" i="23"/>
  <c r="M134" i="23"/>
  <c r="L134" i="23"/>
  <c r="I134" i="23"/>
  <c r="H134" i="23"/>
  <c r="G134" i="23"/>
  <c r="F134" i="23"/>
  <c r="E134" i="23"/>
  <c r="D134" i="23"/>
  <c r="N133" i="23"/>
  <c r="M133" i="23"/>
  <c r="L133" i="23"/>
  <c r="I133" i="23"/>
  <c r="H133" i="23"/>
  <c r="G133" i="23"/>
  <c r="F133" i="23"/>
  <c r="E133" i="23"/>
  <c r="D133" i="23"/>
  <c r="N132" i="23"/>
  <c r="M132" i="23"/>
  <c r="L132" i="23"/>
  <c r="I132" i="23"/>
  <c r="H132" i="23"/>
  <c r="G132" i="23"/>
  <c r="F132" i="23"/>
  <c r="E132" i="23"/>
  <c r="D132" i="23"/>
  <c r="N131" i="23"/>
  <c r="M131" i="23"/>
  <c r="L131" i="23"/>
  <c r="I131" i="23"/>
  <c r="H131" i="23"/>
  <c r="G131" i="23"/>
  <c r="F131" i="23"/>
  <c r="E131" i="23"/>
  <c r="D131" i="23"/>
  <c r="N130" i="23"/>
  <c r="M130" i="23"/>
  <c r="L130" i="23"/>
  <c r="I130" i="23"/>
  <c r="H130" i="23"/>
  <c r="G130" i="23"/>
  <c r="F130" i="23"/>
  <c r="E130" i="23"/>
  <c r="D130" i="23"/>
  <c r="N129" i="23"/>
  <c r="M129" i="23"/>
  <c r="L129" i="23"/>
  <c r="I129" i="23"/>
  <c r="H129" i="23"/>
  <c r="G129" i="23"/>
  <c r="F129" i="23"/>
  <c r="E129" i="23"/>
  <c r="D129" i="23"/>
  <c r="N128" i="23"/>
  <c r="M128" i="23"/>
  <c r="L128" i="23"/>
  <c r="I128" i="23"/>
  <c r="H128" i="23"/>
  <c r="G128" i="23"/>
  <c r="F128" i="23"/>
  <c r="E128" i="23"/>
  <c r="D128" i="23"/>
  <c r="N127" i="23"/>
  <c r="M127" i="23"/>
  <c r="L127" i="23"/>
  <c r="I127" i="23"/>
  <c r="H127" i="23"/>
  <c r="G127" i="23"/>
  <c r="F127" i="23"/>
  <c r="E127" i="23"/>
  <c r="D127" i="23"/>
  <c r="N126" i="23"/>
  <c r="M126" i="23"/>
  <c r="L126" i="23"/>
  <c r="I126" i="23"/>
  <c r="H126" i="23"/>
  <c r="G126" i="23"/>
  <c r="F126" i="23"/>
  <c r="E126" i="23"/>
  <c r="D126" i="23"/>
  <c r="N125" i="23"/>
  <c r="M125" i="23"/>
  <c r="L125" i="23"/>
  <c r="I125" i="23"/>
  <c r="H125" i="23"/>
  <c r="G125" i="23"/>
  <c r="F125" i="23"/>
  <c r="E125" i="23"/>
  <c r="D125" i="23"/>
  <c r="N124" i="23"/>
  <c r="M124" i="23"/>
  <c r="L124" i="23"/>
  <c r="I124" i="23"/>
  <c r="H124" i="23"/>
  <c r="G124" i="23"/>
  <c r="F124" i="23"/>
  <c r="E124" i="23"/>
  <c r="D124" i="23"/>
  <c r="N123" i="23"/>
  <c r="M123" i="23"/>
  <c r="L123" i="23"/>
  <c r="I123" i="23"/>
  <c r="H123" i="23"/>
  <c r="G123" i="23"/>
  <c r="F123" i="23"/>
  <c r="E123" i="23"/>
  <c r="D123" i="23"/>
  <c r="N122" i="23"/>
  <c r="M122" i="23"/>
  <c r="L122" i="23"/>
  <c r="I122" i="23"/>
  <c r="H122" i="23"/>
  <c r="G122" i="23"/>
  <c r="F122" i="23"/>
  <c r="E122" i="23"/>
  <c r="D122" i="23"/>
  <c r="N121" i="23"/>
  <c r="M121" i="23"/>
  <c r="L121" i="23"/>
  <c r="I121" i="23"/>
  <c r="H121" i="23"/>
  <c r="G121" i="23"/>
  <c r="F121" i="23"/>
  <c r="E121" i="23"/>
  <c r="D121" i="23"/>
  <c r="N120" i="23"/>
  <c r="M120" i="23"/>
  <c r="L120" i="23"/>
  <c r="I120" i="23"/>
  <c r="H120" i="23"/>
  <c r="G120" i="23"/>
  <c r="F120" i="23"/>
  <c r="E120" i="23"/>
  <c r="D120" i="23"/>
  <c r="N119" i="23"/>
  <c r="M119" i="23"/>
  <c r="L119" i="23"/>
  <c r="I119" i="23"/>
  <c r="H119" i="23"/>
  <c r="G119" i="23"/>
  <c r="F119" i="23"/>
  <c r="E119" i="23"/>
  <c r="D119" i="23"/>
  <c r="N118" i="23"/>
  <c r="M118" i="23"/>
  <c r="L118" i="23"/>
  <c r="I118" i="23"/>
  <c r="H118" i="23"/>
  <c r="G118" i="23"/>
  <c r="F118" i="23"/>
  <c r="E118" i="23"/>
  <c r="D118" i="23"/>
  <c r="N117" i="23"/>
  <c r="M117" i="23"/>
  <c r="L117" i="23"/>
  <c r="I117" i="23"/>
  <c r="H117" i="23"/>
  <c r="G117" i="23"/>
  <c r="F117" i="23"/>
  <c r="E117" i="23"/>
  <c r="D117" i="23"/>
  <c r="N116" i="23"/>
  <c r="M116" i="23"/>
  <c r="L116" i="23"/>
  <c r="I116" i="23"/>
  <c r="H116" i="23"/>
  <c r="G116" i="23"/>
  <c r="F116" i="23"/>
  <c r="E116" i="23"/>
  <c r="D116" i="23"/>
  <c r="N115" i="23"/>
  <c r="M115" i="23"/>
  <c r="L115" i="23"/>
  <c r="I115" i="23"/>
  <c r="H115" i="23"/>
  <c r="G115" i="23"/>
  <c r="F115" i="23"/>
  <c r="E115" i="23"/>
  <c r="D115" i="23"/>
  <c r="N114" i="23"/>
  <c r="M114" i="23"/>
  <c r="L114" i="23"/>
  <c r="I114" i="23"/>
  <c r="H114" i="23"/>
  <c r="G114" i="23"/>
  <c r="F114" i="23"/>
  <c r="E114" i="23"/>
  <c r="D114" i="23"/>
  <c r="N113" i="23"/>
  <c r="M113" i="23"/>
  <c r="L113" i="23"/>
  <c r="I113" i="23"/>
  <c r="H113" i="23"/>
  <c r="G113" i="23"/>
  <c r="F113" i="23"/>
  <c r="E113" i="23"/>
  <c r="D113" i="23"/>
  <c r="N112" i="23"/>
  <c r="M112" i="23"/>
  <c r="L112" i="23"/>
  <c r="I112" i="23"/>
  <c r="H112" i="23"/>
  <c r="G112" i="23"/>
  <c r="F112" i="23"/>
  <c r="E112" i="23"/>
  <c r="D112" i="23"/>
  <c r="N111" i="23"/>
  <c r="M111" i="23"/>
  <c r="L111" i="23"/>
  <c r="I111" i="23"/>
  <c r="H111" i="23"/>
  <c r="G111" i="23"/>
  <c r="F111" i="23"/>
  <c r="E111" i="23"/>
  <c r="D111" i="23"/>
  <c r="N110" i="23"/>
  <c r="M110" i="23"/>
  <c r="L110" i="23"/>
  <c r="I110" i="23"/>
  <c r="H110" i="23"/>
  <c r="G110" i="23"/>
  <c r="F110" i="23"/>
  <c r="E110" i="23"/>
  <c r="D110" i="23"/>
  <c r="N109" i="23"/>
  <c r="M109" i="23"/>
  <c r="L109" i="23"/>
  <c r="I109" i="23"/>
  <c r="H109" i="23"/>
  <c r="G109" i="23"/>
  <c r="F109" i="23"/>
  <c r="E109" i="23"/>
  <c r="D109" i="23"/>
  <c r="N108" i="23"/>
  <c r="M108" i="23"/>
  <c r="L108" i="23"/>
  <c r="I108" i="23"/>
  <c r="H108" i="23"/>
  <c r="G108" i="23"/>
  <c r="F108" i="23"/>
  <c r="E108" i="23"/>
  <c r="D108" i="23"/>
  <c r="N107" i="23"/>
  <c r="M107" i="23"/>
  <c r="L107" i="23"/>
  <c r="I107" i="23"/>
  <c r="H107" i="23"/>
  <c r="G107" i="23"/>
  <c r="F107" i="23"/>
  <c r="E107" i="23"/>
  <c r="D107" i="23"/>
  <c r="N106" i="23"/>
  <c r="M106" i="23"/>
  <c r="L106" i="23"/>
  <c r="I106" i="23"/>
  <c r="H106" i="23"/>
  <c r="G106" i="23"/>
  <c r="F106" i="23"/>
  <c r="E106" i="23"/>
  <c r="D106" i="23"/>
  <c r="N105" i="23"/>
  <c r="M105" i="23"/>
  <c r="L105" i="23"/>
  <c r="I105" i="23"/>
  <c r="H105" i="23"/>
  <c r="G105" i="23"/>
  <c r="F105" i="23"/>
  <c r="E105" i="23"/>
  <c r="D105" i="23"/>
  <c r="N104" i="23"/>
  <c r="M104" i="23"/>
  <c r="L104" i="23"/>
  <c r="I104" i="23"/>
  <c r="H104" i="23"/>
  <c r="G104" i="23"/>
  <c r="F104" i="23"/>
  <c r="E104" i="23"/>
  <c r="D104" i="23"/>
  <c r="N103" i="23"/>
  <c r="M103" i="23"/>
  <c r="L103" i="23"/>
  <c r="I103" i="23"/>
  <c r="H103" i="23"/>
  <c r="G103" i="23"/>
  <c r="F103" i="23"/>
  <c r="E103" i="23"/>
  <c r="D103" i="23"/>
  <c r="N102" i="23"/>
  <c r="M102" i="23"/>
  <c r="L102" i="23"/>
  <c r="I102" i="23"/>
  <c r="H102" i="23"/>
  <c r="G102" i="23"/>
  <c r="F102" i="23"/>
  <c r="E102" i="23"/>
  <c r="D102" i="23"/>
  <c r="N101" i="23"/>
  <c r="M101" i="23"/>
  <c r="L101" i="23"/>
  <c r="I101" i="23"/>
  <c r="H101" i="23"/>
  <c r="G101" i="23"/>
  <c r="F101" i="23"/>
  <c r="E101" i="23"/>
  <c r="D101" i="23"/>
  <c r="N100" i="23"/>
  <c r="M100" i="23"/>
  <c r="L100" i="23"/>
  <c r="I100" i="23"/>
  <c r="H100" i="23"/>
  <c r="G100" i="23"/>
  <c r="F100" i="23"/>
  <c r="E100" i="23"/>
  <c r="D100" i="23"/>
  <c r="N99" i="23"/>
  <c r="M99" i="23"/>
  <c r="L99" i="23"/>
  <c r="I99" i="23"/>
  <c r="H99" i="23"/>
  <c r="G99" i="23"/>
  <c r="F99" i="23"/>
  <c r="E99" i="23"/>
  <c r="D99" i="23"/>
  <c r="N98" i="23"/>
  <c r="M98" i="23"/>
  <c r="L98" i="23"/>
  <c r="I98" i="23"/>
  <c r="H98" i="23"/>
  <c r="G98" i="23"/>
  <c r="F98" i="23"/>
  <c r="E98" i="23"/>
  <c r="D98" i="23"/>
  <c r="N97" i="23"/>
  <c r="M97" i="23"/>
  <c r="L97" i="23"/>
  <c r="I97" i="23"/>
  <c r="H97" i="23"/>
  <c r="G97" i="23"/>
  <c r="F97" i="23"/>
  <c r="E97" i="23"/>
  <c r="D97" i="23"/>
  <c r="N96" i="23"/>
  <c r="M96" i="23"/>
  <c r="L96" i="23"/>
  <c r="I96" i="23"/>
  <c r="H96" i="23"/>
  <c r="G96" i="23"/>
  <c r="F96" i="23"/>
  <c r="E96" i="23"/>
  <c r="D96" i="23"/>
  <c r="N95" i="23"/>
  <c r="M95" i="23"/>
  <c r="L95" i="23"/>
  <c r="I95" i="23"/>
  <c r="H95" i="23"/>
  <c r="G95" i="23"/>
  <c r="F95" i="23"/>
  <c r="E95" i="23"/>
  <c r="D95" i="23"/>
  <c r="N94" i="23"/>
  <c r="M94" i="23"/>
  <c r="L94" i="23"/>
  <c r="I94" i="23"/>
  <c r="H94" i="23"/>
  <c r="G94" i="23"/>
  <c r="F94" i="23"/>
  <c r="E94" i="23"/>
  <c r="D94" i="23"/>
  <c r="N93" i="23"/>
  <c r="M93" i="23"/>
  <c r="L93" i="23"/>
  <c r="I93" i="23"/>
  <c r="H93" i="23"/>
  <c r="G93" i="23"/>
  <c r="F93" i="23"/>
  <c r="E93" i="23"/>
  <c r="D93" i="23"/>
  <c r="N92" i="23"/>
  <c r="M92" i="23"/>
  <c r="L92" i="23"/>
  <c r="I92" i="23"/>
  <c r="H92" i="23"/>
  <c r="G92" i="23"/>
  <c r="F92" i="23"/>
  <c r="E92" i="23"/>
  <c r="D92" i="23"/>
  <c r="N91" i="23"/>
  <c r="M91" i="23"/>
  <c r="L91" i="23"/>
  <c r="I91" i="23"/>
  <c r="H91" i="23"/>
  <c r="G91" i="23"/>
  <c r="F91" i="23"/>
  <c r="E91" i="23"/>
  <c r="D91" i="23"/>
  <c r="N90" i="23"/>
  <c r="M90" i="23"/>
  <c r="L90" i="23"/>
  <c r="I90" i="23"/>
  <c r="H90" i="23"/>
  <c r="G90" i="23"/>
  <c r="F90" i="23"/>
  <c r="E90" i="23"/>
  <c r="D90" i="23"/>
  <c r="N89" i="23"/>
  <c r="M89" i="23"/>
  <c r="L89" i="23"/>
  <c r="I89" i="23"/>
  <c r="H89" i="23"/>
  <c r="G89" i="23"/>
  <c r="F89" i="23"/>
  <c r="E89" i="23"/>
  <c r="D89" i="23"/>
  <c r="N88" i="23"/>
  <c r="M88" i="23"/>
  <c r="L88" i="23"/>
  <c r="I88" i="23"/>
  <c r="H88" i="23"/>
  <c r="G88" i="23"/>
  <c r="F88" i="23"/>
  <c r="E88" i="23"/>
  <c r="D88" i="23"/>
  <c r="N87" i="23"/>
  <c r="M87" i="23"/>
  <c r="L87" i="23"/>
  <c r="I87" i="23"/>
  <c r="H87" i="23"/>
  <c r="G87" i="23"/>
  <c r="F87" i="23"/>
  <c r="E87" i="23"/>
  <c r="D87" i="23"/>
  <c r="N86" i="23"/>
  <c r="M86" i="23"/>
  <c r="L86" i="23"/>
  <c r="I86" i="23"/>
  <c r="H86" i="23"/>
  <c r="G86" i="23"/>
  <c r="F86" i="23"/>
  <c r="E86" i="23"/>
  <c r="D86" i="23"/>
  <c r="N85" i="23"/>
  <c r="M85" i="23"/>
  <c r="L85" i="23"/>
  <c r="I85" i="23"/>
  <c r="H85" i="23"/>
  <c r="G85" i="23"/>
  <c r="F85" i="23"/>
  <c r="E85" i="23"/>
  <c r="D85" i="23"/>
  <c r="N84" i="23"/>
  <c r="M84" i="23"/>
  <c r="L84" i="23"/>
  <c r="I84" i="23"/>
  <c r="H84" i="23"/>
  <c r="G84" i="23"/>
  <c r="F84" i="23"/>
  <c r="E84" i="23"/>
  <c r="D84" i="23"/>
  <c r="N83" i="23"/>
  <c r="M83" i="23"/>
  <c r="L83" i="23"/>
  <c r="I83" i="23"/>
  <c r="H83" i="23"/>
  <c r="G83" i="23"/>
  <c r="F83" i="23"/>
  <c r="E83" i="23"/>
  <c r="D83" i="23"/>
  <c r="N82" i="23"/>
  <c r="M82" i="23"/>
  <c r="L82" i="23"/>
  <c r="I82" i="23"/>
  <c r="H82" i="23"/>
  <c r="G82" i="23"/>
  <c r="F82" i="23"/>
  <c r="E82" i="23"/>
  <c r="D82" i="23"/>
  <c r="N81" i="23"/>
  <c r="M81" i="23"/>
  <c r="L81" i="23"/>
  <c r="I81" i="23"/>
  <c r="H81" i="23"/>
  <c r="G81" i="23"/>
  <c r="F81" i="23"/>
  <c r="E81" i="23"/>
  <c r="D81" i="23"/>
  <c r="K81" i="23" s="1"/>
  <c r="N80" i="23"/>
  <c r="M80" i="23"/>
  <c r="L80" i="23"/>
  <c r="I80" i="23"/>
  <c r="H80" i="23"/>
  <c r="G80" i="23"/>
  <c r="F80" i="23"/>
  <c r="E80" i="23"/>
  <c r="D80" i="23"/>
  <c r="N79" i="23"/>
  <c r="M79" i="23"/>
  <c r="L79" i="23"/>
  <c r="I79" i="23"/>
  <c r="H79" i="23"/>
  <c r="G79" i="23"/>
  <c r="F79" i="23"/>
  <c r="E79" i="23"/>
  <c r="D79" i="23"/>
  <c r="N78" i="23"/>
  <c r="M78" i="23"/>
  <c r="L78" i="23"/>
  <c r="I78" i="23"/>
  <c r="H78" i="23"/>
  <c r="G78" i="23"/>
  <c r="F78" i="23"/>
  <c r="E78" i="23"/>
  <c r="D78" i="23"/>
  <c r="N77" i="23"/>
  <c r="M77" i="23"/>
  <c r="L77" i="23"/>
  <c r="I77" i="23"/>
  <c r="H77" i="23"/>
  <c r="G77" i="23"/>
  <c r="F77" i="23"/>
  <c r="E77" i="23"/>
  <c r="D77" i="23"/>
  <c r="N76" i="23"/>
  <c r="M76" i="23"/>
  <c r="L76" i="23"/>
  <c r="I76" i="23"/>
  <c r="H76" i="23"/>
  <c r="G76" i="23"/>
  <c r="F76" i="23"/>
  <c r="E76" i="23"/>
  <c r="D76" i="23"/>
  <c r="N75" i="23"/>
  <c r="M75" i="23"/>
  <c r="L75" i="23"/>
  <c r="I75" i="23"/>
  <c r="H75" i="23"/>
  <c r="G75" i="23"/>
  <c r="F75" i="23"/>
  <c r="E75" i="23"/>
  <c r="D75" i="23"/>
  <c r="N74" i="23"/>
  <c r="M74" i="23"/>
  <c r="L74" i="23"/>
  <c r="I74" i="23"/>
  <c r="H74" i="23"/>
  <c r="G74" i="23"/>
  <c r="F74" i="23"/>
  <c r="E74" i="23"/>
  <c r="D74" i="23"/>
  <c r="N73" i="23"/>
  <c r="M73" i="23"/>
  <c r="L73" i="23"/>
  <c r="I73" i="23"/>
  <c r="H73" i="23"/>
  <c r="G73" i="23"/>
  <c r="F73" i="23"/>
  <c r="E73" i="23"/>
  <c r="D73" i="23"/>
  <c r="N72" i="23"/>
  <c r="M72" i="23"/>
  <c r="L72" i="23"/>
  <c r="I72" i="23"/>
  <c r="H72" i="23"/>
  <c r="G72" i="23"/>
  <c r="F72" i="23"/>
  <c r="E72" i="23"/>
  <c r="D72" i="23"/>
  <c r="N71" i="23"/>
  <c r="M71" i="23"/>
  <c r="L71" i="23"/>
  <c r="I71" i="23"/>
  <c r="H71" i="23"/>
  <c r="G71" i="23"/>
  <c r="F71" i="23"/>
  <c r="E71" i="23"/>
  <c r="D71" i="23"/>
  <c r="N70" i="23"/>
  <c r="M70" i="23"/>
  <c r="L70" i="23"/>
  <c r="I70" i="23"/>
  <c r="H70" i="23"/>
  <c r="G70" i="23"/>
  <c r="F70" i="23"/>
  <c r="E70" i="23"/>
  <c r="D70" i="23"/>
  <c r="N69" i="23"/>
  <c r="M69" i="23"/>
  <c r="L69" i="23"/>
  <c r="I69" i="23"/>
  <c r="H69" i="23"/>
  <c r="G69" i="23"/>
  <c r="F69" i="23"/>
  <c r="E69" i="23"/>
  <c r="D69" i="23"/>
  <c r="R96" i="23"/>
  <c r="N68" i="23"/>
  <c r="M68" i="23"/>
  <c r="L68" i="23"/>
  <c r="I68" i="23"/>
  <c r="H68" i="23"/>
  <c r="G68" i="23"/>
  <c r="F68" i="23"/>
  <c r="E68" i="23"/>
  <c r="D68" i="23"/>
  <c r="N67" i="23"/>
  <c r="M67" i="23"/>
  <c r="L67" i="23"/>
  <c r="I67" i="23"/>
  <c r="H67" i="23"/>
  <c r="G67" i="23"/>
  <c r="F67" i="23"/>
  <c r="E67" i="23"/>
  <c r="D67" i="23"/>
  <c r="N66" i="23"/>
  <c r="M66" i="23"/>
  <c r="L66" i="23"/>
  <c r="I66" i="23"/>
  <c r="H66" i="23"/>
  <c r="G66" i="23"/>
  <c r="F66" i="23"/>
  <c r="E66" i="23"/>
  <c r="D66" i="23"/>
  <c r="N65" i="23"/>
  <c r="M65" i="23"/>
  <c r="L65" i="23"/>
  <c r="I65" i="23"/>
  <c r="H65" i="23"/>
  <c r="G65" i="23"/>
  <c r="F65" i="23"/>
  <c r="E65" i="23"/>
  <c r="D65" i="23"/>
  <c r="N64" i="23"/>
  <c r="M64" i="23"/>
  <c r="L64" i="23"/>
  <c r="I64" i="23"/>
  <c r="H64" i="23"/>
  <c r="G64" i="23"/>
  <c r="F64" i="23"/>
  <c r="E64" i="23"/>
  <c r="D64" i="23"/>
  <c r="N63" i="23"/>
  <c r="M63" i="23"/>
  <c r="L63" i="23"/>
  <c r="I63" i="23"/>
  <c r="H63" i="23"/>
  <c r="G63" i="23"/>
  <c r="F63" i="23"/>
  <c r="E63" i="23"/>
  <c r="D63" i="23"/>
  <c r="Q74" i="23"/>
  <c r="N62" i="23"/>
  <c r="M62" i="23"/>
  <c r="L62" i="23"/>
  <c r="I62" i="23"/>
  <c r="H62" i="23"/>
  <c r="G62" i="23"/>
  <c r="F62" i="23"/>
  <c r="E62" i="23"/>
  <c r="D62" i="23"/>
  <c r="Q73" i="23"/>
  <c r="N61" i="23"/>
  <c r="M61" i="23"/>
  <c r="L61" i="23"/>
  <c r="I61" i="23"/>
  <c r="H61" i="23"/>
  <c r="G61" i="23"/>
  <c r="F61" i="23"/>
  <c r="E61" i="23"/>
  <c r="D61" i="23"/>
  <c r="N60" i="23"/>
  <c r="M60" i="23"/>
  <c r="L60" i="23"/>
  <c r="I60" i="23"/>
  <c r="H60" i="23"/>
  <c r="G60" i="23"/>
  <c r="F60" i="23"/>
  <c r="E60" i="23"/>
  <c r="D60" i="23"/>
  <c r="N59" i="23"/>
  <c r="M59" i="23"/>
  <c r="L59" i="23"/>
  <c r="I59" i="23"/>
  <c r="H59" i="23"/>
  <c r="G59" i="23"/>
  <c r="F59" i="23"/>
  <c r="E59" i="23"/>
  <c r="D59" i="23"/>
  <c r="X57" i="23"/>
  <c r="W57" i="23"/>
  <c r="V57" i="23"/>
  <c r="U57" i="23"/>
  <c r="X70" i="23" s="1"/>
  <c r="AA70" i="23" s="1"/>
  <c r="T57" i="23"/>
  <c r="W70" i="23" s="1"/>
  <c r="Z70" i="23" s="1"/>
  <c r="S57" i="23"/>
  <c r="S70" i="23" s="1"/>
  <c r="R57" i="23"/>
  <c r="R70" i="23" s="1"/>
  <c r="AB69" i="23"/>
  <c r="Y69" i="23"/>
  <c r="V69" i="23"/>
  <c r="Q69" i="23"/>
  <c r="K56" i="23"/>
  <c r="F33" i="34" l="1"/>
  <c r="G33" i="34" s="1"/>
  <c r="F30" i="34"/>
  <c r="G30" i="34" s="1"/>
  <c r="F43" i="34"/>
  <c r="G43" i="34" s="1"/>
  <c r="H44" i="34"/>
  <c r="F25" i="34"/>
  <c r="G25" i="34" s="1"/>
  <c r="H26" i="34"/>
  <c r="H27" i="34" s="1"/>
  <c r="F39" i="34"/>
  <c r="G39" i="34" s="1"/>
  <c r="G29" i="34"/>
  <c r="F42" i="34"/>
  <c r="G42" i="34" s="1"/>
  <c r="F38" i="34"/>
  <c r="G38" i="34" s="1"/>
  <c r="C54" i="28"/>
  <c r="C48" i="28"/>
  <c r="C49" i="28"/>
  <c r="C50" i="28"/>
  <c r="C47" i="28"/>
  <c r="C51" i="28"/>
  <c r="C53" i="28"/>
  <c r="C52" i="28"/>
  <c r="E69" i="28"/>
  <c r="E77" i="28"/>
  <c r="E85" i="28"/>
  <c r="E93" i="28"/>
  <c r="E101" i="28"/>
  <c r="E109" i="28"/>
  <c r="E117" i="28"/>
  <c r="E125" i="28"/>
  <c r="E133" i="28"/>
  <c r="E141" i="28"/>
  <c r="E149" i="28"/>
  <c r="E157" i="28"/>
  <c r="B19" i="38"/>
  <c r="B18" i="42"/>
  <c r="B18" i="44"/>
  <c r="C73" i="38"/>
  <c r="C72" i="44"/>
  <c r="C72" i="42"/>
  <c r="C63" i="23"/>
  <c r="B63" i="23"/>
  <c r="C70" i="23"/>
  <c r="B70" i="23"/>
  <c r="C78" i="23"/>
  <c r="B78" i="23"/>
  <c r="C85" i="23"/>
  <c r="B85" i="23"/>
  <c r="C93" i="23"/>
  <c r="B93" i="23"/>
  <c r="C101" i="23"/>
  <c r="B101" i="23"/>
  <c r="C109" i="23"/>
  <c r="B109" i="23"/>
  <c r="C117" i="23"/>
  <c r="B117" i="23"/>
  <c r="C125" i="23"/>
  <c r="B125" i="23"/>
  <c r="C133" i="23"/>
  <c r="B133" i="23"/>
  <c r="C141" i="23"/>
  <c r="B141" i="23"/>
  <c r="C149" i="23"/>
  <c r="B149" i="23"/>
  <c r="C157" i="23"/>
  <c r="B157" i="23"/>
  <c r="C165" i="23"/>
  <c r="B165" i="23"/>
  <c r="C173" i="23"/>
  <c r="B173" i="23"/>
  <c r="C181" i="23"/>
  <c r="B181" i="23"/>
  <c r="C188" i="23"/>
  <c r="B188" i="23"/>
  <c r="C196" i="23"/>
  <c r="B196" i="23"/>
  <c r="C204" i="23"/>
  <c r="B204" i="23"/>
  <c r="C211" i="23"/>
  <c r="B211" i="23"/>
  <c r="K219" i="23"/>
  <c r="B219" i="23"/>
  <c r="K227" i="23"/>
  <c r="B227" i="23"/>
  <c r="C235" i="23"/>
  <c r="B235" i="23"/>
  <c r="C243" i="23"/>
  <c r="B243" i="23"/>
  <c r="C251" i="23"/>
  <c r="B251" i="23"/>
  <c r="C258" i="23"/>
  <c r="B258" i="23"/>
  <c r="C64" i="23"/>
  <c r="B64" i="23"/>
  <c r="C71" i="23"/>
  <c r="B71" i="23"/>
  <c r="C79" i="23"/>
  <c r="B79" i="23"/>
  <c r="C86" i="23"/>
  <c r="B86" i="23"/>
  <c r="C94" i="23"/>
  <c r="B94" i="23"/>
  <c r="C102" i="23"/>
  <c r="B102" i="23"/>
  <c r="C110" i="23"/>
  <c r="B110" i="23"/>
  <c r="C118" i="23"/>
  <c r="B118" i="23"/>
  <c r="C126" i="23"/>
  <c r="B126" i="23"/>
  <c r="C134" i="23"/>
  <c r="B134" i="23"/>
  <c r="C142" i="23"/>
  <c r="B142" i="23"/>
  <c r="C150" i="23"/>
  <c r="B150" i="23"/>
  <c r="C158" i="23"/>
  <c r="B158" i="23"/>
  <c r="C166" i="23"/>
  <c r="B166" i="23"/>
  <c r="C189" i="23"/>
  <c r="B189" i="23"/>
  <c r="C197" i="23"/>
  <c r="B197" i="23"/>
  <c r="C205" i="23"/>
  <c r="B205" i="23"/>
  <c r="C212" i="23"/>
  <c r="B212" i="23"/>
  <c r="C220" i="23"/>
  <c r="B220" i="23"/>
  <c r="C228" i="23"/>
  <c r="B228" i="23"/>
  <c r="C236" i="23"/>
  <c r="B236" i="23"/>
  <c r="C244" i="23"/>
  <c r="B244" i="23"/>
  <c r="C252" i="23"/>
  <c r="B252" i="23"/>
  <c r="C259" i="23"/>
  <c r="B259" i="23"/>
  <c r="C59" i="23"/>
  <c r="B59" i="23"/>
  <c r="K65" i="23"/>
  <c r="B65" i="23"/>
  <c r="C72" i="23"/>
  <c r="B72" i="23"/>
  <c r="C80" i="23"/>
  <c r="B80" i="23"/>
  <c r="C87" i="23"/>
  <c r="B87" i="23"/>
  <c r="C95" i="23"/>
  <c r="B95" i="23"/>
  <c r="C103" i="23"/>
  <c r="B103" i="23"/>
  <c r="C111" i="23"/>
  <c r="B111" i="23"/>
  <c r="C119" i="23"/>
  <c r="B119" i="23"/>
  <c r="C127" i="23"/>
  <c r="B127" i="23"/>
  <c r="C135" i="23"/>
  <c r="B135" i="23"/>
  <c r="K143" i="23"/>
  <c r="B143" i="23"/>
  <c r="K151" i="23"/>
  <c r="B151" i="23"/>
  <c r="K159" i="23"/>
  <c r="B159" i="23"/>
  <c r="K167" i="23"/>
  <c r="B167" i="23"/>
  <c r="C213" i="23"/>
  <c r="B213" i="23"/>
  <c r="C221" i="23"/>
  <c r="B221" i="23"/>
  <c r="C229" i="23"/>
  <c r="B229" i="23"/>
  <c r="C237" i="23"/>
  <c r="B237" i="23"/>
  <c r="C245" i="23"/>
  <c r="B245" i="23"/>
  <c r="C253" i="23"/>
  <c r="B253" i="23"/>
  <c r="C260" i="23"/>
  <c r="B260" i="23"/>
  <c r="C60" i="23"/>
  <c r="B60" i="23"/>
  <c r="K66" i="23"/>
  <c r="B66" i="23"/>
  <c r="C73" i="23"/>
  <c r="B73" i="23"/>
  <c r="C81" i="23"/>
  <c r="B81" i="23"/>
  <c r="C88" i="23"/>
  <c r="B88" i="23"/>
  <c r="C96" i="23"/>
  <c r="B96" i="23"/>
  <c r="C104" i="23"/>
  <c r="B104" i="23"/>
  <c r="C112" i="23"/>
  <c r="B112" i="23"/>
  <c r="C120" i="23"/>
  <c r="B120" i="23"/>
  <c r="C128" i="23"/>
  <c r="B128" i="23"/>
  <c r="C136" i="23"/>
  <c r="B136" i="23"/>
  <c r="C144" i="23"/>
  <c r="B144" i="23"/>
  <c r="C152" i="23"/>
  <c r="B152" i="23"/>
  <c r="C160" i="23"/>
  <c r="B160" i="23"/>
  <c r="K168" i="23"/>
  <c r="B168" i="23"/>
  <c r="K176" i="23"/>
  <c r="B176" i="23"/>
  <c r="C246" i="23"/>
  <c r="B246" i="23"/>
  <c r="C254" i="23"/>
  <c r="B254" i="23"/>
  <c r="C261" i="23"/>
  <c r="B261" i="23"/>
  <c r="C61" i="23"/>
  <c r="B61" i="23"/>
  <c r="C67" i="23"/>
  <c r="B67" i="23"/>
  <c r="K74" i="23"/>
  <c r="B74" i="23"/>
  <c r="C89" i="23"/>
  <c r="B89" i="23"/>
  <c r="C97" i="23"/>
  <c r="B97" i="23"/>
  <c r="C105" i="23"/>
  <c r="B105" i="23"/>
  <c r="C113" i="23"/>
  <c r="B113" i="23"/>
  <c r="C121" i="23"/>
  <c r="B121" i="23"/>
  <c r="C129" i="23"/>
  <c r="B129" i="23"/>
  <c r="C137" i="23"/>
  <c r="B137" i="23"/>
  <c r="C145" i="23"/>
  <c r="B145" i="23"/>
  <c r="C153" i="23"/>
  <c r="B153" i="23"/>
  <c r="K161" i="23"/>
  <c r="B161" i="23"/>
  <c r="K169" i="23"/>
  <c r="B169" i="23"/>
  <c r="K177" i="23"/>
  <c r="B177" i="23"/>
  <c r="K184" i="23"/>
  <c r="B184" i="23"/>
  <c r="K192" i="23"/>
  <c r="B192" i="23"/>
  <c r="K200" i="23"/>
  <c r="B200" i="23"/>
  <c r="K208" i="23"/>
  <c r="B208" i="23"/>
  <c r="C262" i="23"/>
  <c r="B262" i="23"/>
  <c r="C68" i="23"/>
  <c r="B68" i="23"/>
  <c r="C75" i="23"/>
  <c r="B75" i="23"/>
  <c r="C82" i="23"/>
  <c r="B82" i="23"/>
  <c r="C90" i="23"/>
  <c r="B90" i="23"/>
  <c r="C98" i="23"/>
  <c r="B98" i="23"/>
  <c r="C106" i="23"/>
  <c r="B106" i="23"/>
  <c r="C114" i="23"/>
  <c r="B114" i="23"/>
  <c r="C122" i="23"/>
  <c r="B122" i="23"/>
  <c r="C130" i="23"/>
  <c r="B130" i="23"/>
  <c r="C138" i="23"/>
  <c r="B138" i="23"/>
  <c r="C146" i="23"/>
  <c r="B146" i="23"/>
  <c r="C154" i="23"/>
  <c r="B154" i="23"/>
  <c r="C162" i="23"/>
  <c r="B162" i="23"/>
  <c r="C170" i="23"/>
  <c r="B170" i="23"/>
  <c r="K178" i="23"/>
  <c r="B178" i="23"/>
  <c r="K185" i="23"/>
  <c r="B185" i="23"/>
  <c r="K193" i="23"/>
  <c r="B193" i="23"/>
  <c r="K201" i="23"/>
  <c r="B201" i="23"/>
  <c r="K216" i="23"/>
  <c r="B216" i="23"/>
  <c r="K224" i="23"/>
  <c r="B224" i="23"/>
  <c r="K232" i="23"/>
  <c r="B232" i="23"/>
  <c r="K240" i="23"/>
  <c r="B240" i="23"/>
  <c r="K248" i="23"/>
  <c r="B248" i="23"/>
  <c r="C62" i="23"/>
  <c r="B62" i="23"/>
  <c r="C76" i="23"/>
  <c r="B76" i="23"/>
  <c r="C83" i="23"/>
  <c r="B83" i="23"/>
  <c r="C91" i="23"/>
  <c r="B91" i="23"/>
  <c r="C99" i="23"/>
  <c r="B99" i="23"/>
  <c r="C107" i="23"/>
  <c r="B107" i="23"/>
  <c r="C115" i="23"/>
  <c r="B115" i="23"/>
  <c r="K123" i="23"/>
  <c r="B123" i="23"/>
  <c r="C131" i="23"/>
  <c r="B131" i="23"/>
  <c r="K139" i="23"/>
  <c r="B139" i="23"/>
  <c r="K147" i="23"/>
  <c r="B147" i="23"/>
  <c r="K155" i="23"/>
  <c r="B155" i="23"/>
  <c r="K163" i="23"/>
  <c r="B163" i="23"/>
  <c r="C171" i="23"/>
  <c r="B171" i="23"/>
  <c r="C179" i="23"/>
  <c r="B179" i="23"/>
  <c r="K186" i="23"/>
  <c r="B186" i="23"/>
  <c r="K194" i="23"/>
  <c r="B194" i="23"/>
  <c r="C202" i="23"/>
  <c r="B202" i="23"/>
  <c r="K209" i="23"/>
  <c r="B209" i="23"/>
  <c r="K217" i="23"/>
  <c r="B217" i="23"/>
  <c r="K225" i="23"/>
  <c r="B225" i="23"/>
  <c r="K233" i="23"/>
  <c r="B233" i="23"/>
  <c r="K241" i="23"/>
  <c r="B241" i="23"/>
  <c r="C249" i="23"/>
  <c r="B249" i="23"/>
  <c r="K256" i="23"/>
  <c r="B256" i="23"/>
  <c r="C69" i="23"/>
  <c r="B69" i="23"/>
  <c r="C77" i="23"/>
  <c r="B77" i="23"/>
  <c r="C84" i="23"/>
  <c r="B84" i="23"/>
  <c r="C92" i="23"/>
  <c r="B92" i="23"/>
  <c r="C100" i="23"/>
  <c r="B100" i="23"/>
  <c r="C108" i="23"/>
  <c r="B108" i="23"/>
  <c r="C116" i="23"/>
  <c r="B116" i="23"/>
  <c r="C124" i="23"/>
  <c r="B124" i="23"/>
  <c r="C132" i="23"/>
  <c r="B132" i="23"/>
  <c r="C140" i="23"/>
  <c r="B140" i="23"/>
  <c r="C148" i="23"/>
  <c r="B148" i="23"/>
  <c r="C156" i="23"/>
  <c r="B156" i="23"/>
  <c r="C164" i="23"/>
  <c r="B164" i="23"/>
  <c r="C172" i="23"/>
  <c r="B172" i="23"/>
  <c r="C180" i="23"/>
  <c r="B180" i="23"/>
  <c r="C187" i="23"/>
  <c r="B187" i="23"/>
  <c r="C195" i="23"/>
  <c r="B195" i="23"/>
  <c r="C203" i="23"/>
  <c r="B203" i="23"/>
  <c r="C210" i="23"/>
  <c r="B210" i="23"/>
  <c r="K218" i="23"/>
  <c r="B218" i="23"/>
  <c r="C226" i="23"/>
  <c r="B226" i="23"/>
  <c r="K234" i="23"/>
  <c r="B234" i="23"/>
  <c r="C242" i="23"/>
  <c r="B242" i="23"/>
  <c r="C250" i="23"/>
  <c r="B250" i="23"/>
  <c r="K257" i="23"/>
  <c r="B257" i="23"/>
  <c r="K69" i="23"/>
  <c r="C74" i="23"/>
  <c r="S84" i="23"/>
  <c r="S87" i="23"/>
  <c r="C147" i="23"/>
  <c r="K164" i="23"/>
  <c r="C192" i="23"/>
  <c r="K77" i="23"/>
  <c r="K166" i="23"/>
  <c r="C193" i="23"/>
  <c r="K111" i="23"/>
  <c r="K126" i="23"/>
  <c r="C155" i="23"/>
  <c r="C176" i="23"/>
  <c r="S88" i="23"/>
  <c r="K89" i="23"/>
  <c r="K95" i="23"/>
  <c r="K158" i="23"/>
  <c r="C65" i="23"/>
  <c r="C139" i="23"/>
  <c r="C177" i="23"/>
  <c r="C194" i="23"/>
  <c r="C66" i="23"/>
  <c r="K142" i="23"/>
  <c r="C178" i="23"/>
  <c r="K205" i="23"/>
  <c r="C233" i="23"/>
  <c r="K64" i="23"/>
  <c r="K67" i="23"/>
  <c r="C185" i="23"/>
  <c r="K62" i="23"/>
  <c r="K150" i="23"/>
  <c r="K94" i="23"/>
  <c r="C186" i="23"/>
  <c r="C123" i="23"/>
  <c r="K102" i="23"/>
  <c r="K119" i="23"/>
  <c r="K135" i="23"/>
  <c r="K61" i="23"/>
  <c r="C169" i="23"/>
  <c r="C200" i="23"/>
  <c r="K68" i="23"/>
  <c r="K73" i="23"/>
  <c r="K85" i="23"/>
  <c r="K131" i="23"/>
  <c r="K170" i="23"/>
  <c r="K181" i="23"/>
  <c r="K103" i="23"/>
  <c r="K110" i="23"/>
  <c r="K197" i="23"/>
  <c r="C201" i="23"/>
  <c r="C227" i="23"/>
  <c r="K59" i="23"/>
  <c r="K127" i="23"/>
  <c r="K202" i="23"/>
  <c r="K162" i="23"/>
  <c r="K118" i="23"/>
  <c r="K134" i="23"/>
  <c r="K173" i="23"/>
  <c r="K189" i="23"/>
  <c r="C208" i="23"/>
  <c r="C143" i="23"/>
  <c r="C151" i="23"/>
  <c r="C159" i="23"/>
  <c r="C163" i="23"/>
  <c r="K171" i="23"/>
  <c r="K179" i="23"/>
  <c r="K187" i="23"/>
  <c r="K195" i="23"/>
  <c r="K203" i="23"/>
  <c r="K211" i="23"/>
  <c r="K252" i="23"/>
  <c r="S90" i="23"/>
  <c r="K92" i="23"/>
  <c r="K100" i="23"/>
  <c r="K108" i="23"/>
  <c r="K116" i="23"/>
  <c r="K124" i="23"/>
  <c r="K132" i="23"/>
  <c r="K140" i="23"/>
  <c r="K148" i="23"/>
  <c r="K156" i="23"/>
  <c r="C167" i="23"/>
  <c r="C225" i="23"/>
  <c r="C257" i="23"/>
  <c r="K70" i="23"/>
  <c r="K78" i="23"/>
  <c r="K86" i="23"/>
  <c r="K172" i="23"/>
  <c r="K180" i="23"/>
  <c r="K188" i="23"/>
  <c r="K196" i="23"/>
  <c r="K204" i="23"/>
  <c r="K82" i="23"/>
  <c r="K90" i="23"/>
  <c r="K98" i="23"/>
  <c r="K106" i="23"/>
  <c r="K114" i="23"/>
  <c r="K122" i="23"/>
  <c r="K130" i="23"/>
  <c r="K138" i="23"/>
  <c r="K146" i="23"/>
  <c r="K154" i="23"/>
  <c r="K165" i="23"/>
  <c r="K242" i="23"/>
  <c r="K260" i="23"/>
  <c r="K249" i="23"/>
  <c r="T70" i="23"/>
  <c r="K71" i="23"/>
  <c r="K79" i="23"/>
  <c r="K87" i="23"/>
  <c r="K210" i="23"/>
  <c r="S91" i="23"/>
  <c r="K91" i="23"/>
  <c r="K99" i="23"/>
  <c r="K107" i="23"/>
  <c r="K115" i="23"/>
  <c r="K245" i="23"/>
  <c r="C218" i="23"/>
  <c r="K244" i="23"/>
  <c r="C248" i="23"/>
  <c r="C219" i="23"/>
  <c r="K221" i="23"/>
  <c r="K250" i="23"/>
  <c r="C217" i="23"/>
  <c r="K229" i="23"/>
  <c r="K213" i="23"/>
  <c r="K258" i="23"/>
  <c r="S86" i="23"/>
  <c r="S82" i="23"/>
  <c r="S83" i="23"/>
  <c r="S92" i="23"/>
  <c r="K236" i="23"/>
  <c r="C240" i="23"/>
  <c r="K253" i="23"/>
  <c r="K261" i="23"/>
  <c r="K212" i="23"/>
  <c r="C216" i="23"/>
  <c r="K220" i="23"/>
  <c r="C224" i="23"/>
  <c r="K228" i="23"/>
  <c r="C232" i="23"/>
  <c r="K237" i="23"/>
  <c r="C241" i="23"/>
  <c r="K226" i="23"/>
  <c r="K243" i="23"/>
  <c r="K251" i="23"/>
  <c r="K259" i="23"/>
  <c r="C234" i="23"/>
  <c r="K235" i="23"/>
  <c r="E73" i="28"/>
  <c r="E81" i="28"/>
  <c r="E89" i="28"/>
  <c r="E97" i="28"/>
  <c r="E105" i="28"/>
  <c r="E113" i="28"/>
  <c r="E121" i="28"/>
  <c r="E129" i="28"/>
  <c r="E137" i="28"/>
  <c r="E145" i="28"/>
  <c r="E153" i="28"/>
  <c r="E161" i="28"/>
  <c r="E165" i="28"/>
  <c r="E72" i="28"/>
  <c r="E80" i="28"/>
  <c r="E88" i="28"/>
  <c r="E96" i="28"/>
  <c r="E104" i="28"/>
  <c r="E112" i="28"/>
  <c r="E120" i="28"/>
  <c r="E128" i="28"/>
  <c r="E136" i="28"/>
  <c r="E144" i="28"/>
  <c r="E152" i="28"/>
  <c r="E160" i="28"/>
  <c r="E76" i="28"/>
  <c r="E84" i="28"/>
  <c r="E92" i="28"/>
  <c r="E100" i="28"/>
  <c r="E108" i="28"/>
  <c r="E116" i="28"/>
  <c r="E124" i="28"/>
  <c r="E132" i="28"/>
  <c r="E140" i="28"/>
  <c r="E148" i="28"/>
  <c r="E156" i="28"/>
  <c r="E164" i="28"/>
  <c r="E71" i="28"/>
  <c r="E79" i="28"/>
  <c r="E87" i="28"/>
  <c r="E95" i="28"/>
  <c r="E103" i="28"/>
  <c r="E111" i="28"/>
  <c r="E119" i="28"/>
  <c r="E127" i="28"/>
  <c r="E135" i="28"/>
  <c r="E143" i="28"/>
  <c r="E151" i="28"/>
  <c r="E159" i="28"/>
  <c r="E70" i="28"/>
  <c r="E78" i="28"/>
  <c r="E86" i="28"/>
  <c r="E94" i="28"/>
  <c r="E102" i="28"/>
  <c r="E110" i="28"/>
  <c r="E118" i="28"/>
  <c r="E126" i="28"/>
  <c r="E134" i="28"/>
  <c r="E142" i="28"/>
  <c r="E150" i="28"/>
  <c r="E158" i="28"/>
  <c r="E166" i="28"/>
  <c r="E75" i="28"/>
  <c r="E83" i="28"/>
  <c r="E91" i="28"/>
  <c r="E99" i="28"/>
  <c r="E107" i="28"/>
  <c r="E115" i="28"/>
  <c r="E123" i="28"/>
  <c r="E131" i="28"/>
  <c r="E139" i="28"/>
  <c r="E147" i="28"/>
  <c r="E155" i="28"/>
  <c r="E163" i="28"/>
  <c r="Q196" i="28"/>
  <c r="E74" i="28"/>
  <c r="E82" i="28"/>
  <c r="E90" i="28"/>
  <c r="E98" i="28"/>
  <c r="E106" i="28"/>
  <c r="E114" i="28"/>
  <c r="E122" i="28"/>
  <c r="E130" i="28"/>
  <c r="E138" i="28"/>
  <c r="E146" i="28"/>
  <c r="E154" i="28"/>
  <c r="E162" i="28"/>
  <c r="Q198" i="28"/>
  <c r="Q197" i="28"/>
  <c r="O84" i="28"/>
  <c r="O164" i="28"/>
  <c r="O115" i="28"/>
  <c r="O163" i="28"/>
  <c r="N123" i="28"/>
  <c r="N131" i="28"/>
  <c r="J155" i="28"/>
  <c r="N163" i="28"/>
  <c r="O138" i="28"/>
  <c r="O146" i="28"/>
  <c r="O154" i="28"/>
  <c r="N94" i="28"/>
  <c r="N118" i="28"/>
  <c r="N126" i="28"/>
  <c r="J158" i="28"/>
  <c r="J164" i="28"/>
  <c r="O133" i="28"/>
  <c r="O141" i="28"/>
  <c r="O149" i="28"/>
  <c r="O157" i="28"/>
  <c r="O165" i="28"/>
  <c r="N101" i="28"/>
  <c r="J157" i="28"/>
  <c r="N165" i="28"/>
  <c r="N99" i="28"/>
  <c r="J160" i="28"/>
  <c r="N96" i="28"/>
  <c r="O126" i="28"/>
  <c r="O134" i="28"/>
  <c r="O142" i="28"/>
  <c r="O150" i="28"/>
  <c r="O158" i="28"/>
  <c r="J68" i="28"/>
  <c r="J76" i="28"/>
  <c r="J84" i="28"/>
  <c r="N92" i="28"/>
  <c r="N116" i="28"/>
  <c r="N90" i="28"/>
  <c r="N162" i="28"/>
  <c r="J159" i="28"/>
  <c r="J100" i="28"/>
  <c r="J108" i="28"/>
  <c r="O70" i="28"/>
  <c r="N83" i="28"/>
  <c r="N110" i="28"/>
  <c r="N119" i="28"/>
  <c r="N127" i="28"/>
  <c r="N136" i="28"/>
  <c r="N144" i="28"/>
  <c r="N152" i="28"/>
  <c r="P157" i="28"/>
  <c r="N160" i="28"/>
  <c r="P165" i="28"/>
  <c r="O75" i="28"/>
  <c r="O101" i="28"/>
  <c r="J80" i="28"/>
  <c r="P94" i="28"/>
  <c r="J133" i="28"/>
  <c r="J141" i="28"/>
  <c r="O96" i="28"/>
  <c r="O107" i="28"/>
  <c r="N132" i="28"/>
  <c r="N140" i="28"/>
  <c r="N148" i="28"/>
  <c r="N156" i="28"/>
  <c r="N70" i="28"/>
  <c r="N78" i="28"/>
  <c r="J96" i="28"/>
  <c r="N106" i="28"/>
  <c r="J113" i="28"/>
  <c r="O137" i="28"/>
  <c r="O145" i="28"/>
  <c r="O153" i="28"/>
  <c r="J69" i="28"/>
  <c r="N85" i="28"/>
  <c r="J161" i="28"/>
  <c r="N74" i="28"/>
  <c r="O105" i="28"/>
  <c r="J135" i="28"/>
  <c r="J143" i="28"/>
  <c r="J151" i="28"/>
  <c r="N76" i="28"/>
  <c r="P78" i="28"/>
  <c r="P79" i="28"/>
  <c r="O82" i="28"/>
  <c r="J92" i="28"/>
  <c r="N108" i="28"/>
  <c r="P110" i="28"/>
  <c r="P111" i="28"/>
  <c r="N115" i="28"/>
  <c r="O124" i="28"/>
  <c r="O132" i="28"/>
  <c r="N134" i="28"/>
  <c r="O140" i="28"/>
  <c r="N142" i="28"/>
  <c r="O148" i="28"/>
  <c r="N150" i="28"/>
  <c r="O156" i="28"/>
  <c r="N158" i="28"/>
  <c r="O166" i="28"/>
  <c r="P76" i="28"/>
  <c r="O80" i="28"/>
  <c r="J82" i="28"/>
  <c r="N102" i="28"/>
  <c r="O103" i="28"/>
  <c r="P108" i="28"/>
  <c r="O112" i="28"/>
  <c r="P121" i="28"/>
  <c r="O123" i="28"/>
  <c r="N124" i="28"/>
  <c r="O131" i="28"/>
  <c r="O139" i="28"/>
  <c r="O147" i="28"/>
  <c r="J149" i="28"/>
  <c r="O155" i="28"/>
  <c r="J156" i="28"/>
  <c r="N166" i="28"/>
  <c r="J123" i="28"/>
  <c r="J139" i="28"/>
  <c r="J147" i="28"/>
  <c r="O79" i="28"/>
  <c r="P97" i="28"/>
  <c r="O98" i="28"/>
  <c r="N111" i="28"/>
  <c r="O136" i="28"/>
  <c r="N138" i="28"/>
  <c r="O144" i="28"/>
  <c r="N146" i="28"/>
  <c r="O152" i="28"/>
  <c r="P159" i="28"/>
  <c r="O160" i="28"/>
  <c r="O161" i="28"/>
  <c r="O162" i="28"/>
  <c r="O77" i="28"/>
  <c r="N86" i="28"/>
  <c r="O87" i="28"/>
  <c r="P92" i="28"/>
  <c r="J98" i="28"/>
  <c r="O109" i="28"/>
  <c r="O118" i="28"/>
  <c r="O135" i="28"/>
  <c r="J137" i="28"/>
  <c r="O143" i="28"/>
  <c r="J145" i="28"/>
  <c r="O151" i="28"/>
  <c r="N153" i="28"/>
  <c r="O159" i="28"/>
  <c r="N80" i="28"/>
  <c r="P166" i="28"/>
  <c r="O85" i="28"/>
  <c r="P72" i="28"/>
  <c r="O76" i="28"/>
  <c r="J78" i="28"/>
  <c r="N79" i="28"/>
  <c r="P88" i="28"/>
  <c r="O92" i="28"/>
  <c r="J94" i="28"/>
  <c r="N95" i="28"/>
  <c r="P104" i="28"/>
  <c r="O108" i="28"/>
  <c r="J110" i="28"/>
  <c r="J111" i="28"/>
  <c r="N112" i="28"/>
  <c r="O113" i="28"/>
  <c r="J116" i="28"/>
  <c r="J117" i="28"/>
  <c r="J119" i="28"/>
  <c r="J120" i="28"/>
  <c r="N157" i="28"/>
  <c r="P160" i="28"/>
  <c r="J163" i="28"/>
  <c r="N68" i="28"/>
  <c r="P70" i="28"/>
  <c r="O74" i="28"/>
  <c r="N84" i="28"/>
  <c r="P86" i="28"/>
  <c r="O90" i="28"/>
  <c r="N100" i="28"/>
  <c r="P102" i="28"/>
  <c r="O106" i="28"/>
  <c r="P123" i="28"/>
  <c r="P134" i="28"/>
  <c r="P135" i="28"/>
  <c r="P136" i="28"/>
  <c r="P137" i="28"/>
  <c r="P138" i="28"/>
  <c r="P139" i="28"/>
  <c r="P140" i="28"/>
  <c r="P141" i="28"/>
  <c r="P142" i="28"/>
  <c r="P143" i="28"/>
  <c r="P144" i="28"/>
  <c r="P145" i="28"/>
  <c r="P146" i="28"/>
  <c r="P147" i="28"/>
  <c r="P148" i="28"/>
  <c r="P149" i="28"/>
  <c r="P150" i="28"/>
  <c r="P151" i="28"/>
  <c r="P152" i="28"/>
  <c r="P153" i="28"/>
  <c r="P161" i="28"/>
  <c r="P68" i="28"/>
  <c r="P69" i="28"/>
  <c r="O72" i="28"/>
  <c r="J74" i="28"/>
  <c r="N82" i="28"/>
  <c r="P84" i="28"/>
  <c r="P85" i="28"/>
  <c r="O88" i="28"/>
  <c r="J90" i="28"/>
  <c r="N98" i="28"/>
  <c r="P100" i="28"/>
  <c r="O104" i="28"/>
  <c r="J106" i="28"/>
  <c r="P126" i="28"/>
  <c r="P129" i="28"/>
  <c r="P154" i="28"/>
  <c r="P155" i="28"/>
  <c r="N159" i="28"/>
  <c r="P162" i="28"/>
  <c r="J165" i="28"/>
  <c r="J72" i="28"/>
  <c r="J73" i="28"/>
  <c r="P82" i="28"/>
  <c r="P83" i="28"/>
  <c r="O86" i="28"/>
  <c r="J88" i="28"/>
  <c r="N89" i="28"/>
  <c r="P98" i="28"/>
  <c r="P101" i="28"/>
  <c r="O102" i="28"/>
  <c r="J104" i="28"/>
  <c r="N105" i="28"/>
  <c r="P115" i="28"/>
  <c r="P118" i="28"/>
  <c r="N161" i="28"/>
  <c r="P163" i="28"/>
  <c r="J166" i="28"/>
  <c r="J70" i="28"/>
  <c r="P80" i="28"/>
  <c r="J86" i="28"/>
  <c r="P96" i="28"/>
  <c r="O100" i="28"/>
  <c r="J102" i="28"/>
  <c r="J131" i="28"/>
  <c r="P156" i="28"/>
  <c r="P164" i="28"/>
  <c r="P95" i="28"/>
  <c r="J124" i="28"/>
  <c r="J126" i="28"/>
  <c r="J129" i="28"/>
  <c r="N154" i="28"/>
  <c r="N155" i="28"/>
  <c r="P158" i="28"/>
  <c r="N164" i="28"/>
  <c r="O68" i="28"/>
  <c r="N72" i="28"/>
  <c r="P74" i="28"/>
  <c r="O78" i="28"/>
  <c r="O83" i="28"/>
  <c r="N88" i="28"/>
  <c r="P90" i="28"/>
  <c r="O94" i="28"/>
  <c r="N104" i="28"/>
  <c r="P106" i="28"/>
  <c r="O110" i="28"/>
  <c r="O111" i="28"/>
  <c r="J115" i="28"/>
  <c r="J118" i="28"/>
  <c r="J121" i="28"/>
  <c r="J125" i="28"/>
  <c r="J127" i="28"/>
  <c r="J128" i="28"/>
  <c r="J153" i="28"/>
  <c r="J162" i="28"/>
  <c r="C230" i="23"/>
  <c r="K230" i="23"/>
  <c r="U70" i="23"/>
  <c r="K63" i="23"/>
  <c r="K76" i="23"/>
  <c r="K84" i="23"/>
  <c r="K97" i="23"/>
  <c r="K105" i="23"/>
  <c r="K113" i="23"/>
  <c r="K121" i="23"/>
  <c r="K129" i="23"/>
  <c r="K137" i="23"/>
  <c r="K145" i="23"/>
  <c r="K153" i="23"/>
  <c r="C175" i="23"/>
  <c r="K175" i="23"/>
  <c r="C183" i="23"/>
  <c r="K183" i="23"/>
  <c r="C191" i="23"/>
  <c r="K191" i="23"/>
  <c r="C199" i="23"/>
  <c r="K199" i="23"/>
  <c r="C207" i="23"/>
  <c r="K207" i="23"/>
  <c r="C215" i="23"/>
  <c r="K215" i="23"/>
  <c r="C223" i="23"/>
  <c r="K223" i="23"/>
  <c r="C231" i="23"/>
  <c r="K231" i="23"/>
  <c r="J71" i="28"/>
  <c r="O73" i="28"/>
  <c r="N73" i="28"/>
  <c r="P81" i="28"/>
  <c r="N87" i="28"/>
  <c r="O89" i="28"/>
  <c r="J89" i="28"/>
  <c r="P99" i="28"/>
  <c r="N103" i="28"/>
  <c r="P112" i="28"/>
  <c r="V70" i="23"/>
  <c r="Y70" i="23" s="1"/>
  <c r="C161" i="23"/>
  <c r="C168" i="23"/>
  <c r="O71" i="28"/>
  <c r="N71" i="28"/>
  <c r="J130" i="28"/>
  <c r="O130" i="28"/>
  <c r="N130" i="28"/>
  <c r="C214" i="23"/>
  <c r="K214" i="23"/>
  <c r="C222" i="23"/>
  <c r="K222" i="23"/>
  <c r="O69" i="28"/>
  <c r="N69" i="28"/>
  <c r="P77" i="28"/>
  <c r="J122" i="28"/>
  <c r="O122" i="28"/>
  <c r="N122" i="28"/>
  <c r="C182" i="23"/>
  <c r="K182" i="23"/>
  <c r="C190" i="23"/>
  <c r="K190" i="23"/>
  <c r="O91" i="28"/>
  <c r="J91" i="28"/>
  <c r="P75" i="28"/>
  <c r="N81" i="28"/>
  <c r="P93" i="28"/>
  <c r="N97" i="28"/>
  <c r="O99" i="28"/>
  <c r="J99" i="28"/>
  <c r="P109" i="28"/>
  <c r="C198" i="23"/>
  <c r="K198" i="23"/>
  <c r="K72" i="23"/>
  <c r="K80" i="23"/>
  <c r="K88" i="23"/>
  <c r="K93" i="23"/>
  <c r="K101" i="23"/>
  <c r="K109" i="23"/>
  <c r="K117" i="23"/>
  <c r="K125" i="23"/>
  <c r="K133" i="23"/>
  <c r="K141" i="23"/>
  <c r="K149" i="23"/>
  <c r="K157" i="23"/>
  <c r="P73" i="28"/>
  <c r="O81" i="28"/>
  <c r="J81" i="28"/>
  <c r="P89" i="28"/>
  <c r="P91" i="28"/>
  <c r="O97" i="28"/>
  <c r="J97" i="28"/>
  <c r="P107" i="28"/>
  <c r="J114" i="28"/>
  <c r="O114" i="28"/>
  <c r="N114" i="28"/>
  <c r="C174" i="23"/>
  <c r="K174" i="23"/>
  <c r="C206" i="23"/>
  <c r="K206" i="23"/>
  <c r="K60" i="23"/>
  <c r="K75" i="23"/>
  <c r="K83" i="23"/>
  <c r="K96" i="23"/>
  <c r="K104" i="23"/>
  <c r="K112" i="23"/>
  <c r="K120" i="23"/>
  <c r="K128" i="23"/>
  <c r="K136" i="23"/>
  <c r="K144" i="23"/>
  <c r="K152" i="23"/>
  <c r="K160" i="23"/>
  <c r="C238" i="23"/>
  <c r="K238" i="23"/>
  <c r="C247" i="23"/>
  <c r="K247" i="23"/>
  <c r="C255" i="23"/>
  <c r="K255" i="23"/>
  <c r="C263" i="23"/>
  <c r="K263" i="23"/>
  <c r="P71" i="28"/>
  <c r="N77" i="28"/>
  <c r="P87" i="28"/>
  <c r="N93" i="28"/>
  <c r="O95" i="28"/>
  <c r="J95" i="28"/>
  <c r="P105" i="28"/>
  <c r="N109" i="28"/>
  <c r="C239" i="23"/>
  <c r="K239" i="23"/>
  <c r="N75" i="28"/>
  <c r="N91" i="28"/>
  <c r="O93" i="28"/>
  <c r="J93" i="28"/>
  <c r="P103" i="28"/>
  <c r="N107" i="28"/>
  <c r="P119" i="28"/>
  <c r="O119" i="28"/>
  <c r="N120" i="28"/>
  <c r="P127" i="28"/>
  <c r="O127" i="28"/>
  <c r="N128" i="28"/>
  <c r="J75" i="28"/>
  <c r="J77" i="28"/>
  <c r="J79" i="28"/>
  <c r="J83" i="28"/>
  <c r="J85" i="28"/>
  <c r="J87" i="28"/>
  <c r="J101" i="28"/>
  <c r="J103" i="28"/>
  <c r="J105" i="28"/>
  <c r="J107" i="28"/>
  <c r="J109" i="28"/>
  <c r="P113" i="28"/>
  <c r="N113" i="28"/>
  <c r="P120" i="28"/>
  <c r="O120" i="28"/>
  <c r="N121" i="28"/>
  <c r="P128" i="28"/>
  <c r="O128" i="28"/>
  <c r="N129" i="28"/>
  <c r="K246" i="23"/>
  <c r="K254" i="23"/>
  <c r="K262" i="23"/>
  <c r="O121" i="28"/>
  <c r="O129" i="28"/>
  <c r="P114" i="28"/>
  <c r="P122" i="28"/>
  <c r="P130" i="28"/>
  <c r="J112" i="28"/>
  <c r="P131" i="28"/>
  <c r="P116" i="28"/>
  <c r="O116" i="28"/>
  <c r="N117" i="28"/>
  <c r="P124" i="28"/>
  <c r="N125" i="28"/>
  <c r="P132" i="28"/>
  <c r="P133" i="28"/>
  <c r="P117" i="28"/>
  <c r="O117" i="28"/>
  <c r="P125" i="28"/>
  <c r="O125" i="28"/>
  <c r="N133" i="28"/>
  <c r="N135" i="28"/>
  <c r="N137" i="28"/>
  <c r="N139" i="28"/>
  <c r="N141" i="28"/>
  <c r="N143" i="28"/>
  <c r="N145" i="28"/>
  <c r="N147" i="28"/>
  <c r="N149" i="28"/>
  <c r="N151" i="28"/>
  <c r="F27" i="34"/>
  <c r="G27" i="34" s="1"/>
  <c r="H28" i="34"/>
  <c r="F28" i="34" s="1"/>
  <c r="G28" i="34" s="1"/>
  <c r="D60" i="34"/>
  <c r="H59" i="34"/>
  <c r="G59" i="34"/>
  <c r="J132" i="28"/>
  <c r="J134" i="28"/>
  <c r="J136" i="28"/>
  <c r="J138" i="28"/>
  <c r="J140" i="28"/>
  <c r="J142" i="28"/>
  <c r="J144" i="28"/>
  <c r="J146" i="28"/>
  <c r="J148" i="28"/>
  <c r="J150" i="28"/>
  <c r="J152" i="28"/>
  <c r="J154" i="28"/>
  <c r="E59" i="34"/>
  <c r="F41" i="34"/>
  <c r="G41" i="34" s="1"/>
  <c r="F36" i="34"/>
  <c r="G36" i="34" s="1"/>
  <c r="F26" i="34"/>
  <c r="G26" i="34" s="1"/>
  <c r="E58" i="34"/>
  <c r="G58" i="34"/>
  <c r="H58" i="34"/>
  <c r="H45" i="34" l="1"/>
  <c r="F45" i="34" s="1"/>
  <c r="G45" i="34" s="1"/>
  <c r="F44" i="34"/>
  <c r="G44" i="34" s="1"/>
  <c r="R75" i="23"/>
  <c r="R62" i="23"/>
  <c r="D52" i="28"/>
  <c r="D50" i="28"/>
  <c r="D49" i="28"/>
  <c r="D48" i="28"/>
  <c r="D20" i="28"/>
  <c r="D53" i="28"/>
  <c r="D51" i="28"/>
  <c r="D54" i="28"/>
  <c r="E21" i="28"/>
  <c r="D23" i="28"/>
  <c r="C21" i="28"/>
  <c r="C17" i="28"/>
  <c r="D19" i="28"/>
  <c r="C18" i="28"/>
  <c r="C19" i="28"/>
  <c r="D18" i="28"/>
  <c r="E17" i="28"/>
  <c r="D24" i="28"/>
  <c r="D21" i="28"/>
  <c r="D17" i="28"/>
  <c r="E19" i="28"/>
  <c r="D22" i="28"/>
  <c r="C20" i="28"/>
  <c r="E18" i="28"/>
  <c r="E20" i="28"/>
  <c r="C74" i="38"/>
  <c r="C73" i="42"/>
  <c r="C73" i="44"/>
  <c r="B20" i="38"/>
  <c r="B19" i="44"/>
  <c r="B19" i="42"/>
  <c r="X74" i="23"/>
  <c r="W72" i="23"/>
  <c r="U72" i="23"/>
  <c r="T75" i="23"/>
  <c r="S72" i="23"/>
  <c r="R72" i="23"/>
  <c r="W75" i="23"/>
  <c r="W71" i="23"/>
  <c r="R71" i="23"/>
  <c r="X75" i="23"/>
  <c r="U75" i="23"/>
  <c r="V75" i="23"/>
  <c r="T71" i="23"/>
  <c r="S75" i="23"/>
  <c r="X71" i="23"/>
  <c r="V72" i="23"/>
  <c r="T72" i="23"/>
  <c r="S71" i="23"/>
  <c r="X72" i="23"/>
  <c r="V71" i="23"/>
  <c r="U71" i="23"/>
  <c r="R73" i="23"/>
  <c r="R74" i="23"/>
  <c r="X73" i="23"/>
  <c r="T74" i="23"/>
  <c r="T73" i="23"/>
  <c r="S74" i="23"/>
  <c r="V73" i="23"/>
  <c r="V74" i="23"/>
  <c r="S73" i="23"/>
  <c r="U74" i="23"/>
  <c r="U73" i="23"/>
  <c r="W73" i="23"/>
  <c r="W74" i="23"/>
  <c r="V62" i="23"/>
  <c r="X62" i="23"/>
  <c r="U62" i="23"/>
  <c r="W62" i="23"/>
  <c r="T62" i="23"/>
  <c r="S62" i="23"/>
  <c r="S61" i="23"/>
  <c r="T58" i="23"/>
  <c r="U61" i="23"/>
  <c r="C22" i="28"/>
  <c r="E24" i="28"/>
  <c r="E23" i="28"/>
  <c r="E22" i="28"/>
  <c r="Q115" i="28"/>
  <c r="Q165" i="28"/>
  <c r="Q142" i="28"/>
  <c r="Q163" i="28"/>
  <c r="Q162" i="28"/>
  <c r="Q134" i="28"/>
  <c r="Q148" i="28"/>
  <c r="Q143" i="28"/>
  <c r="Q131" i="28"/>
  <c r="Q72" i="28"/>
  <c r="Q138" i="28"/>
  <c r="Q95" i="28"/>
  <c r="Q112" i="28"/>
  <c r="Q105" i="28"/>
  <c r="Q123" i="28"/>
  <c r="Q149" i="28"/>
  <c r="Q133" i="28"/>
  <c r="Q124" i="28"/>
  <c r="Q89" i="28"/>
  <c r="Q78" i="28"/>
  <c r="Q118" i="28"/>
  <c r="Q92" i="28"/>
  <c r="Q166" i="28"/>
  <c r="Q96" i="28"/>
  <c r="Q68" i="28"/>
  <c r="Q160" i="28"/>
  <c r="Q70" i="28"/>
  <c r="Q100" i="28"/>
  <c r="Q80" i="28"/>
  <c r="Q157" i="28"/>
  <c r="Q79" i="28"/>
  <c r="Q132" i="28"/>
  <c r="Q88" i="28"/>
  <c r="Q140" i="28"/>
  <c r="Q101" i="28"/>
  <c r="Q83" i="28"/>
  <c r="Q104" i="28"/>
  <c r="Q159" i="28"/>
  <c r="Q98" i="28"/>
  <c r="Q135" i="28"/>
  <c r="Q126" i="28"/>
  <c r="Q84" i="28"/>
  <c r="Q76" i="28"/>
  <c r="Q146" i="28"/>
  <c r="Q136" i="28"/>
  <c r="Q108" i="28"/>
  <c r="Q110" i="28"/>
  <c r="Q86" i="28"/>
  <c r="Q164" i="28"/>
  <c r="Q82" i="28"/>
  <c r="Q152" i="28"/>
  <c r="Q153" i="28"/>
  <c r="Q156" i="28"/>
  <c r="Q147" i="28"/>
  <c r="Q102" i="28"/>
  <c r="Q119" i="28"/>
  <c r="Q85" i="28"/>
  <c r="Q150" i="28"/>
  <c r="Q144" i="28"/>
  <c r="Q111" i="28"/>
  <c r="Q145" i="28"/>
  <c r="Q158" i="28"/>
  <c r="C24" i="28"/>
  <c r="Q137" i="28"/>
  <c r="Q91" i="28"/>
  <c r="Q151" i="28"/>
  <c r="Q94" i="28"/>
  <c r="Q139" i="28"/>
  <c r="Q90" i="28"/>
  <c r="Q116" i="28"/>
  <c r="Q106" i="28"/>
  <c r="Q74" i="28"/>
  <c r="Q127" i="28"/>
  <c r="Q109" i="28"/>
  <c r="Q99" i="28"/>
  <c r="Q161" i="28"/>
  <c r="Q69" i="28"/>
  <c r="Q155" i="28"/>
  <c r="Q125" i="28"/>
  <c r="Q154" i="28"/>
  <c r="D168" i="28"/>
  <c r="C168" i="28"/>
  <c r="I167" i="28"/>
  <c r="H167" i="28"/>
  <c r="G167" i="28"/>
  <c r="I168" i="28"/>
  <c r="F167" i="28"/>
  <c r="H168" i="28"/>
  <c r="D167" i="28"/>
  <c r="G168" i="28"/>
  <c r="C167" i="28"/>
  <c r="F168" i="28"/>
  <c r="Q113" i="28"/>
  <c r="Q107" i="28"/>
  <c r="R59" i="23"/>
  <c r="X61" i="23"/>
  <c r="V59" i="23"/>
  <c r="Q128" i="28"/>
  <c r="Q93" i="28"/>
  <c r="Q97" i="28"/>
  <c r="Q130" i="28"/>
  <c r="T60" i="23"/>
  <c r="S58" i="23"/>
  <c r="X60" i="23"/>
  <c r="Q129" i="28"/>
  <c r="Q87" i="28"/>
  <c r="V61" i="23"/>
  <c r="U59" i="23"/>
  <c r="R61" i="23"/>
  <c r="W58" i="23"/>
  <c r="S59" i="23"/>
  <c r="W60" i="23"/>
  <c r="V58" i="23"/>
  <c r="D61" i="34"/>
  <c r="H60" i="34"/>
  <c r="G60" i="34"/>
  <c r="E60" i="34"/>
  <c r="Q141" i="28"/>
  <c r="C23" i="28"/>
  <c r="Q117" i="28"/>
  <c r="Q120" i="28"/>
  <c r="Q77" i="28"/>
  <c r="Q81" i="28"/>
  <c r="S60" i="23"/>
  <c r="R60" i="23"/>
  <c r="X59" i="23"/>
  <c r="U58" i="23"/>
  <c r="Q121" i="28"/>
  <c r="Q122" i="28"/>
  <c r="Q71" i="28"/>
  <c r="Q103" i="28"/>
  <c r="Q73" i="28"/>
  <c r="U60" i="23"/>
  <c r="W61" i="23"/>
  <c r="W59" i="23"/>
  <c r="T61" i="23"/>
  <c r="T59" i="23"/>
  <c r="R58" i="23"/>
  <c r="Q75" i="28"/>
  <c r="Q114" i="28"/>
  <c r="X58" i="23"/>
  <c r="V60" i="23"/>
  <c r="AA72" i="23" l="1"/>
  <c r="Z72" i="23"/>
  <c r="B21" i="38"/>
  <c r="B20" i="44"/>
  <c r="B20" i="42"/>
  <c r="C75" i="38"/>
  <c r="C74" i="44"/>
  <c r="C74" i="42"/>
  <c r="Y72" i="23"/>
  <c r="Z71" i="23"/>
  <c r="AA74" i="23"/>
  <c r="Y73" i="23"/>
  <c r="X78" i="23"/>
  <c r="Z73" i="23"/>
  <c r="Y74" i="23"/>
  <c r="AC72" i="23"/>
  <c r="AA71" i="23"/>
  <c r="AB73" i="23"/>
  <c r="V78" i="23"/>
  <c r="AC74" i="23"/>
  <c r="AA73" i="23"/>
  <c r="R78" i="23"/>
  <c r="Z75" i="23"/>
  <c r="AC75" i="23"/>
  <c r="Y71" i="23"/>
  <c r="AB75" i="23"/>
  <c r="Y75" i="23"/>
  <c r="Z74" i="23"/>
  <c r="W78" i="23"/>
  <c r="AA75" i="23"/>
  <c r="AD75" i="23"/>
  <c r="AB62" i="23"/>
  <c r="AC73" i="23"/>
  <c r="AD72" i="23"/>
  <c r="AD74" i="23"/>
  <c r="AD73" i="23"/>
  <c r="AB74" i="23"/>
  <c r="AD62" i="23"/>
  <c r="AB72" i="23"/>
  <c r="Y62" i="23"/>
  <c r="U65" i="23"/>
  <c r="AA62" i="23"/>
  <c r="S63" i="23"/>
  <c r="Z62" i="23"/>
  <c r="AC62" i="23"/>
  <c r="E167" i="28"/>
  <c r="E168" i="28"/>
  <c r="O168" i="28"/>
  <c r="O167" i="28"/>
  <c r="P167" i="28"/>
  <c r="Y60" i="23"/>
  <c r="AB60" i="23"/>
  <c r="AC59" i="23"/>
  <c r="Z59" i="23"/>
  <c r="Z60" i="23"/>
  <c r="AC60" i="23"/>
  <c r="AB59" i="23"/>
  <c r="Y59" i="23"/>
  <c r="AD60" i="23"/>
  <c r="AA60" i="23"/>
  <c r="AA61" i="23"/>
  <c r="AD61" i="23"/>
  <c r="P168" i="28"/>
  <c r="N168" i="28"/>
  <c r="J168" i="28"/>
  <c r="R63" i="23"/>
  <c r="AC63" i="23" s="1"/>
  <c r="R65" i="23"/>
  <c r="AA58" i="23"/>
  <c r="AD58" i="23"/>
  <c r="AC58" i="23"/>
  <c r="Z58" i="23"/>
  <c r="S65" i="23"/>
  <c r="AD59" i="23"/>
  <c r="AA59" i="23"/>
  <c r="Y61" i="23"/>
  <c r="AB61" i="23"/>
  <c r="J167" i="28"/>
  <c r="N167" i="28"/>
  <c r="Z61" i="23"/>
  <c r="AC61" i="23"/>
  <c r="D62" i="34"/>
  <c r="H61" i="34"/>
  <c r="G61" i="34"/>
  <c r="E61" i="34"/>
  <c r="U63" i="23"/>
  <c r="T63" i="23"/>
  <c r="Z63" i="23" s="1"/>
  <c r="T65" i="23"/>
  <c r="AB58" i="23"/>
  <c r="Y58" i="23"/>
  <c r="C76" i="38" l="1"/>
  <c r="C75" i="44"/>
  <c r="C75" i="42"/>
  <c r="B22" i="38"/>
  <c r="B21" i="44"/>
  <c r="B21" i="42"/>
  <c r="AA65" i="23"/>
  <c r="AB65" i="23"/>
  <c r="Y65" i="23"/>
  <c r="Z65" i="23"/>
  <c r="AC65" i="23"/>
  <c r="Q168" i="28"/>
  <c r="D63" i="34"/>
  <c r="H62" i="34"/>
  <c r="G62" i="34"/>
  <c r="E62" i="34"/>
  <c r="AD65" i="23"/>
  <c r="I169" i="28"/>
  <c r="D169" i="28"/>
  <c r="G170" i="28"/>
  <c r="D170" i="28"/>
  <c r="H169" i="28"/>
  <c r="G169" i="28"/>
  <c r="I170" i="28"/>
  <c r="C169" i="28"/>
  <c r="F170" i="28"/>
  <c r="F169" i="28"/>
  <c r="C170" i="28"/>
  <c r="Q167" i="28"/>
  <c r="B23" i="38" l="1"/>
  <c r="B22" i="42"/>
  <c r="B22" i="44"/>
  <c r="C77" i="38"/>
  <c r="C76" i="44"/>
  <c r="C76" i="42"/>
  <c r="E170" i="28"/>
  <c r="E169" i="28"/>
  <c r="O169" i="28"/>
  <c r="H170" i="28"/>
  <c r="P170" i="28" s="1"/>
  <c r="N169" i="28"/>
  <c r="J169" i="28"/>
  <c r="P169" i="28"/>
  <c r="D64" i="34"/>
  <c r="H63" i="34"/>
  <c r="G63" i="34"/>
  <c r="E63" i="34"/>
  <c r="C78" i="38" l="1"/>
  <c r="C77" i="42"/>
  <c r="C77" i="44"/>
  <c r="B24" i="38"/>
  <c r="B23" i="44"/>
  <c r="B23" i="42"/>
  <c r="N170" i="28"/>
  <c r="J170" i="28"/>
  <c r="O170" i="28"/>
  <c r="D65" i="34"/>
  <c r="H64" i="34"/>
  <c r="G64" i="34"/>
  <c r="E64" i="34"/>
  <c r="F171" i="28"/>
  <c r="H172" i="28"/>
  <c r="C172" i="28"/>
  <c r="D171" i="28"/>
  <c r="I171" i="28"/>
  <c r="G171" i="28"/>
  <c r="H171" i="28"/>
  <c r="C171" i="28"/>
  <c r="F172" i="28"/>
  <c r="I172" i="28"/>
  <c r="Q169" i="28"/>
  <c r="B25" i="38" l="1"/>
  <c r="B24" i="44"/>
  <c r="B24" i="42"/>
  <c r="C79" i="38"/>
  <c r="C78" i="42"/>
  <c r="C78" i="44"/>
  <c r="E171" i="28"/>
  <c r="O172" i="28"/>
  <c r="Q170" i="28"/>
  <c r="G172" i="28"/>
  <c r="D172" i="28"/>
  <c r="P172" i="28" s="1"/>
  <c r="G173" i="28"/>
  <c r="D66" i="34"/>
  <c r="H65" i="34"/>
  <c r="G65" i="34"/>
  <c r="E65" i="34"/>
  <c r="P171" i="28"/>
  <c r="N171" i="28"/>
  <c r="J171" i="28"/>
  <c r="O171" i="28"/>
  <c r="C80" i="38" l="1"/>
  <c r="C79" i="44"/>
  <c r="C79" i="42"/>
  <c r="B26" i="38"/>
  <c r="B25" i="44"/>
  <c r="B25" i="42"/>
  <c r="E172" i="28"/>
  <c r="N172" i="28"/>
  <c r="Q172" i="28" s="1"/>
  <c r="J172" i="28"/>
  <c r="Q171" i="28"/>
  <c r="D67" i="34"/>
  <c r="H66" i="34"/>
  <c r="G66" i="34"/>
  <c r="E66" i="34"/>
  <c r="H173" i="28"/>
  <c r="J173" i="28" s="1"/>
  <c r="D174" i="28"/>
  <c r="C174" i="28"/>
  <c r="F173" i="28"/>
  <c r="C173" i="28"/>
  <c r="D173" i="28"/>
  <c r="I174" i="28"/>
  <c r="H174" i="28"/>
  <c r="I173" i="28"/>
  <c r="B27" i="38" l="1"/>
  <c r="B26" i="42"/>
  <c r="B26" i="44"/>
  <c r="C81" i="38"/>
  <c r="C80" i="44"/>
  <c r="C80" i="42"/>
  <c r="E174" i="28"/>
  <c r="E173" i="28"/>
  <c r="O173" i="28"/>
  <c r="P173" i="28"/>
  <c r="D68" i="34"/>
  <c r="H67" i="34"/>
  <c r="G67" i="34"/>
  <c r="E67" i="34"/>
  <c r="P174" i="28"/>
  <c r="F174" i="28"/>
  <c r="F175" i="28"/>
  <c r="G174" i="28"/>
  <c r="N173" i="28"/>
  <c r="O174" i="28" l="1"/>
  <c r="C82" i="38"/>
  <c r="C81" i="44"/>
  <c r="C81" i="42"/>
  <c r="B28" i="38"/>
  <c r="B27" i="44"/>
  <c r="B27" i="42"/>
  <c r="Q173" i="28"/>
  <c r="N174" i="28"/>
  <c r="Q174" i="28" s="1"/>
  <c r="J174" i="28"/>
  <c r="D69" i="34"/>
  <c r="H68" i="34"/>
  <c r="G68" i="34"/>
  <c r="E68" i="34"/>
  <c r="I186" i="28"/>
  <c r="I176" i="28"/>
  <c r="C177" i="28"/>
  <c r="H178" i="28"/>
  <c r="G183" i="28"/>
  <c r="C181" i="28"/>
  <c r="I182" i="28"/>
  <c r="D188" i="28"/>
  <c r="H190" i="28"/>
  <c r="C175" i="28"/>
  <c r="F182" i="28"/>
  <c r="G186" i="28"/>
  <c r="G184" i="28"/>
  <c r="F181" i="28"/>
  <c r="D183" i="28"/>
  <c r="D175" i="28"/>
  <c r="C195" i="28"/>
  <c r="G180" i="28"/>
  <c r="D184" i="28"/>
  <c r="F185" i="28"/>
  <c r="F180" i="28"/>
  <c r="G175" i="28"/>
  <c r="D180" i="28"/>
  <c r="G176" i="28"/>
  <c r="H180" i="28"/>
  <c r="D181" i="28"/>
  <c r="G182" i="28"/>
  <c r="H179" i="28"/>
  <c r="C180" i="28"/>
  <c r="G177" i="28"/>
  <c r="F178" i="28"/>
  <c r="G178" i="28"/>
  <c r="D182" i="28"/>
  <c r="G179" i="28"/>
  <c r="C179" i="28"/>
  <c r="C189" i="28"/>
  <c r="I181" i="28"/>
  <c r="H183" i="28"/>
  <c r="I185" i="28"/>
  <c r="F186" i="28"/>
  <c r="D177" i="28"/>
  <c r="F184" i="28"/>
  <c r="C185" i="28"/>
  <c r="I184" i="28"/>
  <c r="F179" i="28"/>
  <c r="F176" i="28"/>
  <c r="F183" i="28"/>
  <c r="B29" i="38" l="1"/>
  <c r="B28" i="44"/>
  <c r="B28" i="42"/>
  <c r="C83" i="38"/>
  <c r="C82" i="44"/>
  <c r="C82" i="42"/>
  <c r="E180" i="28"/>
  <c r="E181" i="28"/>
  <c r="E177" i="28"/>
  <c r="E175" i="28"/>
  <c r="O178" i="28"/>
  <c r="O179" i="28"/>
  <c r="O180" i="28"/>
  <c r="I189" i="28"/>
  <c r="N179" i="28"/>
  <c r="J179" i="28"/>
  <c r="N180" i="28"/>
  <c r="J180" i="28"/>
  <c r="H191" i="28"/>
  <c r="D70" i="34"/>
  <c r="H69" i="34"/>
  <c r="G69" i="34"/>
  <c r="E69" i="34"/>
  <c r="I183" i="28"/>
  <c r="O183" i="28"/>
  <c r="N178" i="28"/>
  <c r="J178" i="28"/>
  <c r="P180" i="28"/>
  <c r="N183" i="28"/>
  <c r="J183" i="28"/>
  <c r="G191" i="28"/>
  <c r="I178" i="28"/>
  <c r="F187" i="28"/>
  <c r="G195" i="28"/>
  <c r="C176" i="28"/>
  <c r="I192" i="28"/>
  <c r="D193" i="28"/>
  <c r="F188" i="28"/>
  <c r="I194" i="28"/>
  <c r="G192" i="28"/>
  <c r="G187" i="28"/>
  <c r="H195" i="28"/>
  <c r="G188" i="28"/>
  <c r="I195" i="28"/>
  <c r="H194" i="28"/>
  <c r="G193" i="28"/>
  <c r="H175" i="28"/>
  <c r="O175" i="28" s="1"/>
  <c r="D191" i="28"/>
  <c r="G185" i="28"/>
  <c r="F195" i="28"/>
  <c r="D189" i="28"/>
  <c r="E189" i="28" s="1"/>
  <c r="D194" i="28"/>
  <c r="H193" i="28"/>
  <c r="C194" i="28"/>
  <c r="D195" i="28"/>
  <c r="E195" i="28" s="1"/>
  <c r="H181" i="28"/>
  <c r="P181" i="28" s="1"/>
  <c r="C187" i="28"/>
  <c r="F177" i="28"/>
  <c r="F193" i="28"/>
  <c r="C190" i="28"/>
  <c r="F189" i="28"/>
  <c r="I191" i="28"/>
  <c r="C191" i="28"/>
  <c r="F190" i="28"/>
  <c r="G194" i="28"/>
  <c r="F194" i="28"/>
  <c r="D186" i="28"/>
  <c r="C178" i="28"/>
  <c r="H185" i="28"/>
  <c r="I193" i="28"/>
  <c r="F192" i="28"/>
  <c r="D178" i="28"/>
  <c r="I177" i="28"/>
  <c r="D176" i="28"/>
  <c r="D190" i="28"/>
  <c r="C182" i="28"/>
  <c r="E182" i="28" s="1"/>
  <c r="G181" i="28"/>
  <c r="D185" i="28"/>
  <c r="E185" i="28" s="1"/>
  <c r="D187" i="28"/>
  <c r="I187" i="28"/>
  <c r="C192" i="28"/>
  <c r="I180" i="28"/>
  <c r="F191" i="28"/>
  <c r="G189" i="28"/>
  <c r="H184" i="28"/>
  <c r="J184" i="28" s="1"/>
  <c r="H182" i="28"/>
  <c r="N182" i="28" s="1"/>
  <c r="I188" i="28"/>
  <c r="H189" i="28"/>
  <c r="H188" i="28"/>
  <c r="C184" i="28"/>
  <c r="E184" i="28" s="1"/>
  <c r="H186" i="28"/>
  <c r="J186" i="28" s="1"/>
  <c r="H177" i="28"/>
  <c r="P177" i="28" s="1"/>
  <c r="D192" i="28"/>
  <c r="H192" i="28"/>
  <c r="I190" i="28"/>
  <c r="D179" i="28"/>
  <c r="P179" i="28" s="1"/>
  <c r="G190" i="28"/>
  <c r="I179" i="28"/>
  <c r="C186" i="28"/>
  <c r="E186" i="28" s="1"/>
  <c r="C193" i="28"/>
  <c r="H187" i="28"/>
  <c r="I175" i="28"/>
  <c r="C188" i="28"/>
  <c r="E188" i="28" s="1"/>
  <c r="C183" i="28"/>
  <c r="H176" i="28"/>
  <c r="O191" i="28" l="1"/>
  <c r="O190" i="28"/>
  <c r="C55" i="28"/>
  <c r="D55" i="28" s="1"/>
  <c r="E193" i="28"/>
  <c r="N176" i="28"/>
  <c r="C56" i="28"/>
  <c r="D56" i="28" s="1"/>
  <c r="C57" i="28"/>
  <c r="E191" i="28"/>
  <c r="C84" i="38"/>
  <c r="C83" i="44"/>
  <c r="C83" i="42"/>
  <c r="B30" i="38"/>
  <c r="B29" i="44"/>
  <c r="B29" i="42"/>
  <c r="E176" i="28"/>
  <c r="E194" i="28"/>
  <c r="O185" i="28"/>
  <c r="C38" i="28"/>
  <c r="C39" i="28"/>
  <c r="C40" i="28" s="1"/>
  <c r="E192" i="28"/>
  <c r="E187" i="28"/>
  <c r="E179" i="28"/>
  <c r="P183" i="28"/>
  <c r="Q183" i="28" s="1"/>
  <c r="E183" i="28"/>
  <c r="E178" i="28"/>
  <c r="E190" i="28"/>
  <c r="O195" i="28"/>
  <c r="D25" i="28" s="1"/>
  <c r="P186" i="28"/>
  <c r="P193" i="28"/>
  <c r="P195" i="28"/>
  <c r="P185" i="28"/>
  <c r="O193" i="28"/>
  <c r="P189" i="28"/>
  <c r="P184" i="28"/>
  <c r="O194" i="28"/>
  <c r="P188" i="28"/>
  <c r="P191" i="28"/>
  <c r="P194" i="28"/>
  <c r="J188" i="28"/>
  <c r="N188" i="28"/>
  <c r="P176" i="28"/>
  <c r="N184" i="28"/>
  <c r="O181" i="28"/>
  <c r="O177" i="28"/>
  <c r="J195" i="28"/>
  <c r="N195" i="28"/>
  <c r="J177" i="28"/>
  <c r="Q179" i="28"/>
  <c r="J190" i="28"/>
  <c r="N190" i="28"/>
  <c r="P192" i="28"/>
  <c r="N194" i="28"/>
  <c r="J194" i="28"/>
  <c r="P187" i="28"/>
  <c r="N185" i="28"/>
  <c r="J185" i="28"/>
  <c r="N187" i="28"/>
  <c r="J187" i="28"/>
  <c r="O187" i="28"/>
  <c r="O176" i="28"/>
  <c r="N177" i="28"/>
  <c r="D71" i="34"/>
  <c r="H70" i="34"/>
  <c r="G70" i="34"/>
  <c r="E70" i="34"/>
  <c r="O184" i="28"/>
  <c r="J192" i="28"/>
  <c r="N192" i="28"/>
  <c r="O182" i="28"/>
  <c r="N175" i="28"/>
  <c r="O192" i="28"/>
  <c r="N191" i="28"/>
  <c r="J191" i="28"/>
  <c r="O186" i="28"/>
  <c r="J175" i="28"/>
  <c r="N193" i="28"/>
  <c r="J193" i="28"/>
  <c r="O188" i="28"/>
  <c r="J182" i="28"/>
  <c r="P175" i="28"/>
  <c r="J176" i="28"/>
  <c r="N181" i="28"/>
  <c r="J181" i="28"/>
  <c r="O189" i="28"/>
  <c r="N186" i="28"/>
  <c r="J189" i="28"/>
  <c r="N189" i="28"/>
  <c r="P182" i="28"/>
  <c r="P178" i="28"/>
  <c r="Q178" i="28" s="1"/>
  <c r="P190" i="28"/>
  <c r="Q180" i="28"/>
  <c r="D26" i="28" l="1"/>
  <c r="D57" i="28"/>
  <c r="E27" i="28"/>
  <c r="D27" i="28"/>
  <c r="B31" i="38"/>
  <c r="B30" i="42"/>
  <c r="B30" i="44"/>
  <c r="C85" i="38"/>
  <c r="C84" i="44"/>
  <c r="C84" i="42"/>
  <c r="C27" i="28"/>
  <c r="Q185" i="28"/>
  <c r="C41" i="28"/>
  <c r="C42" i="28" s="1"/>
  <c r="E26" i="28"/>
  <c r="Q193" i="28"/>
  <c r="Q194" i="28"/>
  <c r="Q182" i="28"/>
  <c r="Q191" i="28"/>
  <c r="Q176" i="28"/>
  <c r="Q181" i="28"/>
  <c r="Q192" i="28"/>
  <c r="Q190" i="28"/>
  <c r="Q184" i="28"/>
  <c r="Q189" i="28"/>
  <c r="Q187" i="28"/>
  <c r="Q188" i="28"/>
  <c r="Q175" i="28"/>
  <c r="Q186" i="28"/>
  <c r="D72" i="34"/>
  <c r="H71" i="34"/>
  <c r="G71" i="34"/>
  <c r="E71" i="34"/>
  <c r="Q195" i="28"/>
  <c r="C25" i="28"/>
  <c r="Q177" i="28"/>
  <c r="C26" i="28"/>
  <c r="C86" i="38" l="1"/>
  <c r="C85" i="42"/>
  <c r="C85" i="44"/>
  <c r="B32" i="38"/>
  <c r="B31" i="44"/>
  <c r="B31" i="42"/>
  <c r="D73" i="34"/>
  <c r="H72" i="34"/>
  <c r="G72" i="34"/>
  <c r="E72" i="34"/>
  <c r="B33" i="38" l="1"/>
  <c r="B32" i="44"/>
  <c r="B32" i="42"/>
  <c r="C87" i="38"/>
  <c r="C86" i="42"/>
  <c r="C86" i="44"/>
  <c r="D74" i="34"/>
  <c r="H73" i="34"/>
  <c r="G73" i="34"/>
  <c r="E73" i="34"/>
  <c r="C88" i="38" l="1"/>
  <c r="C87" i="42"/>
  <c r="C87" i="44"/>
  <c r="B34" i="38"/>
  <c r="B33" i="42"/>
  <c r="B33" i="44"/>
  <c r="D75" i="34"/>
  <c r="H74" i="34"/>
  <c r="G74" i="34"/>
  <c r="E74" i="34"/>
  <c r="B35" i="38" l="1"/>
  <c r="B34" i="42"/>
  <c r="B34" i="44"/>
  <c r="C89" i="38"/>
  <c r="C88" i="44"/>
  <c r="C88" i="42"/>
  <c r="D76" i="34"/>
  <c r="H75" i="34"/>
  <c r="G75" i="34"/>
  <c r="E75" i="34"/>
  <c r="C90" i="38" l="1"/>
  <c r="C89" i="42"/>
  <c r="C89" i="44"/>
  <c r="B36" i="38"/>
  <c r="B35" i="44"/>
  <c r="B35" i="42"/>
  <c r="D77" i="34"/>
  <c r="H76" i="34"/>
  <c r="G76" i="34"/>
  <c r="E76" i="34"/>
  <c r="B37" i="38" l="1"/>
  <c r="B36" i="44"/>
  <c r="B36" i="42"/>
  <c r="C91" i="38"/>
  <c r="C90" i="44"/>
  <c r="C90" i="42"/>
  <c r="D78" i="34"/>
  <c r="H77" i="34"/>
  <c r="G77" i="34"/>
  <c r="E77" i="34"/>
  <c r="B38" i="38" l="1"/>
  <c r="B37" i="44"/>
  <c r="B37" i="42"/>
  <c r="C92" i="38"/>
  <c r="C91" i="44"/>
  <c r="C91" i="42"/>
  <c r="D79" i="34"/>
  <c r="H78" i="34"/>
  <c r="G78" i="34"/>
  <c r="E78" i="34"/>
  <c r="C93" i="38" l="1"/>
  <c r="C92" i="44"/>
  <c r="C92" i="42"/>
  <c r="B39" i="38"/>
  <c r="B38" i="42"/>
  <c r="B38" i="44"/>
  <c r="D80" i="34"/>
  <c r="H79" i="34"/>
  <c r="G79" i="34"/>
  <c r="E79" i="34"/>
  <c r="B40" i="38" l="1"/>
  <c r="B39" i="44"/>
  <c r="B39" i="42"/>
  <c r="C94" i="38"/>
  <c r="C93" i="42"/>
  <c r="C93" i="44"/>
  <c r="D81" i="34"/>
  <c r="H80" i="34"/>
  <c r="G80" i="34"/>
  <c r="E80" i="34"/>
  <c r="C95" i="38" l="1"/>
  <c r="C94" i="44"/>
  <c r="C94" i="42"/>
  <c r="B41" i="38"/>
  <c r="B40" i="44"/>
  <c r="B40" i="42"/>
  <c r="D82" i="34"/>
  <c r="H81" i="34"/>
  <c r="G81" i="34"/>
  <c r="E81" i="34"/>
  <c r="B42" i="38" l="1"/>
  <c r="B41" i="44"/>
  <c r="B41" i="42"/>
  <c r="C96" i="38"/>
  <c r="C95" i="44"/>
  <c r="C95" i="42"/>
  <c r="D83" i="34"/>
  <c r="H82" i="34"/>
  <c r="G82" i="34"/>
  <c r="E82" i="34"/>
  <c r="C97" i="38" l="1"/>
  <c r="C96" i="44"/>
  <c r="C96" i="42"/>
  <c r="B43" i="38"/>
  <c r="B42" i="44"/>
  <c r="B42" i="42"/>
  <c r="D84" i="34"/>
  <c r="H83" i="34"/>
  <c r="G83" i="34"/>
  <c r="E83" i="34"/>
  <c r="B44" i="38" l="1"/>
  <c r="B43" i="44"/>
  <c r="B43" i="42"/>
  <c r="C98" i="38"/>
  <c r="C97" i="44"/>
  <c r="C97" i="42"/>
  <c r="D85" i="34"/>
  <c r="H84" i="34"/>
  <c r="G84" i="34"/>
  <c r="E84" i="34"/>
  <c r="C99" i="38" l="1"/>
  <c r="C98" i="42"/>
  <c r="C98" i="44"/>
  <c r="B45" i="38"/>
  <c r="B44" i="44"/>
  <c r="B44" i="42"/>
  <c r="D86" i="34"/>
  <c r="H85" i="34"/>
  <c r="G85" i="34"/>
  <c r="E85" i="34"/>
  <c r="B46" i="38" l="1"/>
  <c r="B45" i="42"/>
  <c r="B45" i="44"/>
  <c r="C100" i="38"/>
  <c r="C99" i="42"/>
  <c r="C99" i="44"/>
  <c r="D87" i="34"/>
  <c r="H86" i="34"/>
  <c r="G86" i="34"/>
  <c r="E86" i="34"/>
  <c r="C101" i="38" l="1"/>
  <c r="C100" i="44"/>
  <c r="C100" i="42"/>
  <c r="B47" i="38"/>
  <c r="B46" i="42"/>
  <c r="B46" i="44"/>
  <c r="D88" i="34"/>
  <c r="H87" i="34"/>
  <c r="G87" i="34"/>
  <c r="E87" i="34"/>
  <c r="B48" i="38" l="1"/>
  <c r="B47" i="44"/>
  <c r="B47" i="42"/>
  <c r="C102" i="38"/>
  <c r="C101" i="42"/>
  <c r="C101" i="44"/>
  <c r="D89" i="34"/>
  <c r="H88" i="34"/>
  <c r="G88" i="34"/>
  <c r="E88" i="34"/>
  <c r="C103" i="38" l="1"/>
  <c r="C102" i="42"/>
  <c r="C102" i="44"/>
  <c r="B49" i="38"/>
  <c r="B48" i="44"/>
  <c r="B48" i="42"/>
  <c r="D90" i="34"/>
  <c r="H89" i="34"/>
  <c r="G89" i="34"/>
  <c r="E89" i="34"/>
  <c r="B50" i="38" l="1"/>
  <c r="B49" i="44"/>
  <c r="B49" i="42"/>
  <c r="C104" i="38"/>
  <c r="C103" i="44"/>
  <c r="C103" i="42"/>
  <c r="D91" i="34"/>
  <c r="H90" i="34"/>
  <c r="G90" i="34"/>
  <c r="E90" i="34"/>
  <c r="B51" i="38" l="1"/>
  <c r="B50" i="42"/>
  <c r="B50" i="44"/>
  <c r="C105" i="38"/>
  <c r="C104" i="44"/>
  <c r="C104" i="42"/>
  <c r="D92" i="34"/>
  <c r="H91" i="34"/>
  <c r="G91" i="34"/>
  <c r="E91" i="34"/>
  <c r="C106" i="38" l="1"/>
  <c r="C105" i="42"/>
  <c r="C105" i="44"/>
  <c r="B52" i="38"/>
  <c r="B51" i="44"/>
  <c r="B51" i="42"/>
  <c r="D93" i="34"/>
  <c r="H92" i="34"/>
  <c r="G92" i="34"/>
  <c r="E92" i="34"/>
  <c r="C107" i="38" l="1"/>
  <c r="C106" i="42"/>
  <c r="C106" i="44"/>
  <c r="B53" i="38"/>
  <c r="B52" i="44"/>
  <c r="B52" i="42"/>
  <c r="D94" i="34"/>
  <c r="H93" i="34"/>
  <c r="G93" i="34"/>
  <c r="E93" i="34"/>
  <c r="B54" i="38" l="1"/>
  <c r="B53" i="44"/>
  <c r="B53" i="42"/>
  <c r="C108" i="38"/>
  <c r="C107" i="44"/>
  <c r="C107" i="42"/>
  <c r="D95" i="34"/>
  <c r="H94" i="34"/>
  <c r="G94" i="34"/>
  <c r="E94" i="34"/>
  <c r="C109" i="38" l="1"/>
  <c r="C108" i="44"/>
  <c r="C108" i="42"/>
  <c r="B55" i="38"/>
  <c r="B54" i="42"/>
  <c r="B54" i="44"/>
  <c r="D96" i="34"/>
  <c r="H95" i="34"/>
  <c r="G95" i="34"/>
  <c r="E95" i="34"/>
  <c r="B56" i="38" l="1"/>
  <c r="B55" i="44"/>
  <c r="B55" i="42"/>
  <c r="C110" i="38"/>
  <c r="C109" i="42"/>
  <c r="C109" i="44"/>
  <c r="D97" i="34"/>
  <c r="H96" i="34"/>
  <c r="G96" i="34"/>
  <c r="E96" i="34"/>
  <c r="C111" i="38" l="1"/>
  <c r="C110" i="44"/>
  <c r="C110" i="42"/>
  <c r="B57" i="38"/>
  <c r="B56" i="44"/>
  <c r="B56" i="42"/>
  <c r="D98" i="34"/>
  <c r="H97" i="34"/>
  <c r="G97" i="34"/>
  <c r="E97" i="34"/>
  <c r="B58" i="38" l="1"/>
  <c r="B57" i="44"/>
  <c r="B57" i="42"/>
  <c r="C112" i="38"/>
  <c r="C111" i="44"/>
  <c r="C111" i="42"/>
  <c r="D99" i="34"/>
  <c r="H98" i="34"/>
  <c r="G98" i="34"/>
  <c r="E98" i="34"/>
  <c r="C113" i="38" l="1"/>
  <c r="C112" i="44"/>
  <c r="C112" i="42"/>
  <c r="B59" i="38"/>
  <c r="B58" i="42"/>
  <c r="B58" i="44"/>
  <c r="D100" i="34"/>
  <c r="H99" i="34"/>
  <c r="G99" i="34"/>
  <c r="E99" i="34"/>
  <c r="B60" i="38" l="1"/>
  <c r="B59" i="44"/>
  <c r="B59" i="42"/>
  <c r="C114" i="38"/>
  <c r="C113" i="44"/>
  <c r="C113" i="42"/>
  <c r="D101" i="34"/>
  <c r="H100" i="34"/>
  <c r="G100" i="34"/>
  <c r="E100" i="34"/>
  <c r="C115" i="38" l="1"/>
  <c r="C114" i="42"/>
  <c r="C114" i="44"/>
  <c r="B61" i="38"/>
  <c r="B60" i="44"/>
  <c r="B60" i="42"/>
  <c r="D102" i="34"/>
  <c r="H101" i="34"/>
  <c r="G101" i="34"/>
  <c r="E101" i="34"/>
  <c r="B62" i="38" l="1"/>
  <c r="B61" i="44"/>
  <c r="B61" i="42"/>
  <c r="C115" i="42"/>
  <c r="C115" i="44"/>
  <c r="D103" i="34"/>
  <c r="H102" i="34"/>
  <c r="G102" i="34"/>
  <c r="E102" i="34"/>
  <c r="B62" i="42" l="1"/>
  <c r="B62" i="44"/>
  <c r="B63" i="38"/>
  <c r="D104" i="34"/>
  <c r="H103" i="34"/>
  <c r="G103" i="34"/>
  <c r="E103" i="34"/>
  <c r="B63" i="44" l="1"/>
  <c r="B63" i="42"/>
  <c r="B64" i="38"/>
  <c r="D105" i="34"/>
  <c r="H104" i="34"/>
  <c r="G104" i="34"/>
  <c r="E104" i="34"/>
  <c r="B65" i="38" l="1"/>
  <c r="B64" i="44"/>
  <c r="B64" i="42"/>
  <c r="D106" i="34"/>
  <c r="H105" i="34"/>
  <c r="G105" i="34"/>
  <c r="E105" i="34"/>
  <c r="B66" i="38" l="1"/>
  <c r="B65" i="42"/>
  <c r="B65" i="44"/>
  <c r="D107" i="34"/>
  <c r="H106" i="34"/>
  <c r="G106" i="34"/>
  <c r="E106" i="34"/>
  <c r="B67" i="38" l="1"/>
  <c r="B66" i="42"/>
  <c r="B66" i="44"/>
  <c r="D108" i="34"/>
  <c r="H107" i="34"/>
  <c r="G107" i="34"/>
  <c r="E107" i="34"/>
  <c r="B68" i="38" l="1"/>
  <c r="B67" i="44"/>
  <c r="B67" i="42"/>
  <c r="D109" i="34"/>
  <c r="H108" i="34"/>
  <c r="G108" i="34"/>
  <c r="E108" i="34"/>
  <c r="B69" i="38" l="1"/>
  <c r="B68" i="44"/>
  <c r="B68" i="42"/>
  <c r="D110" i="34"/>
  <c r="H109" i="34"/>
  <c r="G109" i="34"/>
  <c r="E109" i="34"/>
  <c r="B70" i="38" l="1"/>
  <c r="B69" i="44"/>
  <c r="B69" i="42"/>
  <c r="D111" i="34"/>
  <c r="H110" i="34"/>
  <c r="G110" i="34"/>
  <c r="E110" i="34"/>
  <c r="B71" i="38" l="1"/>
  <c r="B70" i="42"/>
  <c r="B70" i="44"/>
  <c r="D112" i="34"/>
  <c r="H111" i="34"/>
  <c r="G111" i="34"/>
  <c r="E111" i="34"/>
  <c r="AB71" i="23"/>
  <c r="AC71" i="23"/>
  <c r="AD71" i="23"/>
  <c r="D113" i="34" l="1"/>
  <c r="E112" i="34"/>
  <c r="G112" i="34"/>
  <c r="H112" i="34"/>
  <c r="B72" i="38"/>
  <c r="B71" i="44"/>
  <c r="B71" i="42"/>
  <c r="E113" i="34" l="1"/>
  <c r="D114" i="34"/>
  <c r="H113" i="34"/>
  <c r="G113" i="34"/>
  <c r="B73" i="38"/>
  <c r="B72" i="44"/>
  <c r="B72" i="42"/>
  <c r="E114" i="34" l="1"/>
  <c r="G114" i="34"/>
  <c r="H114" i="34"/>
  <c r="D115" i="34"/>
  <c r="B74" i="38"/>
  <c r="B73" i="44"/>
  <c r="B73" i="42"/>
  <c r="H115" i="34" l="1"/>
  <c r="G115" i="34"/>
  <c r="E115" i="34"/>
  <c r="D116" i="34"/>
  <c r="B75" i="38"/>
  <c r="B74" i="42"/>
  <c r="B74" i="44"/>
  <c r="D117" i="34" l="1"/>
  <c r="E116" i="34"/>
  <c r="G116" i="34"/>
  <c r="H116" i="34"/>
  <c r="B76" i="38"/>
  <c r="B75" i="44"/>
  <c r="B75" i="42"/>
  <c r="H117" i="34" l="1"/>
  <c r="E117" i="34"/>
  <c r="G117" i="34"/>
  <c r="D118" i="34"/>
  <c r="B77" i="38"/>
  <c r="B76" i="44"/>
  <c r="B76" i="42"/>
  <c r="D119" i="34" l="1"/>
  <c r="H118" i="34"/>
  <c r="E118" i="34"/>
  <c r="G118" i="34"/>
  <c r="B78" i="38"/>
  <c r="B77" i="44"/>
  <c r="B77" i="42"/>
  <c r="E119" i="34" l="1"/>
  <c r="D120" i="34"/>
  <c r="H119" i="34"/>
  <c r="G119" i="34"/>
  <c r="B79" i="38"/>
  <c r="B78" i="44"/>
  <c r="B78" i="42"/>
  <c r="D121" i="34" l="1"/>
  <c r="E120" i="34"/>
  <c r="H120" i="34"/>
  <c r="G120" i="34"/>
  <c r="B80" i="38"/>
  <c r="B79" i="44"/>
  <c r="B79" i="42"/>
  <c r="E121" i="34" l="1"/>
  <c r="G121" i="34"/>
  <c r="H121" i="34"/>
  <c r="D122" i="34"/>
  <c r="B81" i="38"/>
  <c r="B80" i="44"/>
  <c r="B80" i="42"/>
  <c r="H122" i="34" l="1"/>
  <c r="D123" i="34"/>
  <c r="E122" i="34"/>
  <c r="G122" i="34"/>
  <c r="B82" i="38"/>
  <c r="B81" i="42"/>
  <c r="B81" i="44"/>
  <c r="E123" i="34" l="1"/>
  <c r="H123" i="34"/>
  <c r="D124" i="34"/>
  <c r="G123" i="34"/>
  <c r="B83" i="38"/>
  <c r="B82" i="42"/>
  <c r="B82" i="44"/>
  <c r="D125" i="34" l="1"/>
  <c r="G124" i="34"/>
  <c r="E124" i="34"/>
  <c r="H124" i="34"/>
  <c r="B84" i="38"/>
  <c r="B83" i="44"/>
  <c r="B83" i="42"/>
  <c r="E125" i="34" l="1"/>
  <c r="G125" i="34"/>
  <c r="H125" i="34"/>
  <c r="D126" i="34"/>
  <c r="B85" i="38"/>
  <c r="B84" i="44"/>
  <c r="B84" i="42"/>
  <c r="D127" i="34" l="1"/>
  <c r="E126" i="34"/>
  <c r="H126" i="34"/>
  <c r="G126" i="34"/>
  <c r="B86" i="38"/>
  <c r="B85" i="44"/>
  <c r="B85" i="42"/>
  <c r="G127" i="34" l="1"/>
  <c r="E127" i="34"/>
  <c r="H127" i="34"/>
  <c r="D128" i="34"/>
  <c r="B87" i="38"/>
  <c r="B86" i="42"/>
  <c r="B86" i="44"/>
  <c r="E128" i="34" l="1"/>
  <c r="G128" i="34"/>
  <c r="D129" i="34"/>
  <c r="H128" i="34"/>
  <c r="B88" i="38"/>
  <c r="B87" i="44"/>
  <c r="B87" i="42"/>
  <c r="E129" i="34" l="1"/>
  <c r="G129" i="34"/>
  <c r="H129" i="34"/>
  <c r="D130" i="34"/>
  <c r="B89" i="38"/>
  <c r="B88" i="44"/>
  <c r="B88" i="42"/>
  <c r="G130" i="34" l="1"/>
  <c r="D131" i="34"/>
  <c r="H130" i="34"/>
  <c r="E130" i="34"/>
  <c r="B90" i="38"/>
  <c r="B89" i="44"/>
  <c r="B89" i="42"/>
  <c r="E131" i="34" l="1"/>
  <c r="G131" i="34"/>
  <c r="H131" i="34"/>
  <c r="D132" i="34"/>
  <c r="B91" i="38"/>
  <c r="B90" i="44"/>
  <c r="B90" i="42"/>
  <c r="D133" i="34" l="1"/>
  <c r="E132" i="34"/>
  <c r="G132" i="34"/>
  <c r="H132" i="34"/>
  <c r="B92" i="38"/>
  <c r="B91" i="44"/>
  <c r="B91" i="42"/>
  <c r="G133" i="34" l="1"/>
  <c r="H133" i="34"/>
  <c r="E133" i="34"/>
  <c r="B93" i="38"/>
  <c r="B92" i="44"/>
  <c r="B92" i="42"/>
  <c r="B94" i="38" l="1"/>
  <c r="B93" i="42"/>
  <c r="B93" i="44"/>
  <c r="B95" i="38" l="1"/>
  <c r="B94" i="42"/>
  <c r="B94" i="44"/>
  <c r="B96" i="38" l="1"/>
  <c r="B95" i="44"/>
  <c r="B95" i="42"/>
  <c r="B97" i="38" l="1"/>
  <c r="B96" i="44"/>
  <c r="B96" i="42"/>
  <c r="B98" i="38" l="1"/>
  <c r="B97" i="44"/>
  <c r="B97" i="42"/>
  <c r="B99" i="38" l="1"/>
  <c r="B98" i="42"/>
  <c r="B98" i="44"/>
  <c r="B100" i="38" l="1"/>
  <c r="B99" i="44"/>
  <c r="B99" i="42"/>
  <c r="B101" i="38" l="1"/>
  <c r="B100" i="44"/>
  <c r="B100" i="42"/>
  <c r="B102" i="38" l="1"/>
  <c r="B101" i="44"/>
  <c r="B101" i="42"/>
  <c r="B103" i="38" l="1"/>
  <c r="B102" i="44"/>
  <c r="B102" i="42"/>
  <c r="B104" i="38" l="1"/>
  <c r="B103" i="44"/>
  <c r="B103" i="42"/>
  <c r="B105" i="38" l="1"/>
  <c r="B104" i="44"/>
  <c r="B104" i="42"/>
  <c r="B106" i="38" l="1"/>
  <c r="B105" i="42"/>
  <c r="B105" i="44"/>
  <c r="B107" i="38" l="1"/>
  <c r="B106" i="42"/>
  <c r="B106" i="44"/>
  <c r="B108" i="38" l="1"/>
  <c r="B107" i="44"/>
  <c r="B107" i="42"/>
  <c r="B109" i="38" l="1"/>
  <c r="B108" i="44"/>
  <c r="B108" i="42"/>
  <c r="B110" i="38" l="1"/>
  <c r="B109" i="44"/>
  <c r="B109" i="42"/>
  <c r="B111" i="38" l="1"/>
  <c r="B110" i="42"/>
  <c r="B110" i="44"/>
  <c r="B112" i="38" l="1"/>
  <c r="B111" i="44"/>
  <c r="B111" i="42"/>
  <c r="B113" i="38" l="1"/>
  <c r="B112" i="44"/>
  <c r="B112" i="42"/>
  <c r="B114" i="38" l="1"/>
  <c r="B113" i="44"/>
  <c r="B113" i="42"/>
  <c r="B115" i="38" l="1"/>
  <c r="B114" i="42"/>
  <c r="B114" i="44"/>
  <c r="B115" i="44" l="1"/>
  <c r="B115"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159" authorId="0" shapeId="0" xr:uid="{C8E1873C-A076-4AFE-AEB0-7C89CC933C78}">
      <text>
        <r>
          <rPr>
            <b/>
            <sz val="9"/>
            <color indexed="81"/>
            <rFont val="Tahoma"/>
            <family val="2"/>
          </rPr>
          <t>Author:</t>
        </r>
        <r>
          <rPr>
            <sz val="9"/>
            <color indexed="81"/>
            <rFont val="Tahoma"/>
            <family val="2"/>
          </rPr>
          <t xml:space="preserve">
Likely to reflect changes in reporting rules
</t>
        </r>
      </text>
    </comment>
  </commentList>
</comments>
</file>

<file path=xl/sharedStrings.xml><?xml version="1.0" encoding="utf-8"?>
<sst xmlns="http://schemas.openxmlformats.org/spreadsheetml/2006/main" count="1895" uniqueCount="198">
  <si>
    <t>Release Date</t>
  </si>
  <si>
    <t>Contact details</t>
  </si>
  <si>
    <t xml:space="preserve">If you have any questions or comments please contact the Energy and Transport Group, IPART, email transport@ipart.nsw.gov.au
</t>
  </si>
  <si>
    <t>Disclaimer</t>
  </si>
  <si>
    <t>While all care is taken in producing this work, no responsibility is taken or warranty made with respect to the accuracy of any information, data or representation.</t>
  </si>
  <si>
    <t>The authors (including copyright owners) expressly disclaim all liability in respect of anything done or omitted to be done and the consequences upon reliance of the contents of this information.</t>
  </si>
  <si>
    <t xml:space="preserve">Information in the green tabs are raw data and may come from other organisations. No changes have been made to this data by IPART. </t>
  </si>
  <si>
    <t>Users are welcome to copy, reproduce and distribute the information contained in this file for non-commercial purposes only, provided acknowledgement is given to IPART as the source.</t>
  </si>
  <si>
    <t>Colour code</t>
  </si>
  <si>
    <t>This model uses standard IPART colour coding:</t>
  </si>
  <si>
    <t>Blue cells indicate inputs</t>
  </si>
  <si>
    <t>Blue font indicates hard-coded data inputs</t>
  </si>
  <si>
    <t>Pink font indicates calculation checks</t>
  </si>
  <si>
    <t>Green cells indicate data sources</t>
  </si>
  <si>
    <t>Key inputs or outputs</t>
  </si>
  <si>
    <t>Fuel prices</t>
  </si>
  <si>
    <t>IPART</t>
  </si>
  <si>
    <t>Monitoring of wholesale and retail markets for fuel ethanol in 2017-18 Final Report</t>
  </si>
  <si>
    <t>https://www.ipart.nsw.gov.au/files/sharedassets/website/shared-files/investigation-compliance-monitoring-transport-publications-ethanol-market-monitoring-2018-19/final-report-monitoring-of-wholesale-and-retail-markets-for-fuel-ethanol-in-2017-18.pdf</t>
  </si>
  <si>
    <t>Based on prices during business hours 6 am to 10 pm in local time</t>
  </si>
  <si>
    <t>Weekly price of fuel by fuel type</t>
  </si>
  <si>
    <t>Weekly difference between E10 and other fuels</t>
  </si>
  <si>
    <t>Average annual differences</t>
  </si>
  <si>
    <t>Calendar year differences</t>
  </si>
  <si>
    <t>Cents,  nominal $</t>
  </si>
  <si>
    <t>Cents, nominal $</t>
  </si>
  <si>
    <t>FYI</t>
  </si>
  <si>
    <t>Week start</t>
  </si>
  <si>
    <t>E10avg</t>
  </si>
  <si>
    <t>U91avg</t>
  </si>
  <si>
    <t>P95avg</t>
  </si>
  <si>
    <t>P98avg</t>
  </si>
  <si>
    <t>E85avg</t>
  </si>
  <si>
    <t>U91vE10avg</t>
  </si>
  <si>
    <t>P95vE10avg</t>
  </si>
  <si>
    <t>P98vE10avg</t>
  </si>
  <si>
    <t>Average weekly price</t>
  </si>
  <si>
    <t>Average weekly price difference</t>
  </si>
  <si>
    <t>Difference as a proportion of price of fuel</t>
  </si>
  <si>
    <t>Difference as a proportion of price of E10</t>
  </si>
  <si>
    <t>Chart labels</t>
  </si>
  <si>
    <t>E10</t>
  </si>
  <si>
    <t>U91</t>
  </si>
  <si>
    <t>Premium 95</t>
  </si>
  <si>
    <t>Premium 98</t>
  </si>
  <si>
    <t>Regular Unleaded Petrol</t>
  </si>
  <si>
    <t>Premium95</t>
  </si>
  <si>
    <t>Premium98</t>
  </si>
  <si>
    <t>FY</t>
  </si>
  <si>
    <t>Year</t>
  </si>
  <si>
    <t>Min</t>
  </si>
  <si>
    <t>Calendar 2020</t>
  </si>
  <si>
    <t>c/L</t>
  </si>
  <si>
    <t>Max</t>
  </si>
  <si>
    <t>Average</t>
  </si>
  <si>
    <t>April to Dec 20</t>
  </si>
  <si>
    <t>Change between 2019 and 2020</t>
  </si>
  <si>
    <t>Difference between 2018 and 2020</t>
  </si>
  <si>
    <t>Difference between 2020 and 2017</t>
  </si>
  <si>
    <t>2016-Jan 21</t>
  </si>
  <si>
    <t>Figure 3.7</t>
  </si>
  <si>
    <t>Data source</t>
  </si>
  <si>
    <t>Fuel stations by fuel sold</t>
  </si>
  <si>
    <t>Fair Trading</t>
  </si>
  <si>
    <t>Stations offering unleaded fuel</t>
  </si>
  <si>
    <t>Total fuel sales by fuel type</t>
  </si>
  <si>
    <t>NSW Government, E10 fuel for thought</t>
  </si>
  <si>
    <t>A history of ethanol blended petrol in NSW</t>
  </si>
  <si>
    <t>https://www.e10fuelforthought.nsw.gov.au/history</t>
  </si>
  <si>
    <t>Source data at Table 3B</t>
  </si>
  <si>
    <t>NSW (ML) (b)</t>
  </si>
  <si>
    <t>Proportion of all fuel</t>
  </si>
  <si>
    <t>Premium 
(95-97 RON)</t>
  </si>
  <si>
    <t>Premium 
(98+ RON)</t>
  </si>
  <si>
    <t xml:space="preserve">Regular
(&lt;95 RON)
</t>
  </si>
  <si>
    <t>Ethanol-blended fuel</t>
  </si>
  <si>
    <t>Total</t>
  </si>
  <si>
    <r>
      <rPr>
        <i/>
        <sz val="10"/>
        <color indexed="8"/>
        <rFont val="Arial"/>
        <family val="2"/>
      </rPr>
      <t xml:space="preserve">of which:
</t>
    </r>
    <r>
      <rPr>
        <sz val="10"/>
        <color indexed="8"/>
        <rFont val="Arial"/>
        <family val="2"/>
      </rPr>
      <t>sales to retailers</t>
    </r>
  </si>
  <si>
    <t>Proportion of sales ethanol</t>
  </si>
  <si>
    <t>Financial year</t>
  </si>
  <si>
    <t>Date</t>
  </si>
  <si>
    <t>% E10 sales to meet mandate</t>
  </si>
  <si>
    <t>Ethanol-blended fuel (mainly E10)</t>
  </si>
  <si>
    <t>Regular unleaded</t>
  </si>
  <si>
    <t>95 and 98</t>
  </si>
  <si>
    <t>Sum</t>
  </si>
  <si>
    <t>Excise advantage for domestic fuel sellers</t>
  </si>
  <si>
    <t>Excise Advantage = imported ethanol excise - domestic ethanol excise</t>
  </si>
  <si>
    <t>AUD per litre (nominal)</t>
  </si>
  <si>
    <t>Valid from</t>
  </si>
  <si>
    <t>Excise on petroleum and imported ethanol (same rate)</t>
  </si>
  <si>
    <t>Excise on domestic ethanol</t>
  </si>
  <si>
    <t>Excise Advantage</t>
  </si>
  <si>
    <t>% of fuel excise on domestic ethanol</t>
  </si>
  <si>
    <t>Indexed twice yearly</t>
  </si>
  <si>
    <t>See below</t>
  </si>
  <si>
    <t>https://www.ato.gov.au/Business/Excise-on-fuel-and-petroleum-products/Lodging,-paying-and-rates---excisable-fuel/Excise-duty-rates-for-fuel-and-petroleum-products/</t>
  </si>
  <si>
    <t>For charting</t>
  </si>
  <si>
    <t>Excise on petroleum and imported ethanol</t>
  </si>
  <si>
    <t>Excise on petroleum and imported ethanol (forecast)</t>
  </si>
  <si>
    <t>Excise Tariff Act 1921</t>
  </si>
  <si>
    <t>https://www.legislation.gov.au/Details/C2020C00292/Download</t>
  </si>
  <si>
    <t>This page is intentionally left blank</t>
  </si>
  <si>
    <t>Weekly prices for NSW to 2018</t>
  </si>
  <si>
    <t>NSW Government</t>
  </si>
  <si>
    <t>Data.NSW</t>
  </si>
  <si>
    <t>Fuel check price history xls files</t>
  </si>
  <si>
    <t>August 2016 to June 2018</t>
  </si>
  <si>
    <t>https://data.nsw.gov.au/data/dataset/fuel-check</t>
  </si>
  <si>
    <t>week</t>
  </si>
  <si>
    <t>Weekly prices for NSW 2018-19</t>
  </si>
  <si>
    <t>July 2017 to June 2019</t>
  </si>
  <si>
    <t>July 2019 to June 2020</t>
  </si>
  <si>
    <t>NA</t>
  </si>
  <si>
    <t>Australian Petroleum Statistics</t>
  </si>
  <si>
    <t>Table 3B. Sales of petroleum products by state marketing area (a)</t>
  </si>
  <si>
    <t>VIC (ML)</t>
  </si>
  <si>
    <t>QLD (ML)</t>
  </si>
  <si>
    <t>SA (ML)</t>
  </si>
  <si>
    <t>WA (ML)</t>
  </si>
  <si>
    <t>TAS (ML)</t>
  </si>
  <si>
    <t>NT (ML)</t>
  </si>
  <si>
    <t>Australia  (ML)</t>
  </si>
  <si>
    <t>Total all products</t>
  </si>
  <si>
    <t>Automotive Gasoline</t>
  </si>
  <si>
    <t>Aviation turbine fuel</t>
  </si>
  <si>
    <t>Diesel oil  (c)</t>
  </si>
  <si>
    <t>Diesel oil,</t>
  </si>
  <si>
    <t>Other products (nei)</t>
  </si>
  <si>
    <t>Aviation turbine fuel (d)</t>
  </si>
  <si>
    <r>
      <rPr>
        <i/>
        <sz val="8"/>
        <color indexed="8"/>
        <rFont val="Arial"/>
        <family val="2"/>
      </rPr>
      <t xml:space="preserve">of which:
</t>
    </r>
    <r>
      <rPr>
        <sz val="8"/>
        <color indexed="8"/>
        <rFont val="Arial"/>
        <family val="2"/>
      </rPr>
      <t>sales to retailers</t>
    </r>
  </si>
  <si>
    <t>Domestic</t>
  </si>
  <si>
    <t>International</t>
  </si>
  <si>
    <t>of which:
sales to retailers</t>
  </si>
  <si>
    <t>2010-11</t>
  </si>
  <si>
    <t>n.p.</t>
  </si>
  <si>
    <t>2011-12</t>
  </si>
  <si>
    <t>2012-13</t>
  </si>
  <si>
    <t>2013-14</t>
  </si>
  <si>
    <t>2014-15</t>
  </si>
  <si>
    <t>2015-16</t>
  </si>
  <si>
    <t>2016-17</t>
  </si>
  <si>
    <t>2017-18</t>
  </si>
  <si>
    <t>2018-19</t>
  </si>
  <si>
    <t>2019-20</t>
  </si>
  <si>
    <r>
      <rPr>
        <b/>
        <sz val="8"/>
        <color indexed="8"/>
        <rFont val="Arial"/>
        <family val="2"/>
      </rPr>
      <t>(a)</t>
    </r>
    <r>
      <rPr>
        <sz val="8"/>
        <color indexed="8"/>
        <rFont val="Arial"/>
        <family val="2"/>
      </rPr>
      <t xml:space="preserve">  Includes sales to retailers, sales to wholesalers, bulk sales (e.g. to mining sites, agriculture, etc.) and fuel imported directly by businesses for use in their own Australian operations.
</t>
    </r>
  </si>
  <si>
    <r>
      <rPr>
        <b/>
        <sz val="8"/>
        <color indexed="8"/>
        <rFont val="Arial"/>
        <family val="2"/>
      </rPr>
      <t xml:space="preserve">(b) </t>
    </r>
    <r>
      <rPr>
        <sz val="8"/>
        <color indexed="8"/>
        <rFont val="Arial"/>
        <family val="2"/>
      </rPr>
      <t xml:space="preserve"> Includes A.C.T.   </t>
    </r>
  </si>
  <si>
    <r>
      <rPr>
        <b/>
        <sz val="8"/>
        <color indexed="8"/>
        <rFont val="Arial"/>
        <family val="2"/>
      </rPr>
      <t>(c)</t>
    </r>
    <r>
      <rPr>
        <sz val="8"/>
        <color indexed="8"/>
        <rFont val="Arial"/>
        <family val="2"/>
      </rPr>
      <t xml:space="preserve">  Includes automotive diesel oil, biodiesel blends, and industrial &amp; marine diesel fuel.</t>
    </r>
  </si>
  <si>
    <r>
      <rPr>
        <b/>
        <sz val="8"/>
        <color indexed="8"/>
        <rFont val="Arial"/>
        <family val="2"/>
      </rPr>
      <t xml:space="preserve">(d) </t>
    </r>
    <r>
      <rPr>
        <sz val="8"/>
        <color indexed="8"/>
        <rFont val="Arial"/>
        <family val="2"/>
      </rPr>
      <t xml:space="preserve"> Includes TAS</t>
    </r>
  </si>
  <si>
    <r>
      <rPr>
        <b/>
        <sz val="8"/>
        <color indexed="8"/>
        <rFont val="Arial"/>
        <family val="2"/>
      </rPr>
      <t>n.p.</t>
    </r>
    <r>
      <rPr>
        <sz val="8"/>
        <color indexed="8"/>
        <rFont val="Arial"/>
        <family val="2"/>
      </rPr>
      <t xml:space="preserve">  Due to confidentiality reasons these data cannot be published at this level of detail however they are included in the aggregate volumes. </t>
    </r>
  </si>
  <si>
    <t xml:space="preserve">Totals (incl. between 3A and 3B) may not add due to rounding. </t>
  </si>
  <si>
    <t>(nei)  Not elsewhere included.</t>
  </si>
  <si>
    <t>© 2021 Copyright (Free to share)</t>
  </si>
  <si>
    <t>Figure 3.6</t>
  </si>
  <si>
    <t>Weekly difference in U91 and E10 prices and premium and E10 prices in NSW</t>
  </si>
  <si>
    <t>Figure 5.2 Availability of different fuel types by petrol station - March 2021</t>
  </si>
  <si>
    <t>Figure 3.2</t>
  </si>
  <si>
    <t>Figure 4.4</t>
  </si>
  <si>
    <t>Volume of petrol types sold in NSW since 2010-11 (% of total sales)</t>
  </si>
  <si>
    <t>Domestic ethanol excise and excise advantage</t>
  </si>
  <si>
    <t>Offering E10, not offering U91</t>
  </si>
  <si>
    <t>Offering U91, not offering E10</t>
  </si>
  <si>
    <t>Stations offering both E10 and U91</t>
  </si>
  <si>
    <t>2020-21</t>
  </si>
  <si>
    <t>Premium</t>
  </si>
  <si>
    <t>All Premium</t>
  </si>
  <si>
    <t xml:space="preserve">E10 </t>
  </si>
  <si>
    <t xml:space="preserve">Figure 3.1 </t>
  </si>
  <si>
    <t>Total volume of Fuel Sold (ML) in NSW</t>
  </si>
  <si>
    <t>Fuel sales reduction between March an April</t>
  </si>
  <si>
    <t>Minimum fuel sales</t>
  </si>
  <si>
    <t>Month of minimum fuel sales</t>
  </si>
  <si>
    <t>Maximum share of E10</t>
  </si>
  <si>
    <t>Month of maximum share of E10</t>
  </si>
  <si>
    <t>Proportion of Premium sales</t>
  </si>
  <si>
    <t>Proportion of U91 sales</t>
  </si>
  <si>
    <t>CY</t>
  </si>
  <si>
    <t>Average price E10</t>
  </si>
  <si>
    <t>Average price U91</t>
  </si>
  <si>
    <t>All stations</t>
  </si>
  <si>
    <t>Stations that don't sell E10</t>
  </si>
  <si>
    <t>Stations that don't sell U91</t>
  </si>
  <si>
    <t>COVID (Jul to Dec 2020)</t>
  </si>
  <si>
    <t>Pre-COVID (Jul to Dec 2019)</t>
  </si>
  <si>
    <t>Week ending</t>
  </si>
  <si>
    <t>Week starting</t>
  </si>
  <si>
    <t>Weekly prices for NSW 2019-20, 2020-21</t>
  </si>
  <si>
    <t>July 2019 to June 2021</t>
  </si>
  <si>
    <t>Weekly prices for NSW 2019-20 and 2020-21 for stations that do not sell u91</t>
  </si>
  <si>
    <t>Weekly prices for NSW 2019-20 and 2020-21 for stations that do not sell E10</t>
  </si>
  <si>
    <t>Average fuel price by fuels sold - pre covid and post code</t>
  </si>
  <si>
    <t>Change between 2019, 2020</t>
  </si>
  <si>
    <t>Total fuel sales</t>
  </si>
  <si>
    <t>Change in fuel sales</t>
  </si>
  <si>
    <t>Australian Petroleum Statistics, Issue June 2021</t>
  </si>
  <si>
    <t xml:space="preserve">Figure 5.3 Average NSW fuel prices by fuel types sold </t>
  </si>
  <si>
    <t>Approach to determining wholesale prices - Final report - September  2021</t>
  </si>
  <si>
    <t>October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</si>
</sst>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quot;$&quot;* #,##0.00_-;\-&quot;$&quot;* #,##0.00_-;_-&quot;$&quot;* &quot;-&quot;??_-;_-@_-"/>
    <numFmt numFmtId="43" formatCode="_-* #,##0.00_-;\-* #,##0.00_-;_-* &quot;-&quot;??_-;_-@_-"/>
    <numFmt numFmtId="164" formatCode="_(* #,##0_);_(* \(#,##0\);_(* &quot;-&quot;_);_(@_)"/>
    <numFmt numFmtId="165" formatCode="_(* #,##0.00_);_(* \(#,##0.00\);_(* &quot;-&quot;??_);_(@_)"/>
    <numFmt numFmtId="166" formatCode="_(* #,##0.00_);_(* \(#,##0.00\);_(* &quot;-&quot;_);_(@_)"/>
    <numFmt numFmtId="167" formatCode="0.0%"/>
    <numFmt numFmtId="168" formatCode="#,##0.0"/>
    <numFmt numFmtId="169" formatCode="_(* #,##0.0_);_(* \(#,##0.0\);_(* &quot;-&quot;??_);_(@_)"/>
    <numFmt numFmtId="170" formatCode="0.00000"/>
    <numFmt numFmtId="171" formatCode="mmm\ yyyy;@"/>
    <numFmt numFmtId="172" formatCode="0.0"/>
    <numFmt numFmtId="173" formatCode="0.000%"/>
    <numFmt numFmtId="174" formatCode="mmm\ yyyy"/>
    <numFmt numFmtId="175" formatCode="mmmm\ yyyy"/>
    <numFmt numFmtId="176" formatCode="_(&quot;$&quot;* #,##0.00_);_(&quot;$&quot;* \(#,##0.00\);_(&quot;$&quot;* &quot;-&quot;??_);_(@_)"/>
    <numFmt numFmtId="177" formatCode="&quot;$&quot;#,##0.000"/>
    <numFmt numFmtId="178" formatCode="dd\-mmm\-yy"/>
    <numFmt numFmtId="179" formatCode="&quot;$&quot;#,##0.00000"/>
    <numFmt numFmtId="180" formatCode="#,##0.000"/>
    <numFmt numFmtId="181" formatCode="0.000"/>
    <numFmt numFmtId="182" formatCode="_-* #,##0.000_-;\-* #,##0.000_-;_-* &quot;-&quot;??_-;_-@_-"/>
    <numFmt numFmtId="183" formatCode="#,##0.0000"/>
    <numFmt numFmtId="184" formatCode="_(* #,##0_);_(* \(#,##0\);_(* &quot;-&quot;??_);_(@_)"/>
  </numFmts>
  <fonts count="68" x14ac:knownFonts="1">
    <font>
      <sz val="11"/>
      <color theme="1"/>
      <name val="Arial"/>
      <family val="2"/>
      <scheme val="minor"/>
    </font>
    <font>
      <sz val="9"/>
      <name val="Arial"/>
      <family val="2"/>
    </font>
    <font>
      <sz val="9"/>
      <color indexed="14"/>
      <name val="Arial"/>
      <family val="2"/>
    </font>
    <font>
      <sz val="9"/>
      <color indexed="10"/>
      <name val="Arial"/>
      <family val="2"/>
    </font>
    <font>
      <sz val="10"/>
      <name val="Arial"/>
      <family val="2"/>
    </font>
    <font>
      <sz val="9"/>
      <color indexed="12"/>
      <name val="Arial"/>
      <family val="2"/>
    </font>
    <font>
      <b/>
      <sz val="9"/>
      <color indexed="9"/>
      <name val="Arial"/>
      <family val="2"/>
    </font>
    <font>
      <b/>
      <sz val="9"/>
      <color indexed="57"/>
      <name val="Arial"/>
      <family val="2"/>
    </font>
    <font>
      <b/>
      <sz val="9"/>
      <color rgb="FFFF0000"/>
      <name val="Arial"/>
      <family val="2"/>
    </font>
    <font>
      <sz val="10"/>
      <color indexed="9"/>
      <name val="Arial"/>
      <family val="2"/>
    </font>
    <font>
      <sz val="8"/>
      <name val="Arial"/>
      <family val="2"/>
    </font>
    <font>
      <sz val="8"/>
      <color indexed="14"/>
      <name val="Arial"/>
      <family val="2"/>
    </font>
    <font>
      <b/>
      <sz val="8"/>
      <name val="Arial"/>
      <family val="2"/>
    </font>
    <font>
      <sz val="11"/>
      <color theme="1"/>
      <name val="Arial"/>
      <family val="2"/>
      <scheme val="minor"/>
    </font>
    <font>
      <sz val="11"/>
      <color theme="1"/>
      <name val="Arial"/>
      <family val="2"/>
    </font>
    <font>
      <u/>
      <sz val="9"/>
      <color theme="10"/>
      <name val="Arial"/>
      <family val="2"/>
    </font>
    <font>
      <b/>
      <sz val="9"/>
      <name val="Arial"/>
      <family val="2"/>
    </font>
    <font>
      <sz val="12"/>
      <name val="Arial"/>
      <family val="2"/>
    </font>
    <font>
      <u/>
      <sz val="9"/>
      <name val="Arial"/>
      <family val="2"/>
    </font>
    <font>
      <b/>
      <sz val="16"/>
      <color theme="0"/>
      <name val="Arial"/>
      <family val="2"/>
    </font>
    <font>
      <b/>
      <sz val="12"/>
      <color rgb="FF0070C0"/>
      <name val="Arial"/>
      <family val="2"/>
    </font>
    <font>
      <b/>
      <sz val="10"/>
      <name val="Arial"/>
      <family val="2"/>
    </font>
    <font>
      <sz val="12"/>
      <color indexed="30"/>
      <name val="Arial"/>
      <family val="2"/>
    </font>
    <font>
      <sz val="10"/>
      <name val="MS Sans Serif"/>
      <family val="2"/>
    </font>
    <font>
      <i/>
      <sz val="9"/>
      <color indexed="10"/>
      <name val="Arial"/>
      <family val="2"/>
    </font>
    <font>
      <sz val="10"/>
      <color rgb="FFFF0000"/>
      <name val="Arial"/>
      <family val="2"/>
    </font>
    <font>
      <b/>
      <sz val="16"/>
      <color rgb="FF007BC4"/>
      <name val="Arial"/>
      <family val="2"/>
    </font>
    <font>
      <b/>
      <sz val="9"/>
      <color rgb="FF007BC4"/>
      <name val="Arial"/>
      <family val="2"/>
    </font>
    <font>
      <sz val="9"/>
      <color theme="3"/>
      <name val="Arial"/>
      <family val="2"/>
    </font>
    <font>
      <b/>
      <sz val="9"/>
      <color theme="3"/>
      <name val="Arial"/>
      <family val="2"/>
    </font>
    <font>
      <b/>
      <sz val="16"/>
      <name val="Arial"/>
      <family val="2"/>
    </font>
    <font>
      <b/>
      <sz val="9"/>
      <color theme="0"/>
      <name val="Arial"/>
      <family val="2"/>
    </font>
    <font>
      <sz val="9"/>
      <color theme="1"/>
      <name val="Arial"/>
      <family val="2"/>
    </font>
    <font>
      <sz val="9"/>
      <color theme="0"/>
      <name val="Arial"/>
      <family val="2"/>
    </font>
    <font>
      <sz val="9"/>
      <color theme="9" tint="-0.249977111117893"/>
      <name val="Arial"/>
      <family val="2"/>
    </font>
    <font>
      <b/>
      <sz val="9"/>
      <color theme="1"/>
      <name val="Arial"/>
      <family val="2"/>
    </font>
    <font>
      <sz val="9"/>
      <color theme="6"/>
      <name val="Arial"/>
      <family val="2"/>
    </font>
    <font>
      <b/>
      <sz val="11"/>
      <color theme="1"/>
      <name val="Arial"/>
      <family val="2"/>
    </font>
    <font>
      <sz val="10"/>
      <color theme="1"/>
      <name val="Arial"/>
      <family val="2"/>
    </font>
    <font>
      <sz val="9"/>
      <color theme="1"/>
      <name val="Calibri"/>
      <family val="2"/>
    </font>
    <font>
      <sz val="9"/>
      <color rgb="FFFF0000"/>
      <name val="Arial"/>
      <family val="2"/>
    </font>
    <font>
      <b/>
      <sz val="10"/>
      <color theme="1"/>
      <name val="Arial"/>
      <family val="2"/>
    </font>
    <font>
      <i/>
      <sz val="10"/>
      <color theme="1"/>
      <name val="Arial"/>
      <family val="2"/>
    </font>
    <font>
      <i/>
      <sz val="10"/>
      <color indexed="8"/>
      <name val="Arial"/>
      <family val="2"/>
    </font>
    <font>
      <sz val="10"/>
      <color indexed="8"/>
      <name val="Arial"/>
      <family val="2"/>
    </font>
    <font>
      <b/>
      <sz val="9"/>
      <color indexed="81"/>
      <name val="Tahoma"/>
      <family val="2"/>
    </font>
    <font>
      <sz val="9"/>
      <color indexed="81"/>
      <name val="Tahoma"/>
      <family val="2"/>
    </font>
    <font>
      <sz val="9"/>
      <color theme="0"/>
      <name val="Raleway"/>
      <family val="2"/>
    </font>
    <font>
      <sz val="9"/>
      <name val="Raleway"/>
      <family val="2"/>
    </font>
    <font>
      <sz val="9"/>
      <name val="Calibri"/>
      <family val="2"/>
    </font>
    <font>
      <b/>
      <sz val="11.7"/>
      <color rgb="FF000000"/>
      <name val="Arial"/>
      <family val="2"/>
    </font>
    <font>
      <b/>
      <sz val="18"/>
      <name val="Arial"/>
      <family val="2"/>
    </font>
    <font>
      <sz val="10"/>
      <color theme="6"/>
      <name val="Arial"/>
      <family val="2"/>
    </font>
    <font>
      <b/>
      <sz val="11"/>
      <color rgb="FF22789A"/>
      <name val="Arial"/>
      <family val="2"/>
    </font>
    <font>
      <b/>
      <sz val="11"/>
      <color rgb="FF3BAEC9"/>
      <name val="Arial"/>
      <family val="2"/>
    </font>
    <font>
      <b/>
      <sz val="8"/>
      <color theme="1"/>
      <name val="Arial"/>
      <family val="2"/>
    </font>
    <font>
      <sz val="8"/>
      <color theme="1"/>
      <name val="Arial"/>
      <family val="2"/>
    </font>
    <font>
      <i/>
      <sz val="8"/>
      <color theme="1"/>
      <name val="Arial"/>
      <family val="2"/>
    </font>
    <font>
      <i/>
      <sz val="8"/>
      <color indexed="8"/>
      <name val="Arial"/>
      <family val="2"/>
    </font>
    <font>
      <sz val="8"/>
      <color indexed="8"/>
      <name val="Arial"/>
      <family val="2"/>
    </font>
    <font>
      <b/>
      <sz val="8"/>
      <color indexed="8"/>
      <name val="Arial"/>
      <family val="2"/>
    </font>
    <font>
      <sz val="9"/>
      <color theme="1"/>
      <name val="Arial"/>
      <family val="2"/>
      <scheme val="minor"/>
    </font>
    <font>
      <u/>
      <sz val="11"/>
      <color theme="10"/>
      <name val="Arial"/>
      <family val="2"/>
      <scheme val="minor"/>
    </font>
    <font>
      <sz val="10"/>
      <color indexed="0"/>
      <name val="Helv"/>
    </font>
    <font>
      <sz val="10"/>
      <name val="Courier"/>
      <family val="3"/>
    </font>
    <font>
      <u/>
      <sz val="10"/>
      <color indexed="12"/>
      <name val="Arial"/>
      <family val="2"/>
    </font>
    <font>
      <sz val="11"/>
      <color rgb="FF000000"/>
      <name val="Arial"/>
      <family val="2"/>
      <scheme val="minor"/>
    </font>
    <font>
      <b/>
      <sz val="11"/>
      <color theme="1"/>
      <name val="Arial"/>
      <family val="2"/>
      <scheme val="minor"/>
    </font>
  </fonts>
  <fills count="29">
    <fill>
      <patternFill patternType="none"/>
    </fill>
    <fill>
      <patternFill patternType="gray125"/>
    </fill>
    <fill>
      <patternFill patternType="solid">
        <fgColor indexed="41"/>
        <bgColor indexed="64"/>
      </patternFill>
    </fill>
    <fill>
      <patternFill patternType="solid">
        <fgColor indexed="44"/>
        <bgColor indexed="64"/>
      </patternFill>
    </fill>
    <fill>
      <patternFill patternType="solid">
        <fgColor indexed="18"/>
        <bgColor indexed="64"/>
      </patternFill>
    </fill>
    <fill>
      <patternFill patternType="solid">
        <fgColor indexed="9"/>
        <bgColor indexed="64"/>
      </patternFill>
    </fill>
    <fill>
      <patternFill patternType="solid">
        <fgColor rgb="FFFFFF00"/>
        <bgColor indexed="64"/>
      </patternFill>
    </fill>
    <fill>
      <patternFill patternType="solid">
        <fgColor rgb="FFFFFFCC"/>
        <bgColor theme="0"/>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rgb="FF0070C0"/>
        <bgColor indexed="64"/>
      </patternFill>
    </fill>
    <fill>
      <patternFill patternType="solid">
        <fgColor theme="9" tint="0.79998168889431442"/>
        <bgColor rgb="FF00FFFF"/>
      </patternFill>
    </fill>
    <fill>
      <patternFill patternType="solid">
        <fgColor theme="9" tint="0.79998168889431442"/>
        <bgColor indexed="64"/>
      </patternFill>
    </fill>
    <fill>
      <patternFill patternType="solid">
        <fgColor indexed="18"/>
        <bgColor rgb="FF00FFFF"/>
      </patternFill>
    </fill>
    <fill>
      <patternFill patternType="solid">
        <fgColor theme="7" tint="0.79998168889431442"/>
        <bgColor rgb="FF00FFFF"/>
      </patternFill>
    </fill>
    <fill>
      <patternFill patternType="solid">
        <fgColor theme="7" tint="0.79998168889431442"/>
        <bgColor indexed="64"/>
      </patternFill>
    </fill>
    <fill>
      <patternFill patternType="solid">
        <fgColor theme="6" tint="0.79998168889431442"/>
        <bgColor indexed="64"/>
      </patternFill>
    </fill>
    <fill>
      <patternFill patternType="solid">
        <fgColor theme="6" tint="0.79998168889431442"/>
        <bgColor rgb="FF00FFFF"/>
      </patternFill>
    </fill>
  </fills>
  <borders count="36">
    <border>
      <left/>
      <right/>
      <top/>
      <bottom/>
      <diagonal/>
    </border>
    <border>
      <left/>
      <right/>
      <top/>
      <bottom style="thin">
        <color indexed="64"/>
      </bottom>
      <diagonal/>
    </border>
    <border>
      <left/>
      <right style="double">
        <color rgb="FFFF0000"/>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hair">
        <color indexed="64"/>
      </bottom>
      <diagonal/>
    </border>
    <border>
      <left/>
      <right/>
      <top style="hair">
        <color indexed="64"/>
      </top>
      <bottom style="hair">
        <color indexed="64"/>
      </bottom>
      <diagonal/>
    </border>
    <border>
      <left/>
      <right/>
      <top style="medium">
        <color indexed="64"/>
      </top>
      <bottom/>
      <diagonal/>
    </border>
    <border>
      <left/>
      <right/>
      <top/>
      <bottom style="medium">
        <color indexed="64"/>
      </bottom>
      <diagonal/>
    </border>
    <border>
      <left/>
      <right/>
      <top style="hair">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double">
        <color rgb="FFFF0000"/>
      </bottom>
      <diagonal/>
    </border>
    <border>
      <left/>
      <right/>
      <top/>
      <bottom style="double">
        <color rgb="FFFF0000"/>
      </bottom>
      <diagonal/>
    </border>
    <border>
      <left/>
      <right style="thin">
        <color indexed="64"/>
      </right>
      <top/>
      <bottom style="double">
        <color rgb="FFFF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rgb="FFEFEFEF"/>
      </bottom>
      <diagonal/>
    </border>
    <border>
      <left/>
      <right/>
      <top style="thin">
        <color indexed="64"/>
      </top>
      <bottom style="thin">
        <color theme="0"/>
      </bottom>
      <diagonal/>
    </border>
    <border>
      <left/>
      <right style="thin">
        <color indexed="64"/>
      </right>
      <top style="thin">
        <color indexed="64"/>
      </top>
      <bottom style="thin">
        <color theme="0"/>
      </bottom>
      <diagonal/>
    </border>
    <border>
      <left/>
      <right style="thin">
        <color indexed="64"/>
      </right>
      <top style="thin">
        <color theme="0"/>
      </top>
      <bottom style="thin">
        <color indexed="64"/>
      </bottom>
      <diagonal/>
    </border>
    <border>
      <left/>
      <right style="thin">
        <color indexed="64"/>
      </right>
      <top style="double">
        <color rgb="FFFF0000"/>
      </top>
      <bottom/>
      <diagonal/>
    </border>
  </borders>
  <cellStyleXfs count="95">
    <xf numFmtId="0" fontId="0" fillId="0" borderId="0"/>
    <xf numFmtId="165" fontId="1" fillId="0" borderId="0" applyFont="0" applyFill="0" applyBorder="0" applyAlignment="0" applyProtection="0"/>
    <xf numFmtId="164" fontId="1" fillId="0" borderId="0" applyFont="0" applyFill="0" applyBorder="0" applyAlignment="0" applyProtection="0"/>
    <xf numFmtId="0" fontId="1" fillId="0" borderId="2" applyNumberFormat="0" applyFont="0" applyFill="0" applyAlignment="0" applyProtection="0"/>
    <xf numFmtId="166" fontId="11" fillId="0" borderId="0" applyNumberFormat="0" applyFill="0" applyBorder="0" applyAlignment="0">
      <alignment horizontal="left"/>
    </xf>
    <xf numFmtId="0" fontId="3" fillId="0" borderId="0" applyNumberFormat="0" applyFill="0" applyBorder="0" applyAlignment="0"/>
    <xf numFmtId="4" fontId="1" fillId="3" borderId="0" applyBorder="0" applyAlignment="0">
      <alignment horizontal="right"/>
      <protection locked="0"/>
    </xf>
    <xf numFmtId="167" fontId="1" fillId="3" borderId="0" applyBorder="0" applyAlignment="0">
      <alignment horizontal="right"/>
      <protection locked="0"/>
    </xf>
    <xf numFmtId="3" fontId="5" fillId="0" borderId="0" applyNumberFormat="0" applyFill="0" applyBorder="0" applyAlignment="0" applyProtection="0">
      <protection locked="0"/>
    </xf>
    <xf numFmtId="164" fontId="6" fillId="4" borderId="0" applyNumberFormat="0" applyBorder="0" applyAlignment="0"/>
    <xf numFmtId="0" fontId="7" fillId="0" borderId="0" applyNumberFormat="0" applyFill="0" applyBorder="0" applyAlignment="0" applyProtection="0"/>
    <xf numFmtId="168" fontId="1" fillId="7" borderId="0" applyBorder="0" applyAlignment="0">
      <alignment horizontal="right"/>
      <protection locked="0"/>
    </xf>
    <xf numFmtId="167" fontId="1" fillId="2" borderId="0" applyBorder="0" applyAlignment="0">
      <protection locked="0"/>
    </xf>
    <xf numFmtId="0" fontId="8" fillId="6" borderId="0" applyNumberFormat="0" applyBorder="0" applyAlignment="0" applyProtection="0"/>
    <xf numFmtId="167" fontId="1" fillId="7" borderId="0" applyBorder="0" applyAlignment="0">
      <alignment horizontal="left"/>
      <protection locked="0"/>
    </xf>
    <xf numFmtId="168" fontId="1" fillId="2" borderId="1" applyBorder="0" applyAlignment="0">
      <alignment horizontal="right"/>
      <protection locked="0"/>
    </xf>
    <xf numFmtId="9" fontId="9" fillId="0" borderId="0" applyFont="0" applyBorder="0" applyAlignment="0" applyProtection="0"/>
    <xf numFmtId="9" fontId="9" fillId="0" borderId="0" applyFont="0" applyBorder="0" applyAlignment="0" applyProtection="0"/>
    <xf numFmtId="1" fontId="10" fillId="0" borderId="0" applyFill="0" applyBorder="0" applyProtection="0">
      <alignment horizontal="right"/>
    </xf>
    <xf numFmtId="1" fontId="10" fillId="0" borderId="0" applyNumberFormat="0" applyFill="0" applyBorder="0" applyProtection="0">
      <alignment horizontal="left"/>
    </xf>
    <xf numFmtId="1" fontId="12" fillId="0" borderId="0" applyNumberFormat="0" applyFill="0" applyBorder="0" applyProtection="0">
      <alignment horizontal="right"/>
    </xf>
    <xf numFmtId="2" fontId="10" fillId="0" borderId="0" applyFill="0" applyBorder="0" applyAlignment="0" applyProtection="0">
      <alignment horizontal="right"/>
    </xf>
    <xf numFmtId="9" fontId="10" fillId="0" borderId="0" applyFont="0" applyFill="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 fillId="0" borderId="0"/>
    <xf numFmtId="0" fontId="15" fillId="0" borderId="0" applyNumberFormat="0" applyFill="0" applyBorder="0" applyAlignment="0" applyProtection="0"/>
    <xf numFmtId="0" fontId="19" fillId="21" borderId="0" applyNumberFormat="0" applyAlignment="0"/>
    <xf numFmtId="0" fontId="20" fillId="0" borderId="0" applyNumberFormat="0" applyProtection="0"/>
    <xf numFmtId="0" fontId="23" fillId="0" borderId="0"/>
    <xf numFmtId="0" fontId="4" fillId="0" borderId="0"/>
    <xf numFmtId="166" fontId="11" fillId="0" borderId="0" applyNumberFormat="0" applyFill="0" applyBorder="0" applyAlignment="0">
      <alignment horizontal="left"/>
    </xf>
    <xf numFmtId="165" fontId="1" fillId="0" borderId="0" applyFont="0" applyFill="0" applyBorder="0" applyAlignment="0" applyProtection="0"/>
    <xf numFmtId="164" fontId="6" fillId="4" borderId="0" applyNumberFormat="0" applyBorder="0" applyAlignment="0"/>
    <xf numFmtId="0" fontId="13" fillId="0" borderId="0"/>
    <xf numFmtId="0" fontId="13" fillId="0" borderId="0"/>
    <xf numFmtId="9" fontId="1" fillId="0" borderId="0" applyFont="0" applyFill="0" applyBorder="0" applyAlignment="0" applyProtection="0"/>
    <xf numFmtId="167" fontId="1" fillId="3" borderId="0" applyBorder="0" applyAlignment="0">
      <alignment horizontal="right"/>
      <protection locked="0"/>
    </xf>
    <xf numFmtId="9" fontId="13" fillId="0" borderId="0" applyFont="0" applyFill="0" applyBorder="0" applyAlignment="0" applyProtection="0"/>
    <xf numFmtId="0" fontId="4" fillId="0" borderId="0"/>
    <xf numFmtId="176" fontId="1" fillId="0" borderId="0" applyFont="0" applyFill="0" applyBorder="0" applyAlignment="0" applyProtection="0"/>
    <xf numFmtId="0" fontId="13" fillId="0" borderId="0"/>
    <xf numFmtId="0" fontId="13" fillId="0" borderId="0"/>
    <xf numFmtId="165" fontId="13" fillId="0" borderId="0" applyFont="0" applyFill="0" applyBorder="0" applyAlignment="0" applyProtection="0"/>
    <xf numFmtId="0" fontId="13" fillId="0" borderId="0"/>
    <xf numFmtId="9" fontId="13" fillId="0" borderId="0" applyFont="0" applyFill="0" applyBorder="0" applyAlignment="0" applyProtection="0"/>
    <xf numFmtId="165" fontId="13" fillId="0" borderId="0" applyFont="0" applyFill="0" applyBorder="0" applyAlignment="0" applyProtection="0"/>
    <xf numFmtId="0" fontId="14" fillId="0" borderId="0"/>
    <xf numFmtId="165" fontId="13" fillId="0" borderId="0" applyFont="0" applyFill="0" applyBorder="0" applyAlignment="0" applyProtection="0"/>
    <xf numFmtId="9" fontId="13" fillId="0" borderId="0" applyFont="0" applyFill="0" applyBorder="0" applyAlignment="0" applyProtection="0"/>
    <xf numFmtId="0" fontId="13" fillId="0" borderId="0"/>
    <xf numFmtId="0" fontId="62" fillId="0" borderId="0" applyNumberFormat="0" applyFill="0" applyBorder="0" applyAlignment="0" applyProtection="0"/>
    <xf numFmtId="9" fontId="13" fillId="0" borderId="0" applyFont="0" applyFill="0" applyBorder="0" applyAlignment="0" applyProtection="0"/>
    <xf numFmtId="0" fontId="64" fillId="0" borderId="0" applyNumberFormat="0" applyFill="0" applyBorder="0" applyAlignment="0" applyProtection="0"/>
    <xf numFmtId="43" fontId="13" fillId="0" borderId="0" applyFont="0" applyFill="0" applyBorder="0" applyAlignment="0" applyProtection="0"/>
    <xf numFmtId="44" fontId="64" fillId="0" borderId="0" applyFont="0" applyFill="0" applyBorder="0" applyAlignment="0" applyProtection="0"/>
    <xf numFmtId="0" fontId="65" fillId="0" borderId="0" applyNumberFormat="0" applyFill="0" applyBorder="0" applyAlignment="0" applyProtection="0">
      <alignment vertical="top"/>
      <protection locked="0"/>
    </xf>
    <xf numFmtId="0" fontId="63" fillId="0" borderId="0"/>
    <xf numFmtId="0" fontId="4" fillId="0" borderId="0"/>
    <xf numFmtId="0" fontId="63" fillId="0" borderId="0"/>
    <xf numFmtId="0" fontId="4" fillId="0" borderId="0"/>
    <xf numFmtId="0" fontId="13" fillId="0" borderId="0"/>
    <xf numFmtId="9" fontId="4" fillId="0" borderId="0" applyFont="0" applyFill="0" applyBorder="0" applyAlignment="0" applyProtection="0"/>
    <xf numFmtId="9" fontId="4" fillId="0" borderId="0" applyFont="0" applyFill="0" applyBorder="0" applyAlignment="0" applyProtection="0"/>
    <xf numFmtId="43" fontId="13" fillId="0" borderId="0" applyFont="0" applyFill="0" applyBorder="0" applyAlignment="0" applyProtection="0"/>
    <xf numFmtId="0" fontId="14" fillId="0" borderId="0"/>
    <xf numFmtId="0" fontId="13" fillId="0" borderId="0"/>
    <xf numFmtId="0" fontId="10" fillId="0" borderId="0"/>
    <xf numFmtId="0" fontId="4" fillId="0" borderId="0"/>
    <xf numFmtId="0" fontId="10" fillId="0" borderId="0"/>
    <xf numFmtId="0" fontId="13" fillId="0" borderId="0"/>
    <xf numFmtId="0" fontId="17" fillId="0" borderId="0"/>
    <xf numFmtId="0" fontId="17" fillId="0" borderId="0"/>
    <xf numFmtId="0" fontId="17" fillId="0" borderId="0"/>
    <xf numFmtId="0" fontId="4" fillId="0" borderId="0"/>
    <xf numFmtId="0" fontId="17" fillId="0" borderId="0"/>
    <xf numFmtId="0" fontId="4" fillId="0" borderId="0"/>
    <xf numFmtId="0" fontId="44" fillId="0" borderId="0">
      <alignment vertical="top"/>
    </xf>
    <xf numFmtId="0" fontId="4" fillId="0" borderId="0"/>
    <xf numFmtId="0" fontId="4" fillId="0" borderId="0"/>
    <xf numFmtId="0" fontId="13" fillId="0" borderId="0"/>
    <xf numFmtId="0" fontId="17" fillId="0" borderId="0"/>
    <xf numFmtId="0" fontId="17" fillId="0" borderId="0"/>
    <xf numFmtId="0" fontId="4" fillId="0" borderId="0"/>
    <xf numFmtId="0" fontId="66" fillId="0" borderId="0"/>
  </cellStyleXfs>
  <cellXfs count="431">
    <xf numFmtId="0" fontId="0" fillId="0" borderId="0" xfId="0"/>
    <xf numFmtId="0" fontId="0" fillId="0" borderId="0" xfId="0"/>
    <xf numFmtId="0" fontId="1" fillId="0" borderId="0" xfId="35"/>
    <xf numFmtId="0" fontId="15" fillId="0" borderId="0" xfId="36"/>
    <xf numFmtId="0" fontId="16" fillId="0" borderId="0" xfId="35" applyFont="1"/>
    <xf numFmtId="0" fontId="1" fillId="0" borderId="5" xfId="35" applyBorder="1"/>
    <xf numFmtId="0" fontId="1" fillId="0" borderId="7" xfId="35" applyBorder="1"/>
    <xf numFmtId="0" fontId="1" fillId="0" borderId="6" xfId="35" applyBorder="1"/>
    <xf numFmtId="0" fontId="1" fillId="0" borderId="8" xfId="35" applyBorder="1"/>
    <xf numFmtId="0" fontId="22" fillId="0" borderId="0" xfId="35" applyFont="1"/>
    <xf numFmtId="14" fontId="1" fillId="0" borderId="0" xfId="35" applyNumberFormat="1"/>
    <xf numFmtId="0" fontId="4" fillId="20" borderId="0" xfId="39" applyFont="1" applyFill="1"/>
    <xf numFmtId="0" fontId="24" fillId="5" borderId="0" xfId="39" applyFont="1" applyFill="1" applyAlignment="1">
      <alignment horizontal="left"/>
    </xf>
    <xf numFmtId="0" fontId="25" fillId="5" borderId="0" xfId="39" applyFont="1" applyFill="1"/>
    <xf numFmtId="0" fontId="26" fillId="0" borderId="0" xfId="35" applyFont="1" applyAlignment="1">
      <alignment horizontal="left" indent="1"/>
    </xf>
    <xf numFmtId="0" fontId="27" fillId="0" borderId="0" xfId="35" applyFont="1"/>
    <xf numFmtId="0" fontId="28" fillId="0" borderId="0" xfId="35" applyFont="1"/>
    <xf numFmtId="14" fontId="28" fillId="0" borderId="0" xfId="35" applyNumberFormat="1" applyFont="1"/>
    <xf numFmtId="0" fontId="29" fillId="0" borderId="0" xfId="35" applyFont="1"/>
    <xf numFmtId="0" fontId="30" fillId="0" borderId="1" xfId="35" applyFont="1" applyBorder="1"/>
    <xf numFmtId="0" fontId="4" fillId="5" borderId="0" xfId="39" applyFont="1" applyFill="1" applyAlignment="1">
      <alignment vertical="center"/>
    </xf>
    <xf numFmtId="0" fontId="24" fillId="5" borderId="0" xfId="39" applyFont="1" applyFill="1" applyAlignment="1">
      <alignment horizontal="left" vertical="center"/>
    </xf>
    <xf numFmtId="0" fontId="21" fillId="5" borderId="14" xfId="39" applyFont="1" applyFill="1" applyBorder="1" applyAlignment="1">
      <alignment horizontal="left" vertical="top"/>
    </xf>
    <xf numFmtId="0" fontId="21" fillId="5" borderId="14" xfId="39" applyFont="1" applyFill="1" applyBorder="1" applyAlignment="1">
      <alignment horizontal="left" vertical="top" wrapText="1"/>
    </xf>
    <xf numFmtId="0" fontId="21" fillId="0" borderId="14" xfId="39" applyFont="1" applyBorder="1" applyAlignment="1">
      <alignment horizontal="left" vertical="top" wrapText="1"/>
    </xf>
    <xf numFmtId="0" fontId="21" fillId="5" borderId="0" xfId="39" applyFont="1" applyFill="1" applyAlignment="1">
      <alignment horizontal="left" vertical="top"/>
    </xf>
    <xf numFmtId="0" fontId="21" fillId="5" borderId="0" xfId="39" applyFont="1" applyFill="1" applyAlignment="1">
      <alignment horizontal="left" vertical="top" wrapText="1"/>
    </xf>
    <xf numFmtId="49" fontId="4" fillId="0" borderId="0" xfId="40" applyNumberFormat="1" applyAlignment="1">
      <alignment horizontal="left" vertical="center" wrapText="1"/>
    </xf>
    <xf numFmtId="0" fontId="21" fillId="5" borderId="18" xfId="39" applyFont="1" applyFill="1" applyBorder="1" applyAlignment="1">
      <alignment horizontal="left" vertical="center" wrapText="1"/>
    </xf>
    <xf numFmtId="0" fontId="4" fillId="5" borderId="18" xfId="39" applyFont="1" applyFill="1" applyBorder="1" applyAlignment="1">
      <alignment horizontal="left" vertical="center" wrapText="1"/>
    </xf>
    <xf numFmtId="0" fontId="21" fillId="5" borderId="0" xfId="39" applyFont="1" applyFill="1" applyAlignment="1">
      <alignment horizontal="left" vertical="center" wrapText="1"/>
    </xf>
    <xf numFmtId="0" fontId="4" fillId="5" borderId="0" xfId="39" applyFont="1" applyFill="1" applyAlignment="1">
      <alignment horizontal="left" vertical="center" wrapText="1"/>
    </xf>
    <xf numFmtId="0" fontId="21" fillId="5" borderId="14" xfId="39" applyFont="1" applyFill="1" applyBorder="1" applyAlignment="1">
      <alignment horizontal="left" vertical="center" wrapText="1"/>
    </xf>
    <xf numFmtId="0" fontId="4" fillId="20" borderId="0" xfId="39" applyFont="1" applyFill="1" applyAlignment="1">
      <alignment wrapText="1"/>
    </xf>
    <xf numFmtId="0" fontId="21" fillId="5" borderId="15" xfId="39" quotePrefix="1" applyFont="1" applyFill="1" applyBorder="1" applyAlignment="1">
      <alignment horizontal="left" vertical="center"/>
    </xf>
    <xf numFmtId="0" fontId="21" fillId="5" borderId="15" xfId="39" quotePrefix="1" applyFont="1" applyFill="1" applyBorder="1" applyAlignment="1">
      <alignment horizontal="left" vertical="center" wrapText="1"/>
    </xf>
    <xf numFmtId="0" fontId="4" fillId="5" borderId="15" xfId="39" applyFont="1" applyFill="1" applyBorder="1" applyAlignment="1">
      <alignment horizontal="left" vertical="center" wrapText="1"/>
    </xf>
    <xf numFmtId="0" fontId="21" fillId="5" borderId="14" xfId="39" quotePrefix="1" applyFont="1" applyFill="1" applyBorder="1" applyAlignment="1">
      <alignment horizontal="left" vertical="center"/>
    </xf>
    <xf numFmtId="0" fontId="21" fillId="5" borderId="14" xfId="39" quotePrefix="1" applyFont="1" applyFill="1" applyBorder="1" applyAlignment="1">
      <alignment horizontal="left" vertical="center" wrapText="1"/>
    </xf>
    <xf numFmtId="0" fontId="4" fillId="5" borderId="14" xfId="39" applyFont="1" applyFill="1" applyBorder="1" applyAlignment="1">
      <alignment horizontal="left" vertical="center" wrapText="1"/>
    </xf>
    <xf numFmtId="0" fontId="1" fillId="0" borderId="0" xfId="35" applyAlignment="1">
      <alignment horizontal="left"/>
    </xf>
    <xf numFmtId="0" fontId="1" fillId="0" borderId="0" xfId="35" applyAlignment="1">
      <alignment horizontal="left" vertical="top"/>
    </xf>
    <xf numFmtId="4" fontId="0" fillId="3" borderId="0" xfId="6" applyFont="1" applyBorder="1" applyAlignment="1">
      <alignment horizontal="left"/>
      <protection locked="0"/>
    </xf>
    <xf numFmtId="0" fontId="5" fillId="20" borderId="0" xfId="8" applyNumberFormat="1" applyFill="1" applyProtection="1"/>
    <xf numFmtId="169" fontId="2" fillId="0" borderId="0" xfId="41" applyNumberFormat="1" applyFont="1" applyFill="1" applyBorder="1" applyAlignment="1">
      <alignment horizontal="left"/>
    </xf>
    <xf numFmtId="169" fontId="2" fillId="0" borderId="0" xfId="42" applyNumberFormat="1" applyFont="1" applyFill="1" applyBorder="1" applyAlignment="1">
      <alignment horizontal="left"/>
    </xf>
    <xf numFmtId="0" fontId="1" fillId="22" borderId="0" xfId="35" applyFill="1"/>
    <xf numFmtId="169" fontId="31" fillId="4" borderId="0" xfId="43" applyNumberFormat="1" applyFont="1" applyBorder="1" applyAlignment="1">
      <alignment horizontal="left"/>
    </xf>
    <xf numFmtId="169" fontId="6" fillId="4" borderId="0" xfId="43" applyNumberFormat="1" applyBorder="1" applyAlignment="1">
      <alignment horizontal="left"/>
    </xf>
    <xf numFmtId="0" fontId="4" fillId="20" borderId="0" xfId="39" quotePrefix="1" applyFont="1" applyFill="1"/>
    <xf numFmtId="0" fontId="4" fillId="0" borderId="0" xfId="39" applyFont="1"/>
    <xf numFmtId="0" fontId="24" fillId="0" borderId="0" xfId="39" applyFont="1" applyAlignment="1">
      <alignment horizontal="left"/>
    </xf>
    <xf numFmtId="0" fontId="25" fillId="0" borderId="0" xfId="39" applyFont="1"/>
    <xf numFmtId="0" fontId="26" fillId="0" borderId="0" xfId="35" applyFont="1"/>
    <xf numFmtId="0" fontId="32" fillId="0" borderId="0" xfId="44" applyFont="1"/>
    <xf numFmtId="0" fontId="8" fillId="0" borderId="0" xfId="13" applyFill="1"/>
    <xf numFmtId="0" fontId="1" fillId="23" borderId="0" xfId="44" applyFont="1" applyFill="1"/>
    <xf numFmtId="0" fontId="34" fillId="23" borderId="0" xfId="44" applyFont="1" applyFill="1"/>
    <xf numFmtId="0" fontId="32" fillId="23" borderId="0" xfId="44" applyFont="1" applyFill="1"/>
    <xf numFmtId="0" fontId="18" fillId="23" borderId="0" xfId="36" applyFont="1" applyFill="1"/>
    <xf numFmtId="0" fontId="1" fillId="23" borderId="0" xfId="35" applyFill="1"/>
    <xf numFmtId="0" fontId="34" fillId="0" borderId="0" xfId="35" applyFont="1"/>
    <xf numFmtId="0" fontId="35" fillId="0" borderId="0" xfId="44" applyFont="1"/>
    <xf numFmtId="0" fontId="36" fillId="0" borderId="0" xfId="44" applyFont="1"/>
    <xf numFmtId="0" fontId="37" fillId="0" borderId="0" xfId="44" applyFont="1"/>
    <xf numFmtId="0" fontId="14" fillId="0" borderId="0" xfId="44" applyFont="1"/>
    <xf numFmtId="2" fontId="32" fillId="0" borderId="3" xfId="44" applyNumberFormat="1" applyFont="1" applyBorder="1"/>
    <xf numFmtId="2" fontId="32" fillId="0" borderId="4" xfId="44" applyNumberFormat="1" applyFont="1" applyBorder="1"/>
    <xf numFmtId="2" fontId="32" fillId="0" borderId="5" xfId="44" applyNumberFormat="1" applyFont="1" applyBorder="1"/>
    <xf numFmtId="0" fontId="32" fillId="0" borderId="4" xfId="44" applyFont="1" applyBorder="1"/>
    <xf numFmtId="0" fontId="32" fillId="0" borderId="5" xfId="44" applyFont="1" applyBorder="1"/>
    <xf numFmtId="0" fontId="32" fillId="0" borderId="3" xfId="44" applyFont="1" applyBorder="1"/>
    <xf numFmtId="2" fontId="32" fillId="0" borderId="6" xfId="44" applyNumberFormat="1" applyFont="1" applyBorder="1"/>
    <xf numFmtId="2" fontId="32" fillId="0" borderId="0" xfId="44" applyNumberFormat="1" applyFont="1"/>
    <xf numFmtId="2" fontId="32" fillId="0" borderId="7" xfId="44" applyNumberFormat="1" applyFont="1" applyBorder="1"/>
    <xf numFmtId="0" fontId="32" fillId="0" borderId="6" xfId="44" applyFont="1" applyBorder="1"/>
    <xf numFmtId="0" fontId="32" fillId="0" borderId="7" xfId="44" applyFont="1" applyBorder="1"/>
    <xf numFmtId="0" fontId="38" fillId="0" borderId="8" xfId="45" applyFont="1" applyBorder="1" applyAlignment="1">
      <alignment horizontal="right"/>
    </xf>
    <xf numFmtId="0" fontId="32" fillId="0" borderId="1" xfId="44" applyFont="1" applyBorder="1"/>
    <xf numFmtId="0" fontId="32" fillId="0" borderId="9" xfId="44" applyFont="1" applyBorder="1"/>
    <xf numFmtId="0" fontId="32" fillId="0" borderId="8" xfId="44" applyFont="1" applyBorder="1"/>
    <xf numFmtId="0" fontId="32" fillId="0" borderId="19" xfId="44" applyFont="1" applyBorder="1"/>
    <xf numFmtId="0" fontId="32" fillId="0" borderId="16" xfId="44" applyFont="1" applyBorder="1"/>
    <xf numFmtId="14" fontId="32" fillId="0" borderId="6" xfId="44" applyNumberFormat="1" applyFont="1" applyBorder="1"/>
    <xf numFmtId="170" fontId="32" fillId="0" borderId="0" xfId="44" applyNumberFormat="1" applyFont="1"/>
    <xf numFmtId="171" fontId="39" fillId="0" borderId="6" xfId="44" applyNumberFormat="1" applyFont="1" applyBorder="1"/>
    <xf numFmtId="0" fontId="38" fillId="0" borderId="6" xfId="45" applyFont="1" applyBorder="1"/>
    <xf numFmtId="172" fontId="32" fillId="0" borderId="6" xfId="44" applyNumberFormat="1" applyFont="1" applyBorder="1"/>
    <xf numFmtId="172" fontId="32" fillId="0" borderId="7" xfId="44" applyNumberFormat="1" applyFont="1" applyBorder="1"/>
    <xf numFmtId="10" fontId="32" fillId="0" borderId="6" xfId="46" applyNumberFormat="1" applyFont="1" applyFill="1" applyBorder="1"/>
    <xf numFmtId="10" fontId="32" fillId="0" borderId="0" xfId="46" applyNumberFormat="1" applyFont="1" applyFill="1" applyBorder="1"/>
    <xf numFmtId="0" fontId="32" fillId="0" borderId="21" xfId="44" applyFont="1" applyBorder="1"/>
    <xf numFmtId="168" fontId="32" fillId="0" borderId="22" xfId="44" applyNumberFormat="1" applyFont="1" applyBorder="1"/>
    <xf numFmtId="0" fontId="38" fillId="0" borderId="8" xfId="45" applyFont="1" applyBorder="1"/>
    <xf numFmtId="170" fontId="32" fillId="0" borderId="1" xfId="44" applyNumberFormat="1" applyFont="1" applyBorder="1"/>
    <xf numFmtId="172" fontId="32" fillId="0" borderId="8" xfId="44" applyNumberFormat="1" applyFont="1" applyBorder="1"/>
    <xf numFmtId="172" fontId="32" fillId="0" borderId="1" xfId="44" applyNumberFormat="1" applyFont="1" applyBorder="1"/>
    <xf numFmtId="172" fontId="32" fillId="0" borderId="9" xfId="44" applyNumberFormat="1" applyFont="1" applyBorder="1"/>
    <xf numFmtId="10" fontId="32" fillId="0" borderId="8" xfId="46" applyNumberFormat="1" applyFont="1" applyFill="1" applyBorder="1"/>
    <xf numFmtId="10" fontId="32" fillId="0" borderId="1" xfId="46" applyNumberFormat="1" applyFont="1" applyFill="1" applyBorder="1"/>
    <xf numFmtId="167" fontId="32" fillId="0" borderId="1" xfId="46" applyNumberFormat="1" applyFont="1" applyFill="1" applyBorder="1"/>
    <xf numFmtId="173" fontId="32" fillId="0" borderId="1" xfId="44" applyNumberFormat="1" applyFont="1" applyBorder="1"/>
    <xf numFmtId="0" fontId="32" fillId="0" borderId="22" xfId="44" applyFont="1" applyBorder="1"/>
    <xf numFmtId="2" fontId="32" fillId="0" borderId="21" xfId="44" applyNumberFormat="1" applyFont="1" applyBorder="1"/>
    <xf numFmtId="0" fontId="32" fillId="0" borderId="23" xfId="44" applyFont="1" applyBorder="1"/>
    <xf numFmtId="0" fontId="32" fillId="0" borderId="17" xfId="44" applyFont="1" applyBorder="1"/>
    <xf numFmtId="14" fontId="32" fillId="0" borderId="25" xfId="44" applyNumberFormat="1" applyFont="1" applyBorder="1"/>
    <xf numFmtId="2" fontId="32" fillId="0" borderId="26" xfId="44" applyNumberFormat="1" applyFont="1" applyBorder="1"/>
    <xf numFmtId="2" fontId="32" fillId="0" borderId="27" xfId="44" applyNumberFormat="1" applyFont="1" applyBorder="1"/>
    <xf numFmtId="171" fontId="39" fillId="0" borderId="25" xfId="44" applyNumberFormat="1" applyFont="1" applyBorder="1"/>
    <xf numFmtId="4" fontId="32" fillId="0" borderId="0" xfId="44" applyNumberFormat="1" applyFont="1"/>
    <xf numFmtId="4" fontId="32" fillId="0" borderId="7" xfId="44" applyNumberFormat="1" applyFont="1" applyBorder="1"/>
    <xf numFmtId="168" fontId="32" fillId="0" borderId="0" xfId="44" applyNumberFormat="1" applyFont="1"/>
    <xf numFmtId="0" fontId="1" fillId="0" borderId="3" xfId="35" applyBorder="1"/>
    <xf numFmtId="9" fontId="0" fillId="0" borderId="0" xfId="46" applyFont="1"/>
    <xf numFmtId="9" fontId="1" fillId="3" borderId="5" xfId="47" applyNumberFormat="1" applyBorder="1" applyAlignment="1">
      <protection locked="0"/>
    </xf>
    <xf numFmtId="9" fontId="1" fillId="3" borderId="7" xfId="47" applyNumberFormat="1" applyBorder="1" applyAlignment="1">
      <protection locked="0"/>
    </xf>
    <xf numFmtId="9" fontId="1" fillId="3" borderId="9" xfId="47" applyNumberFormat="1" applyBorder="1" applyAlignment="1">
      <protection locked="0"/>
    </xf>
    <xf numFmtId="0" fontId="36" fillId="0" borderId="0" xfId="35" applyFont="1" applyAlignment="1">
      <alignment wrapText="1"/>
    </xf>
    <xf numFmtId="9" fontId="6" fillId="24" borderId="9" xfId="43" applyNumberFormat="1" applyFill="1" applyBorder="1"/>
    <xf numFmtId="0" fontId="40" fillId="0" borderId="0" xfId="35" applyFont="1"/>
    <xf numFmtId="0" fontId="38" fillId="0" borderId="0" xfId="45" applyFont="1"/>
    <xf numFmtId="0" fontId="38" fillId="20" borderId="0" xfId="45" applyFont="1" applyFill="1"/>
    <xf numFmtId="0" fontId="32" fillId="0" borderId="6" xfId="45" applyFont="1" applyBorder="1"/>
    <xf numFmtId="167" fontId="32" fillId="0" borderId="7" xfId="48" applyNumberFormat="1" applyFont="1" applyFill="1" applyBorder="1"/>
    <xf numFmtId="167" fontId="38" fillId="0" borderId="0" xfId="48" applyNumberFormat="1" applyFont="1"/>
    <xf numFmtId="167" fontId="38" fillId="0" borderId="0" xfId="45" applyNumberFormat="1" applyFont="1"/>
    <xf numFmtId="0" fontId="38" fillId="23" borderId="0" xfId="45" applyFont="1" applyFill="1"/>
    <xf numFmtId="0" fontId="15" fillId="23" borderId="0" xfId="36" applyFill="1"/>
    <xf numFmtId="0" fontId="41" fillId="0" borderId="28" xfId="49" applyFont="1" applyBorder="1"/>
    <xf numFmtId="0" fontId="41" fillId="0" borderId="29" xfId="49" applyFont="1" applyBorder="1"/>
    <xf numFmtId="0" fontId="41" fillId="0" borderId="30" xfId="49" applyFont="1" applyBorder="1"/>
    <xf numFmtId="0" fontId="38" fillId="0" borderId="29" xfId="45" applyFont="1" applyBorder="1"/>
    <xf numFmtId="0" fontId="38" fillId="0" borderId="10" xfId="49" applyFont="1" applyBorder="1"/>
    <xf numFmtId="0" fontId="41" fillId="0" borderId="29" xfId="45" applyFont="1" applyBorder="1"/>
    <xf numFmtId="0" fontId="38" fillId="0" borderId="30" xfId="45" applyFont="1" applyBorder="1"/>
    <xf numFmtId="0" fontId="38" fillId="0" borderId="10" xfId="45" applyFont="1" applyBorder="1"/>
    <xf numFmtId="0" fontId="38" fillId="0" borderId="3" xfId="45" applyFont="1" applyBorder="1"/>
    <xf numFmtId="0" fontId="38" fillId="0" borderId="3" xfId="49" applyFont="1" applyBorder="1" applyAlignment="1">
      <alignment horizontal="right" vertical="top" wrapText="1"/>
    </xf>
    <xf numFmtId="0" fontId="38" fillId="0" borderId="4" xfId="49" applyFont="1" applyBorder="1" applyAlignment="1">
      <alignment horizontal="right" vertical="top" wrapText="1"/>
    </xf>
    <xf numFmtId="0" fontId="42" fillId="0" borderId="5" xfId="49" applyFont="1" applyBorder="1" applyAlignment="1">
      <alignment horizontal="right" vertical="top" wrapText="1"/>
    </xf>
    <xf numFmtId="0" fontId="38" fillId="0" borderId="4" xfId="45" applyFont="1" applyBorder="1"/>
    <xf numFmtId="0" fontId="38" fillId="0" borderId="5" xfId="49" applyFont="1" applyBorder="1" applyAlignment="1">
      <alignment horizontal="right" vertical="top" wrapText="1"/>
    </xf>
    <xf numFmtId="2" fontId="38" fillId="0" borderId="6" xfId="45" applyNumberFormat="1" applyFont="1" applyBorder="1"/>
    <xf numFmtId="2" fontId="38" fillId="0" borderId="0" xfId="45" applyNumberFormat="1" applyFont="1"/>
    <xf numFmtId="2" fontId="38" fillId="0" borderId="7" xfId="45" applyNumberFormat="1" applyFont="1" applyBorder="1"/>
    <xf numFmtId="167" fontId="38" fillId="0" borderId="0" xfId="48" applyNumberFormat="1" applyFont="1" applyFill="1" applyBorder="1"/>
    <xf numFmtId="175" fontId="38" fillId="0" borderId="0" xfId="45" applyNumberFormat="1" applyFont="1"/>
    <xf numFmtId="9" fontId="5" fillId="0" borderId="0" xfId="8" applyNumberFormat="1" applyFill="1" applyBorder="1" applyProtection="1"/>
    <xf numFmtId="9" fontId="38" fillId="0" borderId="6" xfId="48" applyFont="1" applyFill="1" applyBorder="1"/>
    <xf numFmtId="9" fontId="38" fillId="0" borderId="0" xfId="48" applyFont="1" applyFill="1" applyBorder="1"/>
    <xf numFmtId="9" fontId="38" fillId="0" borderId="7" xfId="48" applyFont="1" applyFill="1" applyBorder="1"/>
    <xf numFmtId="9" fontId="38" fillId="0" borderId="7" xfId="45" applyNumberFormat="1" applyFont="1" applyBorder="1"/>
    <xf numFmtId="9" fontId="42" fillId="0" borderId="6" xfId="48" applyFont="1" applyFill="1" applyBorder="1"/>
    <xf numFmtId="9" fontId="42" fillId="0" borderId="0" xfId="48" applyFont="1" applyFill="1" applyBorder="1"/>
    <xf numFmtId="9" fontId="42" fillId="0" borderId="7" xfId="48" applyFont="1" applyFill="1" applyBorder="1"/>
    <xf numFmtId="3" fontId="38" fillId="0" borderId="0" xfId="45" applyNumberFormat="1" applyFont="1"/>
    <xf numFmtId="167" fontId="38" fillId="25" borderId="0" xfId="48" applyNumberFormat="1" applyFont="1" applyFill="1" applyBorder="1"/>
    <xf numFmtId="167" fontId="38" fillId="0" borderId="6" xfId="48" applyNumberFormat="1" applyFont="1" applyFill="1" applyBorder="1"/>
    <xf numFmtId="175" fontId="41" fillId="0" borderId="0" xfId="49" applyNumberFormat="1" applyFont="1" applyAlignment="1">
      <alignment horizontal="left"/>
    </xf>
    <xf numFmtId="0" fontId="1" fillId="0" borderId="4" xfId="35" applyBorder="1"/>
    <xf numFmtId="2" fontId="1" fillId="0" borderId="0" xfId="35" applyNumberFormat="1"/>
    <xf numFmtId="0" fontId="16" fillId="0" borderId="0" xfId="35" applyFont="1" applyAlignment="1">
      <alignment horizontal="left"/>
    </xf>
    <xf numFmtId="0" fontId="47" fillId="0" borderId="0" xfId="35" applyFont="1"/>
    <xf numFmtId="0" fontId="48" fillId="0" borderId="0" xfId="35" applyFont="1"/>
    <xf numFmtId="0" fontId="16" fillId="0" borderId="3" xfId="35" applyFont="1" applyBorder="1"/>
    <xf numFmtId="0" fontId="16" fillId="0" borderId="4" xfId="35" applyFont="1" applyBorder="1" applyAlignment="1">
      <alignment wrapText="1"/>
    </xf>
    <xf numFmtId="0" fontId="16" fillId="0" borderId="5" xfId="35" applyFont="1" applyBorder="1" applyAlignment="1">
      <alignment wrapText="1"/>
    </xf>
    <xf numFmtId="0" fontId="16" fillId="0" borderId="0" xfId="35" applyFont="1" applyAlignment="1">
      <alignment wrapText="1"/>
    </xf>
    <xf numFmtId="0" fontId="16" fillId="0" borderId="6" xfId="35" applyFont="1" applyBorder="1"/>
    <xf numFmtId="0" fontId="16" fillId="0" borderId="7" xfId="35" applyFont="1" applyBorder="1" applyAlignment="1">
      <alignment wrapText="1"/>
    </xf>
    <xf numFmtId="14" fontId="1" fillId="0" borderId="6" xfId="35" applyNumberFormat="1" applyBorder="1"/>
    <xf numFmtId="177" fontId="1" fillId="0" borderId="0" xfId="35" applyNumberFormat="1"/>
    <xf numFmtId="10" fontId="8" fillId="0" borderId="0" xfId="13" applyNumberFormat="1" applyFill="1"/>
    <xf numFmtId="178" fontId="48" fillId="0" borderId="0" xfId="35" applyNumberFormat="1" applyFont="1"/>
    <xf numFmtId="0" fontId="49" fillId="0" borderId="0" xfId="35" applyFont="1"/>
    <xf numFmtId="178" fontId="49" fillId="0" borderId="0" xfId="35" applyNumberFormat="1" applyFont="1"/>
    <xf numFmtId="0" fontId="7" fillId="0" borderId="0" xfId="10" applyFill="1"/>
    <xf numFmtId="10" fontId="0" fillId="0" borderId="0" xfId="42" applyNumberFormat="1" applyFont="1" applyFill="1" applyBorder="1"/>
    <xf numFmtId="0" fontId="36" fillId="0" borderId="0" xfId="10" applyFont="1" applyFill="1"/>
    <xf numFmtId="10" fontId="1" fillId="0" borderId="0" xfId="35" applyNumberFormat="1"/>
    <xf numFmtId="179" fontId="1" fillId="0" borderId="0" xfId="35" applyNumberFormat="1"/>
    <xf numFmtId="180" fontId="1" fillId="0" borderId="0" xfId="6" applyNumberFormat="1" applyFill="1" applyAlignment="1">
      <protection locked="0"/>
    </xf>
    <xf numFmtId="0" fontId="36" fillId="0" borderId="0" xfId="10" applyFont="1"/>
    <xf numFmtId="1" fontId="1" fillId="0" borderId="0" xfId="35" applyNumberFormat="1"/>
    <xf numFmtId="1" fontId="1" fillId="0" borderId="7" xfId="35" applyNumberFormat="1" applyBorder="1"/>
    <xf numFmtId="0" fontId="1" fillId="26" borderId="0" xfId="35" applyFill="1"/>
    <xf numFmtId="0" fontId="16" fillId="26" borderId="0" xfId="35" applyFont="1" applyFill="1"/>
    <xf numFmtId="0" fontId="49" fillId="26" borderId="0" xfId="35" applyFont="1" applyFill="1"/>
    <xf numFmtId="0" fontId="50" fillId="26" borderId="31" xfId="35" applyFont="1" applyFill="1" applyBorder="1" applyAlignment="1">
      <alignment horizontal="center" vertical="center"/>
    </xf>
    <xf numFmtId="0" fontId="15" fillId="26" borderId="0" xfId="36" applyFill="1"/>
    <xf numFmtId="0" fontId="36" fillId="26" borderId="0" xfId="10" applyFont="1" applyFill="1" applyAlignment="1">
      <alignment wrapText="1"/>
    </xf>
    <xf numFmtId="0" fontId="51" fillId="0" borderId="0" xfId="35" applyFont="1"/>
    <xf numFmtId="0" fontId="41" fillId="0" borderId="0" xfId="51" applyFont="1" applyAlignment="1">
      <alignment horizontal="left"/>
    </xf>
    <xf numFmtId="0" fontId="38" fillId="0" borderId="0" xfId="51" applyFont="1"/>
    <xf numFmtId="0" fontId="38" fillId="0" borderId="0" xfId="51" applyFont="1" applyAlignment="1">
      <alignment horizontal="right"/>
    </xf>
    <xf numFmtId="0" fontId="52" fillId="0" borderId="0" xfId="51" applyFont="1"/>
    <xf numFmtId="0" fontId="25" fillId="0" borderId="0" xfId="51" applyFont="1"/>
    <xf numFmtId="0" fontId="16" fillId="0" borderId="29" xfId="8" applyNumberFormat="1" applyFont="1" applyBorder="1" applyAlignment="1" applyProtection="1">
      <alignment horizontal="left"/>
    </xf>
    <xf numFmtId="0" fontId="16" fillId="0" borderId="29" xfId="8" applyNumberFormat="1" applyFont="1" applyBorder="1" applyAlignment="1" applyProtection="1">
      <alignment horizontal="right"/>
    </xf>
    <xf numFmtId="14" fontId="5" fillId="0" borderId="0" xfId="8" applyNumberFormat="1" applyAlignment="1" applyProtection="1">
      <alignment horizontal="left"/>
    </xf>
    <xf numFmtId="4" fontId="5" fillId="0" borderId="0" xfId="8" applyNumberFormat="1" applyProtection="1"/>
    <xf numFmtId="4" fontId="5" fillId="0" borderId="0" xfId="8" applyNumberFormat="1" applyAlignment="1" applyProtection="1">
      <alignment horizontal="right"/>
    </xf>
    <xf numFmtId="0" fontId="38" fillId="0" borderId="0" xfId="51" applyFont="1" applyAlignment="1">
      <alignment horizontal="left"/>
    </xf>
    <xf numFmtId="0" fontId="13" fillId="0" borderId="0" xfId="52" applyAlignment="1">
      <alignment horizontal="left"/>
    </xf>
    <xf numFmtId="0" fontId="13" fillId="0" borderId="0" xfId="52"/>
    <xf numFmtId="0" fontId="38" fillId="0" borderId="0" xfId="52" applyFont="1"/>
    <xf numFmtId="0" fontId="38" fillId="23" borderId="0" xfId="52" applyFont="1" applyFill="1"/>
    <xf numFmtId="0" fontId="15" fillId="23" borderId="0" xfId="36" applyFill="1" applyAlignment="1">
      <alignment vertical="center"/>
    </xf>
    <xf numFmtId="0" fontId="14" fillId="23" borderId="0" xfId="52" applyFont="1" applyFill="1"/>
    <xf numFmtId="0" fontId="13" fillId="23" borderId="0" xfId="52" applyFill="1"/>
    <xf numFmtId="14" fontId="38" fillId="0" borderId="0" xfId="52" applyNumberFormat="1" applyFont="1"/>
    <xf numFmtId="182" fontId="0" fillId="0" borderId="0" xfId="53" applyNumberFormat="1" applyFont="1"/>
    <xf numFmtId="183" fontId="35" fillId="0" borderId="29" xfId="52" applyNumberFormat="1" applyFont="1" applyBorder="1" applyAlignment="1">
      <alignment horizontal="left"/>
    </xf>
    <xf numFmtId="14" fontId="5" fillId="0" borderId="0" xfId="8" applyNumberFormat="1" applyFill="1" applyAlignment="1" applyProtection="1">
      <alignment horizontal="left"/>
    </xf>
    <xf numFmtId="183" fontId="5" fillId="0" borderId="0" xfId="8" applyNumberFormat="1" applyProtection="1"/>
    <xf numFmtId="14" fontId="13" fillId="0" borderId="0" xfId="52" applyNumberFormat="1" applyAlignment="1">
      <alignment horizontal="left"/>
    </xf>
    <xf numFmtId="0" fontId="13" fillId="0" borderId="0" xfId="54"/>
    <xf numFmtId="172" fontId="13" fillId="0" borderId="0" xfId="54" applyNumberFormat="1"/>
    <xf numFmtId="180" fontId="13" fillId="0" borderId="0" xfId="54" applyNumberFormat="1"/>
    <xf numFmtId="0" fontId="55" fillId="0" borderId="32" xfId="49" applyFont="1" applyBorder="1" applyAlignment="1">
      <alignment horizontal="right" vertical="top" wrapText="1"/>
    </xf>
    <xf numFmtId="0" fontId="55" fillId="0" borderId="33" xfId="49" applyFont="1" applyBorder="1" applyAlignment="1">
      <alignment horizontal="right" vertical="top" wrapText="1"/>
    </xf>
    <xf numFmtId="0" fontId="38" fillId="0" borderId="1" xfId="49" applyFont="1" applyBorder="1" applyAlignment="1">
      <alignment horizontal="right"/>
    </xf>
    <xf numFmtId="0" fontId="56" fillId="0" borderId="28" xfId="49" applyFont="1" applyBorder="1" applyAlignment="1">
      <alignment horizontal="right" vertical="top" wrapText="1"/>
    </xf>
    <xf numFmtId="0" fontId="56" fillId="0" borderId="29" xfId="49" applyFont="1" applyBorder="1" applyAlignment="1">
      <alignment horizontal="right" vertical="top" wrapText="1"/>
    </xf>
    <xf numFmtId="0" fontId="57" fillId="0" borderId="1" xfId="49" applyFont="1" applyBorder="1" applyAlignment="1">
      <alignment horizontal="right" vertical="top" wrapText="1"/>
    </xf>
    <xf numFmtId="0" fontId="56" fillId="0" borderId="28" xfId="49" applyFont="1" applyBorder="1" applyAlignment="1">
      <alignment horizontal="right" vertical="top"/>
    </xf>
    <xf numFmtId="0" fontId="56" fillId="0" borderId="29" xfId="49" applyFont="1" applyBorder="1" applyAlignment="1">
      <alignment horizontal="right" vertical="top"/>
    </xf>
    <xf numFmtId="0" fontId="56" fillId="0" borderId="30" xfId="49" applyFont="1" applyBorder="1" applyAlignment="1">
      <alignment horizontal="right" vertical="top"/>
    </xf>
    <xf numFmtId="0" fontId="56" fillId="0" borderId="30" xfId="49" applyFont="1" applyBorder="1" applyAlignment="1">
      <alignment horizontal="right" wrapText="1"/>
    </xf>
    <xf numFmtId="0" fontId="57" fillId="0" borderId="34" xfId="49" applyFont="1" applyBorder="1" applyAlignment="1">
      <alignment horizontal="right" vertical="top" wrapText="1"/>
    </xf>
    <xf numFmtId="0" fontId="57" fillId="0" borderId="9" xfId="49" applyFont="1" applyBorder="1" applyAlignment="1">
      <alignment horizontal="right" vertical="top" wrapText="1"/>
    </xf>
    <xf numFmtId="0" fontId="56" fillId="0" borderId="3" xfId="49" applyFont="1" applyBorder="1" applyAlignment="1">
      <alignment horizontal="right" vertical="top"/>
    </xf>
    <xf numFmtId="0" fontId="56" fillId="0" borderId="4" xfId="49" applyFont="1" applyBorder="1" applyAlignment="1">
      <alignment horizontal="right" vertical="top"/>
    </xf>
    <xf numFmtId="0" fontId="56" fillId="0" borderId="5" xfId="49" applyFont="1" applyBorder="1" applyAlignment="1">
      <alignment horizontal="right" vertical="top"/>
    </xf>
    <xf numFmtId="0" fontId="57" fillId="0" borderId="0" xfId="49" applyFont="1" applyAlignment="1">
      <alignment horizontal="right" vertical="top" wrapText="1"/>
    </xf>
    <xf numFmtId="0" fontId="13" fillId="0" borderId="0" xfId="54" applyAlignment="1">
      <alignment horizontal="right"/>
    </xf>
    <xf numFmtId="0" fontId="4" fillId="0" borderId="0" xfId="49"/>
    <xf numFmtId="184" fontId="0" fillId="0" borderId="0" xfId="56" applyNumberFormat="1" applyFont="1"/>
    <xf numFmtId="3" fontId="13" fillId="0" borderId="0" xfId="54" applyNumberFormat="1"/>
    <xf numFmtId="174" fontId="38" fillId="0" borderId="12" xfId="49" applyNumberFormat="1" applyFont="1" applyBorder="1" applyAlignment="1">
      <alignment horizontal="left"/>
    </xf>
    <xf numFmtId="0" fontId="13" fillId="27" borderId="0" xfId="45" applyFill="1"/>
    <xf numFmtId="0" fontId="15" fillId="27" borderId="0" xfId="36" applyFill="1" applyAlignment="1"/>
    <xf numFmtId="0" fontId="62" fillId="27" borderId="0" xfId="61" applyFill="1" applyAlignment="1"/>
    <xf numFmtId="0" fontId="41" fillId="20" borderId="0" xfId="45" applyFont="1" applyFill="1"/>
    <xf numFmtId="0" fontId="41" fillId="0" borderId="0" xfId="45" applyFont="1"/>
    <xf numFmtId="0" fontId="32" fillId="0" borderId="8" xfId="45" applyFont="1" applyBorder="1"/>
    <xf numFmtId="14" fontId="1" fillId="0" borderId="0" xfId="35" applyNumberFormat="1" applyBorder="1"/>
    <xf numFmtId="177" fontId="1" fillId="0" borderId="0" xfId="35" applyNumberFormat="1" applyBorder="1"/>
    <xf numFmtId="168" fontId="38" fillId="0" borderId="0" xfId="49" applyNumberFormat="1" applyFont="1"/>
    <xf numFmtId="167" fontId="6" fillId="24" borderId="1" xfId="46" applyNumberFormat="1" applyFont="1" applyFill="1" applyBorder="1" applyAlignment="1">
      <alignment horizontal="right"/>
    </xf>
    <xf numFmtId="0" fontId="38" fillId="0" borderId="6" xfId="49" applyFont="1" applyBorder="1" applyAlignment="1">
      <alignment horizontal="right" vertical="top" wrapText="1"/>
    </xf>
    <xf numFmtId="0" fontId="32" fillId="0" borderId="6" xfId="45" applyFont="1" applyBorder="1" applyAlignment="1">
      <alignment horizontal="right"/>
    </xf>
    <xf numFmtId="0" fontId="42" fillId="0" borderId="7" xfId="49" applyFont="1" applyBorder="1" applyAlignment="1">
      <alignment horizontal="right" vertical="top" wrapText="1"/>
    </xf>
    <xf numFmtId="0" fontId="1" fillId="0" borderId="0" xfId="8" applyNumberFormat="1" applyFont="1" applyFill="1" applyBorder="1" applyProtection="1"/>
    <xf numFmtId="167" fontId="32" fillId="0" borderId="0" xfId="48" applyNumberFormat="1" applyFont="1" applyFill="1" applyBorder="1"/>
    <xf numFmtId="167" fontId="6" fillId="24" borderId="5" xfId="46" applyNumberFormat="1" applyFont="1" applyFill="1" applyBorder="1" applyAlignment="1">
      <alignment horizontal="right"/>
    </xf>
    <xf numFmtId="0" fontId="38" fillId="0" borderId="0" xfId="49" applyFont="1" applyBorder="1" applyAlignment="1">
      <alignment horizontal="right" vertical="top" wrapText="1"/>
    </xf>
    <xf numFmtId="0" fontId="38" fillId="0" borderId="9" xfId="45" applyFont="1" applyBorder="1"/>
    <xf numFmtId="0" fontId="38" fillId="0" borderId="7" xfId="49" applyFont="1" applyBorder="1" applyAlignment="1">
      <alignment horizontal="right" vertical="top" wrapText="1"/>
    </xf>
    <xf numFmtId="0" fontId="38" fillId="0" borderId="0" xfId="49" applyFont="1"/>
    <xf numFmtId="14" fontId="6" fillId="24" borderId="7" xfId="46" applyNumberFormat="1" applyFont="1" applyFill="1" applyBorder="1" applyAlignment="1">
      <alignment horizontal="right"/>
    </xf>
    <xf numFmtId="0" fontId="38" fillId="0" borderId="0" xfId="45" applyFont="1" applyBorder="1"/>
    <xf numFmtId="0" fontId="0" fillId="0" borderId="0" xfId="0"/>
    <xf numFmtId="175" fontId="55" fillId="0" borderId="12" xfId="68" applyNumberFormat="1" applyFont="1" applyFill="1" applyBorder="1" applyAlignment="1">
      <alignment horizontal="left"/>
    </xf>
    <xf numFmtId="3" fontId="0" fillId="0" borderId="0" xfId="0" applyNumberFormat="1"/>
    <xf numFmtId="0" fontId="55" fillId="0" borderId="11" xfId="49" applyFont="1" applyFill="1" applyBorder="1" applyAlignment="1">
      <alignment horizontal="left"/>
    </xf>
    <xf numFmtId="0" fontId="55" fillId="0" borderId="12" xfId="49" applyFont="1" applyFill="1" applyBorder="1" applyAlignment="1">
      <alignment horizontal="left"/>
    </xf>
    <xf numFmtId="0" fontId="55" fillId="0" borderId="13" xfId="49" applyFont="1" applyFill="1" applyBorder="1" applyAlignment="1">
      <alignment horizontal="left"/>
    </xf>
    <xf numFmtId="168" fontId="0" fillId="0" borderId="0" xfId="0" applyNumberFormat="1"/>
    <xf numFmtId="180" fontId="0" fillId="0" borderId="0" xfId="0" applyNumberFormat="1"/>
    <xf numFmtId="181" fontId="0" fillId="0" borderId="0" xfId="0" applyNumberFormat="1"/>
    <xf numFmtId="184" fontId="0" fillId="0" borderId="0" xfId="74" applyNumberFormat="1" applyFont="1"/>
    <xf numFmtId="4" fontId="56" fillId="0" borderId="0" xfId="49" applyNumberFormat="1" applyFont="1" applyFill="1" applyBorder="1" applyAlignment="1">
      <alignment horizontal="right"/>
    </xf>
    <xf numFmtId="9" fontId="0" fillId="0" borderId="0" xfId="62" applyFont="1"/>
    <xf numFmtId="2" fontId="0" fillId="0" borderId="0" xfId="0" applyNumberFormat="1"/>
    <xf numFmtId="0" fontId="59" fillId="0" borderId="0" xfId="49" applyFont="1" applyFill="1" applyBorder="1" applyAlignment="1">
      <alignment horizontal="left" vertical="top" wrapText="1"/>
    </xf>
    <xf numFmtId="0" fontId="59" fillId="0" borderId="4" xfId="49" applyFont="1" applyFill="1" applyBorder="1" applyAlignment="1">
      <alignment vertical="top" wrapText="1"/>
    </xf>
    <xf numFmtId="0" fontId="0" fillId="0" borderId="4" xfId="0" applyBorder="1"/>
    <xf numFmtId="172" fontId="0" fillId="0" borderId="4" xfId="0" applyNumberFormat="1" applyBorder="1"/>
    <xf numFmtId="0" fontId="32" fillId="0" borderId="0" xfId="44" applyFont="1" applyBorder="1"/>
    <xf numFmtId="170" fontId="32" fillId="0" borderId="0" xfId="44" applyNumberFormat="1" applyFont="1" applyBorder="1"/>
    <xf numFmtId="172" fontId="32" fillId="0" borderId="0" xfId="44" applyNumberFormat="1" applyFont="1" applyBorder="1"/>
    <xf numFmtId="2" fontId="32" fillId="0" borderId="0" xfId="44" applyNumberFormat="1" applyFont="1" applyBorder="1"/>
    <xf numFmtId="0" fontId="32" fillId="0" borderId="0" xfId="44" applyFont="1" applyBorder="1" applyAlignment="1">
      <alignment horizontal="right"/>
    </xf>
    <xf numFmtId="14" fontId="32" fillId="0" borderId="0" xfId="44" applyNumberFormat="1" applyFont="1" applyBorder="1" applyAlignment="1">
      <alignment horizontal="right"/>
    </xf>
    <xf numFmtId="171" fontId="39" fillId="0" borderId="0" xfId="44" applyNumberFormat="1" applyFont="1" applyBorder="1"/>
    <xf numFmtId="0" fontId="66" fillId="0" borderId="0" xfId="94"/>
    <xf numFmtId="183" fontId="35" fillId="0" borderId="29" xfId="52" applyNumberFormat="1" applyFont="1" applyFill="1" applyBorder="1" applyAlignment="1">
      <alignment horizontal="left"/>
    </xf>
    <xf numFmtId="0" fontId="38" fillId="0" borderId="0" xfId="52" applyFont="1" applyFill="1"/>
    <xf numFmtId="14" fontId="38" fillId="0" borderId="0" xfId="52" applyNumberFormat="1" applyFont="1" applyFill="1"/>
    <xf numFmtId="0" fontId="13" fillId="0" borderId="0" xfId="52" applyFill="1"/>
    <xf numFmtId="182" fontId="0" fillId="0" borderId="0" xfId="53" applyNumberFormat="1" applyFont="1" applyFill="1"/>
    <xf numFmtId="4" fontId="5" fillId="0" borderId="0" xfId="8" applyNumberFormat="1" applyFill="1" applyProtection="1"/>
    <xf numFmtId="4" fontId="5" fillId="0" borderId="0" xfId="8" applyNumberFormat="1" applyFill="1" applyAlignment="1" applyProtection="1">
      <alignment horizontal="right"/>
    </xf>
    <xf numFmtId="4" fontId="0" fillId="0" borderId="0" xfId="0" applyNumberFormat="1" applyFill="1"/>
    <xf numFmtId="4" fontId="13" fillId="0" borderId="0" xfId="52" applyNumberFormat="1"/>
    <xf numFmtId="183" fontId="35" fillId="0" borderId="0" xfId="52" applyNumberFormat="1" applyFont="1" applyFill="1" applyBorder="1" applyAlignment="1">
      <alignment horizontal="left"/>
    </xf>
    <xf numFmtId="14" fontId="5" fillId="0" borderId="1" xfId="8" applyNumberFormat="1" applyFill="1" applyBorder="1" applyAlignment="1" applyProtection="1">
      <alignment horizontal="left"/>
    </xf>
    <xf numFmtId="4" fontId="5" fillId="0" borderId="1" xfId="8" applyNumberFormat="1" applyFill="1" applyBorder="1" applyProtection="1"/>
    <xf numFmtId="4" fontId="5" fillId="0" borderId="1" xfId="8" applyNumberFormat="1" applyFill="1" applyBorder="1" applyAlignment="1" applyProtection="1">
      <alignment horizontal="right"/>
    </xf>
    <xf numFmtId="0" fontId="13" fillId="0" borderId="3" xfId="52" applyBorder="1" applyAlignment="1">
      <alignment wrapText="1"/>
    </xf>
    <xf numFmtId="0" fontId="13" fillId="0" borderId="4" xfId="52" applyBorder="1" applyAlignment="1">
      <alignment horizontal="left" wrapText="1"/>
    </xf>
    <xf numFmtId="0" fontId="13" fillId="0" borderId="4" xfId="52" applyBorder="1" applyAlignment="1">
      <alignment wrapText="1"/>
    </xf>
    <xf numFmtId="0" fontId="13" fillId="0" borderId="6" xfId="52" applyBorder="1" applyAlignment="1">
      <alignment wrapText="1"/>
    </xf>
    <xf numFmtId="0" fontId="13" fillId="0" borderId="0" xfId="52" applyBorder="1" applyAlignment="1">
      <alignment horizontal="left" wrapText="1"/>
    </xf>
    <xf numFmtId="0" fontId="13" fillId="0" borderId="0" xfId="52" applyBorder="1" applyAlignment="1">
      <alignment wrapText="1"/>
    </xf>
    <xf numFmtId="168" fontId="13" fillId="0" borderId="5" xfId="52" applyNumberFormat="1" applyBorder="1" applyAlignment="1">
      <alignment wrapText="1"/>
    </xf>
    <xf numFmtId="168" fontId="66" fillId="0" borderId="7" xfId="94" applyNumberFormat="1" applyBorder="1" applyAlignment="1">
      <alignment wrapText="1"/>
    </xf>
    <xf numFmtId="168" fontId="13" fillId="0" borderId="7" xfId="52" applyNumberFormat="1" applyBorder="1" applyAlignment="1">
      <alignment wrapText="1"/>
    </xf>
    <xf numFmtId="168" fontId="32" fillId="0" borderId="7" xfId="44" applyNumberFormat="1" applyFont="1" applyBorder="1"/>
    <xf numFmtId="168" fontId="13" fillId="0" borderId="0" xfId="52" applyNumberFormat="1"/>
    <xf numFmtId="180" fontId="13" fillId="0" borderId="0" xfId="52" applyNumberFormat="1"/>
    <xf numFmtId="4" fontId="0" fillId="0" borderId="0" xfId="0" applyNumberFormat="1" applyFill="1" applyBorder="1"/>
    <xf numFmtId="0" fontId="38" fillId="0" borderId="0" xfId="52" applyFont="1" applyFill="1" applyBorder="1"/>
    <xf numFmtId="168" fontId="38" fillId="0" borderId="0" xfId="52" applyNumberFormat="1" applyFont="1" applyFill="1"/>
    <xf numFmtId="172" fontId="6" fillId="4" borderId="1" xfId="9" applyNumberFormat="1" applyBorder="1"/>
    <xf numFmtId="172" fontId="6" fillId="4" borderId="9" xfId="9" applyNumberFormat="1" applyBorder="1"/>
    <xf numFmtId="168" fontId="6" fillId="4" borderId="20" xfId="9" applyNumberFormat="1" applyBorder="1"/>
    <xf numFmtId="168" fontId="6" fillId="4" borderId="22" xfId="9" applyNumberFormat="1" applyBorder="1"/>
    <xf numFmtId="168" fontId="6" fillId="4" borderId="24" xfId="9" applyNumberFormat="1" applyBorder="1"/>
    <xf numFmtId="172" fontId="6" fillId="4" borderId="3" xfId="43" applyNumberFormat="1" applyBorder="1"/>
    <xf numFmtId="174" fontId="38" fillId="0" borderId="0" xfId="49" applyNumberFormat="1" applyFont="1" applyBorder="1" applyAlignment="1">
      <alignment horizontal="left"/>
    </xf>
    <xf numFmtId="9" fontId="38" fillId="0" borderId="0" xfId="45" applyNumberFormat="1" applyFont="1"/>
    <xf numFmtId="0" fontId="32" fillId="0" borderId="5" xfId="44" applyFont="1" applyBorder="1" applyAlignment="1">
      <alignment horizontal="right"/>
    </xf>
    <xf numFmtId="180" fontId="32" fillId="0" borderId="0" xfId="44" applyNumberFormat="1" applyFont="1"/>
    <xf numFmtId="172" fontId="6" fillId="4" borderId="3" xfId="9" applyNumberFormat="1" applyBorder="1"/>
    <xf numFmtId="172" fontId="6" fillId="4" borderId="0" xfId="9" applyNumberFormat="1" applyBorder="1"/>
    <xf numFmtId="172" fontId="6" fillId="4" borderId="7" xfId="9" applyNumberFormat="1" applyBorder="1"/>
    <xf numFmtId="0" fontId="38" fillId="0" borderId="0" xfId="45" applyFont="1" applyFill="1" applyBorder="1"/>
    <xf numFmtId="167" fontId="6" fillId="0" borderId="0" xfId="46" applyNumberFormat="1" applyFont="1" applyFill="1" applyBorder="1" applyAlignment="1">
      <alignment horizontal="right"/>
    </xf>
    <xf numFmtId="2" fontId="32" fillId="0" borderId="0" xfId="48" applyNumberFormat="1" applyFont="1" applyFill="1" applyBorder="1"/>
    <xf numFmtId="2" fontId="32" fillId="0" borderId="1" xfId="48" applyNumberFormat="1" applyFont="1" applyFill="1" applyBorder="1"/>
    <xf numFmtId="167" fontId="32" fillId="0" borderId="9" xfId="48" applyNumberFormat="1" applyFont="1" applyFill="1" applyBorder="1"/>
    <xf numFmtId="181" fontId="1" fillId="0" borderId="0" xfId="35" applyNumberFormat="1" applyBorder="1"/>
    <xf numFmtId="0" fontId="1" fillId="0" borderId="0" xfId="35" applyBorder="1"/>
    <xf numFmtId="168" fontId="5" fillId="0" borderId="3" xfId="8" applyNumberFormat="1" applyFill="1" applyBorder="1" applyAlignment="1" applyProtection="1">
      <alignment horizontal="right"/>
    </xf>
    <xf numFmtId="168" fontId="5" fillId="0" borderId="4" xfId="8" applyNumberFormat="1" applyFill="1" applyBorder="1" applyAlignment="1" applyProtection="1">
      <alignment horizontal="right"/>
    </xf>
    <xf numFmtId="168" fontId="5" fillId="0" borderId="5" xfId="8" applyNumberFormat="1" applyFill="1" applyBorder="1" applyAlignment="1" applyProtection="1">
      <alignment horizontal="right"/>
    </xf>
    <xf numFmtId="168" fontId="5" fillId="0" borderId="11" xfId="8" applyNumberFormat="1" applyFill="1" applyBorder="1" applyAlignment="1" applyProtection="1">
      <alignment horizontal="right"/>
    </xf>
    <xf numFmtId="172" fontId="5" fillId="0" borderId="4" xfId="8" applyNumberFormat="1" applyFill="1" applyBorder="1" applyAlignment="1" applyProtection="1">
      <alignment horizontal="right"/>
    </xf>
    <xf numFmtId="3" fontId="5" fillId="0" borderId="3" xfId="8" applyNumberFormat="1" applyFill="1" applyBorder="1" applyAlignment="1" applyProtection="1">
      <alignment horizontal="right"/>
    </xf>
    <xf numFmtId="3" fontId="5" fillId="0" borderId="4" xfId="8" applyNumberFormat="1" applyFill="1" applyBorder="1" applyAlignment="1" applyProtection="1">
      <alignment horizontal="right"/>
    </xf>
    <xf numFmtId="3" fontId="5" fillId="0" borderId="5" xfId="8" applyNumberFormat="1" applyFill="1" applyBorder="1" applyAlignment="1" applyProtection="1">
      <alignment horizontal="right"/>
    </xf>
    <xf numFmtId="168" fontId="5" fillId="0" borderId="6" xfId="8" applyNumberFormat="1" applyFill="1" applyBorder="1" applyAlignment="1" applyProtection="1">
      <alignment horizontal="right"/>
    </xf>
    <xf numFmtId="168" fontId="5" fillId="0" borderId="0" xfId="8" applyNumberFormat="1" applyFill="1" applyBorder="1" applyAlignment="1" applyProtection="1">
      <alignment horizontal="right"/>
    </xf>
    <xf numFmtId="168" fontId="5" fillId="0" borderId="7" xfId="8" applyNumberFormat="1" applyFill="1" applyBorder="1" applyAlignment="1" applyProtection="1">
      <alignment horizontal="right"/>
    </xf>
    <xf numFmtId="168" fontId="5" fillId="0" borderId="12" xfId="8" applyNumberFormat="1" applyFill="1" applyBorder="1" applyAlignment="1" applyProtection="1">
      <alignment horizontal="right"/>
    </xf>
    <xf numFmtId="172" fontId="5" fillId="0" borderId="0" xfId="8" applyNumberFormat="1" applyFill="1" applyBorder="1" applyAlignment="1" applyProtection="1">
      <alignment horizontal="right"/>
    </xf>
    <xf numFmtId="3" fontId="5" fillId="0" borderId="6" xfId="8" applyNumberFormat="1" applyFill="1" applyBorder="1" applyAlignment="1" applyProtection="1">
      <alignment horizontal="right"/>
    </xf>
    <xf numFmtId="3" fontId="5" fillId="0" borderId="0" xfId="8" applyNumberFormat="1" applyFill="1" applyBorder="1" applyAlignment="1" applyProtection="1">
      <alignment horizontal="right"/>
    </xf>
    <xf numFmtId="3" fontId="5" fillId="0" borderId="7" xfId="8" applyNumberFormat="1" applyFill="1" applyBorder="1" applyAlignment="1" applyProtection="1">
      <alignment horizontal="right"/>
    </xf>
    <xf numFmtId="168" fontId="5" fillId="0" borderId="8" xfId="8" applyNumberFormat="1" applyFill="1" applyBorder="1" applyAlignment="1" applyProtection="1">
      <alignment horizontal="right"/>
    </xf>
    <xf numFmtId="168" fontId="5" fillId="0" borderId="1" xfId="8" applyNumberFormat="1" applyFill="1" applyBorder="1" applyAlignment="1" applyProtection="1">
      <alignment horizontal="right"/>
    </xf>
    <xf numFmtId="3" fontId="5" fillId="0" borderId="1" xfId="8" applyNumberFormat="1" applyFill="1" applyBorder="1" applyAlignment="1" applyProtection="1">
      <alignment horizontal="right"/>
    </xf>
    <xf numFmtId="3" fontId="5" fillId="0" borderId="9" xfId="8" applyNumberFormat="1" applyFill="1" applyBorder="1" applyAlignment="1" applyProtection="1">
      <alignment horizontal="right"/>
    </xf>
    <xf numFmtId="3" fontId="5" fillId="0" borderId="8" xfId="8" applyNumberFormat="1" applyFill="1" applyBorder="1" applyAlignment="1" applyProtection="1">
      <alignment horizontal="right"/>
    </xf>
    <xf numFmtId="3" fontId="5" fillId="0" borderId="13" xfId="8" applyNumberFormat="1" applyFill="1" applyBorder="1" applyAlignment="1" applyProtection="1">
      <alignment horizontal="right"/>
    </xf>
    <xf numFmtId="172" fontId="5" fillId="0" borderId="1" xfId="8" applyNumberFormat="1" applyFill="1" applyBorder="1" applyAlignment="1" applyProtection="1">
      <alignment horizontal="right"/>
    </xf>
    <xf numFmtId="4" fontId="13" fillId="0" borderId="0" xfId="52" applyNumberFormat="1" applyFill="1"/>
    <xf numFmtId="0" fontId="67" fillId="0" borderId="0" xfId="52" applyFont="1"/>
    <xf numFmtId="0" fontId="41" fillId="27" borderId="0" xfId="45" applyFont="1" applyFill="1"/>
    <xf numFmtId="0" fontId="38" fillId="27" borderId="0" xfId="45" applyFont="1" applyFill="1"/>
    <xf numFmtId="0" fontId="15" fillId="27" borderId="0" xfId="36" applyFill="1" applyAlignment="1">
      <alignment wrapText="1"/>
    </xf>
    <xf numFmtId="167" fontId="6" fillId="24" borderId="9" xfId="46" applyNumberFormat="1" applyFont="1" applyFill="1" applyBorder="1" applyAlignment="1">
      <alignment horizontal="right"/>
    </xf>
    <xf numFmtId="0" fontId="35" fillId="0" borderId="3" xfId="45" applyFont="1" applyBorder="1" applyAlignment="1">
      <alignment horizontal="right"/>
    </xf>
    <xf numFmtId="0" fontId="35" fillId="0" borderId="4" xfId="45" applyFont="1" applyBorder="1" applyAlignment="1">
      <alignment horizontal="right" wrapText="1"/>
    </xf>
    <xf numFmtId="0" fontId="35" fillId="0" borderId="5" xfId="45" applyFont="1" applyBorder="1" applyAlignment="1">
      <alignment horizontal="right" wrapText="1"/>
    </xf>
    <xf numFmtId="0" fontId="41" fillId="0" borderId="5" xfId="45" applyFont="1" applyFill="1" applyBorder="1"/>
    <xf numFmtId="0" fontId="33" fillId="0" borderId="0" xfId="35" applyFont="1" applyFill="1" applyAlignment="1">
      <alignment horizontal="left" vertical="center"/>
    </xf>
    <xf numFmtId="0" fontId="33" fillId="0" borderId="0" xfId="35" applyFont="1" applyFill="1"/>
    <xf numFmtId="0" fontId="33" fillId="0" borderId="0" xfId="44" applyFont="1" applyFill="1"/>
    <xf numFmtId="0" fontId="32" fillId="0" borderId="0" xfId="44" applyFont="1" applyFill="1"/>
    <xf numFmtId="0" fontId="1" fillId="0" borderId="0" xfId="35" applyFill="1"/>
    <xf numFmtId="10" fontId="1" fillId="3" borderId="7" xfId="42" applyNumberFormat="1" applyFont="1" applyFill="1" applyBorder="1" applyAlignment="1" applyProtection="1">
      <protection locked="0"/>
    </xf>
    <xf numFmtId="10" fontId="61" fillId="0" borderId="7" xfId="42" applyNumberFormat="1" applyFont="1" applyFill="1" applyBorder="1"/>
    <xf numFmtId="14" fontId="1" fillId="0" borderId="8" xfId="35" applyNumberFormat="1" applyBorder="1"/>
    <xf numFmtId="1" fontId="1" fillId="0" borderId="1" xfId="35" applyNumberFormat="1" applyBorder="1"/>
    <xf numFmtId="1" fontId="1" fillId="0" borderId="9" xfId="35" applyNumberFormat="1" applyBorder="1"/>
    <xf numFmtId="177" fontId="1" fillId="0" borderId="1" xfId="35" applyNumberFormat="1" applyBorder="1"/>
    <xf numFmtId="10" fontId="61" fillId="0" borderId="9" xfId="42" applyNumberFormat="1" applyFont="1" applyFill="1" applyBorder="1"/>
    <xf numFmtId="14" fontId="32" fillId="0" borderId="0" xfId="44" applyNumberFormat="1" applyFont="1" applyBorder="1"/>
    <xf numFmtId="14" fontId="32" fillId="0" borderId="26" xfId="44" applyNumberFormat="1" applyFont="1" applyBorder="1"/>
    <xf numFmtId="2" fontId="32" fillId="0" borderId="35" xfId="44" applyNumberFormat="1" applyFont="1" applyBorder="1"/>
    <xf numFmtId="177" fontId="1" fillId="0" borderId="0" xfId="35" applyNumberFormat="1" applyFill="1"/>
    <xf numFmtId="0" fontId="1" fillId="28" borderId="0" xfId="35" applyFill="1"/>
    <xf numFmtId="0" fontId="1" fillId="28" borderId="0" xfId="35" applyFill="1" applyAlignment="1">
      <alignment horizontal="right"/>
    </xf>
    <xf numFmtId="0" fontId="15" fillId="28" borderId="0" xfId="36" applyFill="1" applyBorder="1" applyAlignment="1"/>
    <xf numFmtId="0" fontId="1" fillId="28" borderId="0" xfId="35" applyFill="1" applyBorder="1"/>
    <xf numFmtId="0" fontId="16" fillId="27" borderId="0" xfId="35" applyFont="1" applyFill="1" applyAlignment="1">
      <alignment wrapText="1"/>
    </xf>
    <xf numFmtId="0" fontId="1" fillId="27" borderId="0" xfId="35" applyFill="1" applyAlignment="1">
      <alignment wrapText="1"/>
    </xf>
    <xf numFmtId="0" fontId="1" fillId="27" borderId="0" xfId="35" applyFill="1"/>
    <xf numFmtId="14" fontId="32" fillId="0" borderId="1" xfId="44" applyNumberFormat="1" applyFont="1" applyBorder="1"/>
    <xf numFmtId="2" fontId="32" fillId="0" borderId="1" xfId="44" applyNumberFormat="1" applyFont="1" applyBorder="1"/>
    <xf numFmtId="2" fontId="32" fillId="0" borderId="9" xfId="44" applyNumberFormat="1" applyFont="1" applyBorder="1"/>
    <xf numFmtId="171" fontId="39" fillId="0" borderId="8" xfId="44" applyNumberFormat="1" applyFont="1" applyBorder="1"/>
    <xf numFmtId="4" fontId="32" fillId="0" borderId="1" xfId="44" applyNumberFormat="1" applyFont="1" applyBorder="1"/>
    <xf numFmtId="4" fontId="32" fillId="0" borderId="9" xfId="44" applyNumberFormat="1" applyFont="1" applyBorder="1"/>
    <xf numFmtId="49" fontId="4" fillId="0" borderId="14" xfId="40" applyNumberFormat="1" applyFont="1" applyFill="1" applyBorder="1" applyAlignment="1">
      <alignment horizontal="left" vertical="center" wrapText="1"/>
    </xf>
    <xf numFmtId="0" fontId="21" fillId="5" borderId="18" xfId="39" applyFont="1" applyFill="1" applyBorder="1" applyAlignment="1">
      <alignment horizontal="left" vertical="top"/>
    </xf>
    <xf numFmtId="0" fontId="21" fillId="5" borderId="0" xfId="39" applyFont="1" applyFill="1" applyAlignment="1">
      <alignment horizontal="left" vertical="top"/>
    </xf>
    <xf numFmtId="0" fontId="21" fillId="5" borderId="14" xfId="39" applyFont="1" applyFill="1" applyBorder="1" applyAlignment="1">
      <alignment horizontal="left" vertical="top"/>
    </xf>
    <xf numFmtId="0" fontId="38" fillId="0" borderId="4" xfId="45" applyFont="1" applyBorder="1" applyAlignment="1">
      <alignment horizontal="center" wrapText="1"/>
    </xf>
    <xf numFmtId="0" fontId="32" fillId="0" borderId="3" xfId="44" applyFont="1" applyBorder="1" applyAlignment="1">
      <alignment horizontal="center"/>
    </xf>
    <xf numFmtId="0" fontId="32" fillId="0" borderId="4" xfId="44" applyFont="1" applyBorder="1" applyAlignment="1">
      <alignment horizontal="center"/>
    </xf>
    <xf numFmtId="0" fontId="32" fillId="0" borderId="5" xfId="44" applyFont="1" applyBorder="1" applyAlignment="1">
      <alignment horizontal="center"/>
    </xf>
    <xf numFmtId="0" fontId="59" fillId="0" borderId="0" xfId="49" applyFont="1" applyFill="1" applyBorder="1" applyAlignment="1">
      <alignment horizontal="left" vertical="top" wrapText="1"/>
    </xf>
    <xf numFmtId="0" fontId="0" fillId="0" borderId="0" xfId="0" applyBorder="1" applyAlignment="1">
      <alignment wrapText="1"/>
    </xf>
    <xf numFmtId="0" fontId="56" fillId="0" borderId="0" xfId="49" applyFont="1" applyFill="1" applyBorder="1" applyAlignment="1">
      <alignment horizontal="left" vertical="center" wrapText="1"/>
    </xf>
    <xf numFmtId="0" fontId="0" fillId="0" borderId="0" xfId="0" applyAlignment="1">
      <alignment wrapText="1"/>
    </xf>
    <xf numFmtId="0" fontId="59" fillId="0" borderId="0" xfId="49" applyFont="1" applyFill="1" applyBorder="1" applyAlignment="1">
      <alignment vertical="top" wrapText="1"/>
    </xf>
    <xf numFmtId="0" fontId="55" fillId="0" borderId="28" xfId="49" applyFont="1" applyBorder="1" applyAlignment="1">
      <alignment horizontal="center"/>
    </xf>
    <xf numFmtId="0" fontId="55" fillId="0" borderId="29" xfId="49" applyFont="1" applyBorder="1" applyAlignment="1">
      <alignment horizontal="center"/>
    </xf>
    <xf numFmtId="0" fontId="55" fillId="0" borderId="30" xfId="49" applyFont="1" applyBorder="1" applyAlignment="1">
      <alignment horizontal="center"/>
    </xf>
    <xf numFmtId="0" fontId="55" fillId="0" borderId="11" xfId="49" applyFont="1" applyBorder="1" applyAlignment="1">
      <alignment horizontal="right" vertical="top" wrapText="1"/>
    </xf>
    <xf numFmtId="0" fontId="55" fillId="0" borderId="13" xfId="49" applyFont="1" applyBorder="1" applyAlignment="1">
      <alignment horizontal="right" vertical="top" wrapText="1"/>
    </xf>
    <xf numFmtId="0" fontId="59" fillId="0" borderId="4" xfId="49" applyFont="1" applyFill="1" applyBorder="1" applyAlignment="1">
      <alignment horizontal="left" vertical="top" wrapText="1"/>
    </xf>
    <xf numFmtId="0" fontId="55" fillId="0" borderId="11" xfId="49" applyFont="1" applyBorder="1" applyAlignment="1">
      <alignment horizontal="center" vertical="center" wrapText="1"/>
    </xf>
    <xf numFmtId="0" fontId="55" fillId="0" borderId="12" xfId="49" applyFont="1" applyBorder="1" applyAlignment="1">
      <alignment horizontal="center" vertical="center" wrapText="1"/>
    </xf>
    <xf numFmtId="0" fontId="55" fillId="0" borderId="13" xfId="49" applyFont="1" applyBorder="1" applyAlignment="1">
      <alignment horizontal="center" vertical="center" wrapText="1"/>
    </xf>
    <xf numFmtId="0" fontId="55" fillId="0" borderId="3" xfId="49" applyFont="1" applyBorder="1" applyAlignment="1">
      <alignment horizontal="right" vertical="top"/>
    </xf>
    <xf numFmtId="0" fontId="55" fillId="0" borderId="8" xfId="49" applyFont="1" applyBorder="1" applyAlignment="1">
      <alignment horizontal="right" vertical="top"/>
    </xf>
    <xf numFmtId="0" fontId="41" fillId="0" borderId="28" xfId="49" applyFont="1" applyBorder="1" applyAlignment="1">
      <alignment horizontal="center"/>
    </xf>
    <xf numFmtId="0" fontId="41" fillId="0" borderId="29" xfId="49" applyFont="1" applyBorder="1" applyAlignment="1">
      <alignment horizontal="center"/>
    </xf>
    <xf numFmtId="0" fontId="41" fillId="0" borderId="30" xfId="49" applyFont="1" applyBorder="1" applyAlignment="1">
      <alignment horizontal="center"/>
    </xf>
    <xf numFmtId="0" fontId="53" fillId="0" borderId="0" xfId="49" applyFont="1" applyAlignment="1">
      <alignment horizontal="left"/>
    </xf>
    <xf numFmtId="0" fontId="54" fillId="0" borderId="0" xfId="49" applyFont="1" applyAlignment="1">
      <alignment horizontal="left"/>
    </xf>
    <xf numFmtId="10" fontId="32" fillId="0" borderId="7" xfId="46" applyNumberFormat="1" applyFont="1" applyFill="1" applyBorder="1"/>
    <xf numFmtId="10" fontId="32" fillId="0" borderId="9" xfId="46" applyNumberFormat="1" applyFont="1" applyFill="1" applyBorder="1"/>
    <xf numFmtId="173" fontId="32" fillId="0" borderId="9" xfId="44" applyNumberFormat="1" applyFont="1" applyBorder="1"/>
    <xf numFmtId="9" fontId="6" fillId="4" borderId="28" xfId="62" applyFont="1" applyFill="1" applyBorder="1"/>
  </cellXfs>
  <cellStyles count="95">
    <cellStyle name="20% - Accent1" xfId="23" builtinId="30" customBuiltin="1"/>
    <cellStyle name="20% - Accent2" xfId="25" builtinId="34" customBuiltin="1"/>
    <cellStyle name="20% - Accent3" xfId="27" builtinId="38" customBuiltin="1"/>
    <cellStyle name="20% - Accent4" xfId="29" builtinId="42" customBuiltin="1"/>
    <cellStyle name="20% - Accent5" xfId="31" builtinId="46" customBuiltin="1"/>
    <cellStyle name="20% - Accent6" xfId="33" builtinId="50" customBuiltin="1"/>
    <cellStyle name="40% - Accent1" xfId="24" builtinId="31" customBuiltin="1"/>
    <cellStyle name="40% - Accent2" xfId="26" builtinId="35" customBuiltin="1"/>
    <cellStyle name="40% - Accent3" xfId="28" builtinId="39" customBuiltin="1"/>
    <cellStyle name="40% - Accent4" xfId="30" builtinId="43" customBuiltin="1"/>
    <cellStyle name="40% - Accent5" xfId="32" builtinId="47" customBuiltin="1"/>
    <cellStyle name="40% - Accent6" xfId="34" builtinId="51" customBuiltin="1"/>
    <cellStyle name="ANCLAS,REZONES Y SUS PARTES,DE FUNDICION,DE HIERRO O DE ACERO" xfId="63" xr:uid="{1338B781-F92F-4C0C-BF0D-F5E92367D147}"/>
    <cellStyle name="Change in Formula" xfId="3" xr:uid="{00000000-0005-0000-0000-00000C000000}"/>
    <cellStyle name="Comma" xfId="1" builtinId="3" customBuiltin="1"/>
    <cellStyle name="Comma [0]" xfId="2" builtinId="6" customBuiltin="1"/>
    <cellStyle name="Comma 2" xfId="42" xr:uid="{4A13FF09-BCBF-47B1-9937-7D294DFCD20A}"/>
    <cellStyle name="Comma 2 2" xfId="74" xr:uid="{06F0C2CD-BCFB-4E84-8E83-E64C843C43C1}"/>
    <cellStyle name="Comma 3" xfId="56" xr:uid="{EFA8964D-5FE2-4DF7-A782-D7C58EBF118B}"/>
    <cellStyle name="Comma 4" xfId="64" xr:uid="{0B873210-4961-4B68-839F-69A1A3B14E9D}"/>
    <cellStyle name="Comma 5" xfId="53" xr:uid="{A3AFED63-0E65-4AE9-8FA0-088BA3B99BD5}"/>
    <cellStyle name="Comma 7 2" xfId="58" xr:uid="{0B531E65-2658-474A-913F-AC7D60FBF77B}"/>
    <cellStyle name="Currency 2" xfId="50" xr:uid="{1C44EF90-9975-4F62-AB26-4EC6509CCDA3}"/>
    <cellStyle name="Currency 2 2" xfId="65" xr:uid="{1D4A327B-92E5-46AD-8660-5220F318D6FB}"/>
    <cellStyle name="DefaultBold" xfId="20" xr:uid="{00000000-0005-0000-0000-00000F000000}"/>
    <cellStyle name="DefaultDP2 3" xfId="21" xr:uid="{00000000-0005-0000-0000-000010000000}"/>
    <cellStyle name="DefaultLeft 2" xfId="19" xr:uid="{00000000-0005-0000-0000-000011000000}"/>
    <cellStyle name="Error checks" xfId="4" xr:uid="{00000000-0005-0000-0000-000012000000}"/>
    <cellStyle name="Error checks 2" xfId="41" xr:uid="{2457412A-C3A1-4CB5-8111-A590FC91822E}"/>
    <cellStyle name="Error Warning" xfId="5" xr:uid="{00000000-0005-0000-0000-000013000000}"/>
    <cellStyle name="Header1" xfId="38" xr:uid="{486A9E22-5CDF-485C-A0A0-85D62B3C6D8E}"/>
    <cellStyle name="Hyperlink" xfId="61" builtinId="8"/>
    <cellStyle name="Hyperlink 2" xfId="36" xr:uid="{A7AC4673-9124-479C-9F33-EAC7802F7E54}"/>
    <cellStyle name="Hyperlink 2 2" xfId="66" xr:uid="{B3EE51B4-5675-4EEA-8423-B2CF36FCC58F}"/>
    <cellStyle name="Info/Default #" xfId="15" xr:uid="{00000000-0005-0000-0000-000014000000}"/>
    <cellStyle name="Info/default %" xfId="12" xr:uid="{00000000-0005-0000-0000-000015000000}"/>
    <cellStyle name="Info/import #" xfId="11" xr:uid="{00000000-0005-0000-0000-000016000000}"/>
    <cellStyle name="Info/import %" xfId="14" xr:uid="{00000000-0005-0000-0000-000017000000}"/>
    <cellStyle name="Input #" xfId="6" xr:uid="{00000000-0005-0000-0000-000018000000}"/>
    <cellStyle name="Input %" xfId="7" xr:uid="{00000000-0005-0000-0000-000019000000}"/>
    <cellStyle name="Input % 3" xfId="47" xr:uid="{2988B8EA-6E0C-472D-8204-337E1F9DEF89}"/>
    <cellStyle name="Input2" xfId="8" xr:uid="{00000000-0005-0000-0000-00001A000000}"/>
    <cellStyle name="Key Outputs" xfId="9" xr:uid="{00000000-0005-0000-0000-00001B000000}"/>
    <cellStyle name="Key Outputs 2" xfId="43" xr:uid="{7447B9F3-4652-4932-9E5C-A3E55181EC1E}"/>
    <cellStyle name="Links from other files (green) style" xfId="10" xr:uid="{00000000-0005-0000-0000-00001C000000}"/>
    <cellStyle name="Normal" xfId="0" builtinId="0" customBuiltin="1"/>
    <cellStyle name="Normal 10 2 2 2" xfId="78" xr:uid="{DC880F55-E3FF-4657-884D-469403FA14AD}"/>
    <cellStyle name="Normal 10 3" xfId="79" xr:uid="{FF24267F-A628-44E9-81FC-F3AD28816584}"/>
    <cellStyle name="Normal 11" xfId="44" xr:uid="{FC04703F-9CE1-4F4B-B706-90A1A7A56713}"/>
    <cellStyle name="Normal 11 5" xfId="76" xr:uid="{0405DBEC-EEF8-4A74-9229-C8DDCD439B4F}"/>
    <cellStyle name="Normal 12" xfId="51" xr:uid="{B28AFCCF-2B02-4A96-8C3F-55F831F74255}"/>
    <cellStyle name="Normal 13" xfId="52" xr:uid="{B1BC95FD-C9E8-40AD-82F2-5EB80906D929}"/>
    <cellStyle name="Normal 13 2" xfId="67" xr:uid="{7F9B6102-D5AE-41CE-934F-6ACBAA7A43D6}"/>
    <cellStyle name="Normal 15" xfId="54" xr:uid="{BEE33242-EA98-4381-8295-8057F76983BF}"/>
    <cellStyle name="Normal 15 2" xfId="60" xr:uid="{E1DFDF07-8308-4A8A-80D1-86B380A23B7F}"/>
    <cellStyle name="Normal 16" xfId="57" xr:uid="{DC8DEE15-65B8-43E0-9500-C4D678184B02}"/>
    <cellStyle name="Normal 2" xfId="18" xr:uid="{00000000-0005-0000-0000-00001E000000}"/>
    <cellStyle name="Normal 2 2" xfId="68" xr:uid="{BB400068-A1B4-4A80-9F57-5E2CD418196A}"/>
    <cellStyle name="Normal 2 2 2" xfId="49" xr:uid="{C108691D-A5F5-47B4-940B-E9806621D008}"/>
    <cellStyle name="Normal 2 2 3" xfId="81" xr:uid="{79F1668A-D3FA-4853-B4B7-8C10BAA64D96}"/>
    <cellStyle name="Normal 2 2 4" xfId="39" xr:uid="{657B0CFC-B086-4302-8783-782EE1EF0813}"/>
    <cellStyle name="Normal 2 2_Table 9" xfId="88" xr:uid="{B4E7F7AF-1E44-43CF-B9F4-67644F634502}"/>
    <cellStyle name="Normal 2 3" xfId="82" xr:uid="{B696424D-53EE-49FE-8B47-36594421B7A7}"/>
    <cellStyle name="Normal 2 4" xfId="80" xr:uid="{44703824-D5BA-4D07-8808-ED9318E5E9D9}"/>
    <cellStyle name="Normal 2_Table 9" xfId="90" xr:uid="{11ADF37E-C370-446C-A23C-48CA8DD99226}"/>
    <cellStyle name="Normal 3" xfId="35" xr:uid="{BE5A6E0C-AB05-4A0C-A701-A24A4BEA504A}"/>
    <cellStyle name="Normal 3 2" xfId="83" xr:uid="{9C21AD4D-FE14-4347-90E4-25D8C09ADD02}"/>
    <cellStyle name="Normal 3 3" xfId="69" xr:uid="{424BC5ED-DCF2-489D-9642-5E249754CE47}"/>
    <cellStyle name="Normal 3_Table 9" xfId="91" xr:uid="{74289B34-A3DF-4830-B9FD-3EA24A065569}"/>
    <cellStyle name="Normal 4" xfId="70" xr:uid="{F0DB2738-ABC8-43E7-B1CD-5AED746B0F45}"/>
    <cellStyle name="Normal 4 2" xfId="84" xr:uid="{F27B9023-3ABF-42FB-8C99-9627E2D3D158}"/>
    <cellStyle name="Normal 4 6 2" xfId="77" xr:uid="{CAC3388A-E14C-46C6-83A9-D5977BF211E8}"/>
    <cellStyle name="Normal 4_Table 9" xfId="89" xr:uid="{F2083446-5ECF-4678-A71C-1F30E5DB96F7}"/>
    <cellStyle name="Normal 5" xfId="71" xr:uid="{42448267-B121-46D6-A18D-593886051B31}"/>
    <cellStyle name="Normal 5 2" xfId="85" xr:uid="{550437A2-9762-4D98-8FF7-6AA83E5C5480}"/>
    <cellStyle name="Normal 5_Table 9" xfId="92" xr:uid="{2AF4FE8C-5E3E-4498-B12B-473BED6422BD}"/>
    <cellStyle name="Normal 6" xfId="75" xr:uid="{FCB0D2C9-BE88-4B7D-89B0-DE627934FC0F}"/>
    <cellStyle name="Normal 6 2" xfId="86" xr:uid="{C3764F58-FDB7-45A8-AE26-F51A8D6216A9}"/>
    <cellStyle name="Normal 6_Table 9" xfId="93" xr:uid="{8896C063-2353-4444-90B9-834767766129}"/>
    <cellStyle name="Normal 7" xfId="94" xr:uid="{BC1D1470-C66C-4982-B979-0651780D0922}"/>
    <cellStyle name="Normal 9" xfId="45" xr:uid="{27E9D390-7CCE-4C1A-B98B-DC5A1389B602}"/>
    <cellStyle name="Normal_TPDC TZ Empl forecasts 0904 SLAxInd" xfId="40" xr:uid="{A7D77144-70BF-4A3D-B06E-68EE9BAE8874}"/>
    <cellStyle name="Percent" xfId="62" builtinId="5"/>
    <cellStyle name="Percent 2" xfId="16" xr:uid="{00000000-0005-0000-0000-00001F000000}"/>
    <cellStyle name="Percent 2 2" xfId="17" xr:uid="{00000000-0005-0000-0000-000020000000}"/>
    <cellStyle name="Percent 2 2 2" xfId="73" xr:uid="{21BA8044-B70F-495A-8C5D-DAB5ED09E01B}"/>
    <cellStyle name="Percent 2 3" xfId="72" xr:uid="{6F8FA655-2370-4D90-9534-9DD31CBFF888}"/>
    <cellStyle name="Percent 3" xfId="22" xr:uid="{00000000-0005-0000-0000-000021000000}"/>
    <cellStyle name="Percent 3 2" xfId="48" xr:uid="{5CC6C5B5-131C-4EE5-85EC-D4D407345750}"/>
    <cellStyle name="Percent 4" xfId="46" xr:uid="{1B975852-E6C0-458F-BE37-7DAE07114BEB}"/>
    <cellStyle name="Percent 4 2" xfId="55" xr:uid="{C60CAFF1-9EF1-4A1D-96F9-012804EF7457}"/>
    <cellStyle name="Percent 5 2" xfId="59" xr:uid="{5CDB046F-EA8F-4A4F-BE23-9DCB5B027582}"/>
    <cellStyle name="QA" xfId="13" xr:uid="{00000000-0005-0000-0000-000022000000}"/>
    <cellStyle name="Sheet_Header" xfId="37" xr:uid="{ABDEC8E8-91A6-4D8A-B3F8-A190CFAD9D57}"/>
    <cellStyle name="Style 1" xfId="87" xr:uid="{3A8A4916-9AAC-4083-A577-9CC294A63F64}"/>
  </cellStyles>
  <dxfs count="0"/>
  <tableStyles count="0" defaultTableStyle="TableStyleMedium2" defaultPivotStyle="PivotStyleLight16"/>
  <colors>
    <mruColors>
      <color rgb="FF006C49"/>
      <color rgb="FF009900"/>
      <color rgb="FF009DDB"/>
      <color rgb="FF0352A1"/>
      <color rgb="FF000000"/>
      <color rgb="FF3373B3"/>
      <color rgb="FF99A4B7"/>
      <color rgb="FF77869F"/>
      <color rgb="FF66C5EA"/>
      <color rgb="FF1C35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37908243494894"/>
          <c:y val="5.7181584053256324E-2"/>
          <c:w val="0.56991795424915315"/>
          <c:h val="0.83644571197830708"/>
        </c:manualLayout>
      </c:layout>
      <c:areaChart>
        <c:grouping val="stacked"/>
        <c:varyColors val="0"/>
        <c:ser>
          <c:idx val="1"/>
          <c:order val="1"/>
          <c:spPr>
            <a:solidFill>
              <a:srgbClr val="006C49"/>
            </a:solidFill>
            <a:ln>
              <a:noFill/>
            </a:ln>
            <a:effectLst/>
          </c:spPr>
          <c:cat>
            <c:numRef>
              <c:f>'Ch 3. Volumes'!$L$68:$L$199</c:f>
              <c:numCache>
                <c:formatCode>mmmm\ yyyy</c:formatCode>
                <c:ptCount val="132"/>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42186</c:v>
                </c:pt>
                <c:pt idx="61">
                  <c:v>42217</c:v>
                </c:pt>
                <c:pt idx="62">
                  <c:v>42248</c:v>
                </c:pt>
                <c:pt idx="63">
                  <c:v>42278</c:v>
                </c:pt>
                <c:pt idx="64">
                  <c:v>42309</c:v>
                </c:pt>
                <c:pt idx="65">
                  <c:v>42339</c:v>
                </c:pt>
                <c:pt idx="66">
                  <c:v>42370</c:v>
                </c:pt>
                <c:pt idx="67">
                  <c:v>42401</c:v>
                </c:pt>
                <c:pt idx="68">
                  <c:v>42430</c:v>
                </c:pt>
                <c:pt idx="69">
                  <c:v>42461</c:v>
                </c:pt>
                <c:pt idx="70">
                  <c:v>42491</c:v>
                </c:pt>
                <c:pt idx="71">
                  <c:v>42522</c:v>
                </c:pt>
                <c:pt idx="72">
                  <c:v>42552</c:v>
                </c:pt>
                <c:pt idx="73">
                  <c:v>42583</c:v>
                </c:pt>
                <c:pt idx="74">
                  <c:v>42614</c:v>
                </c:pt>
                <c:pt idx="75">
                  <c:v>42644</c:v>
                </c:pt>
                <c:pt idx="76">
                  <c:v>42675</c:v>
                </c:pt>
                <c:pt idx="77">
                  <c:v>42705</c:v>
                </c:pt>
                <c:pt idx="78">
                  <c:v>42736</c:v>
                </c:pt>
                <c:pt idx="79">
                  <c:v>42767</c:v>
                </c:pt>
                <c:pt idx="80">
                  <c:v>42795</c:v>
                </c:pt>
                <c:pt idx="81">
                  <c:v>42826</c:v>
                </c:pt>
                <c:pt idx="82">
                  <c:v>42856</c:v>
                </c:pt>
                <c:pt idx="83">
                  <c:v>42887</c:v>
                </c:pt>
                <c:pt idx="84">
                  <c:v>42917</c:v>
                </c:pt>
                <c:pt idx="85">
                  <c:v>42948</c:v>
                </c:pt>
                <c:pt idx="86">
                  <c:v>42979</c:v>
                </c:pt>
                <c:pt idx="87">
                  <c:v>43009</c:v>
                </c:pt>
                <c:pt idx="88">
                  <c:v>43040</c:v>
                </c:pt>
                <c:pt idx="89">
                  <c:v>43070</c:v>
                </c:pt>
                <c:pt idx="90">
                  <c:v>43101</c:v>
                </c:pt>
                <c:pt idx="91">
                  <c:v>43132</c:v>
                </c:pt>
                <c:pt idx="92">
                  <c:v>43160</c:v>
                </c:pt>
                <c:pt idx="93">
                  <c:v>43191</c:v>
                </c:pt>
                <c:pt idx="94">
                  <c:v>43221</c:v>
                </c:pt>
                <c:pt idx="95">
                  <c:v>43252</c:v>
                </c:pt>
                <c:pt idx="96">
                  <c:v>43282</c:v>
                </c:pt>
                <c:pt idx="97">
                  <c:v>43313</c:v>
                </c:pt>
                <c:pt idx="98">
                  <c:v>43344</c:v>
                </c:pt>
                <c:pt idx="99">
                  <c:v>43374</c:v>
                </c:pt>
                <c:pt idx="100">
                  <c:v>43405</c:v>
                </c:pt>
                <c:pt idx="101">
                  <c:v>43435</c:v>
                </c:pt>
                <c:pt idx="102">
                  <c:v>43466</c:v>
                </c:pt>
                <c:pt idx="103">
                  <c:v>43497</c:v>
                </c:pt>
                <c:pt idx="104">
                  <c:v>43525</c:v>
                </c:pt>
                <c:pt idx="105">
                  <c:v>43556</c:v>
                </c:pt>
                <c:pt idx="106">
                  <c:v>43586</c:v>
                </c:pt>
                <c:pt idx="107">
                  <c:v>43617</c:v>
                </c:pt>
                <c:pt idx="108">
                  <c:v>43647</c:v>
                </c:pt>
                <c:pt idx="109">
                  <c:v>43678</c:v>
                </c:pt>
                <c:pt idx="110">
                  <c:v>43709</c:v>
                </c:pt>
                <c:pt idx="111">
                  <c:v>43739</c:v>
                </c:pt>
                <c:pt idx="112">
                  <c:v>43770</c:v>
                </c:pt>
                <c:pt idx="113">
                  <c:v>43800</c:v>
                </c:pt>
                <c:pt idx="114">
                  <c:v>43831</c:v>
                </c:pt>
                <c:pt idx="115">
                  <c:v>43862</c:v>
                </c:pt>
                <c:pt idx="116">
                  <c:v>43891</c:v>
                </c:pt>
                <c:pt idx="117">
                  <c:v>43922</c:v>
                </c:pt>
                <c:pt idx="118">
                  <c:v>43952</c:v>
                </c:pt>
                <c:pt idx="119">
                  <c:v>43983</c:v>
                </c:pt>
                <c:pt idx="120">
                  <c:v>44013</c:v>
                </c:pt>
                <c:pt idx="121">
                  <c:v>44044</c:v>
                </c:pt>
                <c:pt idx="122">
                  <c:v>44075</c:v>
                </c:pt>
                <c:pt idx="123">
                  <c:v>44105</c:v>
                </c:pt>
                <c:pt idx="124">
                  <c:v>44136</c:v>
                </c:pt>
                <c:pt idx="125">
                  <c:v>44166</c:v>
                </c:pt>
                <c:pt idx="126">
                  <c:v>44197</c:v>
                </c:pt>
                <c:pt idx="127">
                  <c:v>44228</c:v>
                </c:pt>
                <c:pt idx="128">
                  <c:v>44256</c:v>
                </c:pt>
                <c:pt idx="129">
                  <c:v>44287</c:v>
                </c:pt>
                <c:pt idx="130">
                  <c:v>44317</c:v>
                </c:pt>
                <c:pt idx="131">
                  <c:v>44348</c:v>
                </c:pt>
              </c:numCache>
            </c:numRef>
          </c:cat>
          <c:val>
            <c:numRef>
              <c:f>'Ch 3. Volumes'!$N$68:$N$199</c:f>
              <c:numCache>
                <c:formatCode>0%</c:formatCode>
                <c:ptCount val="132"/>
                <c:pt idx="0">
                  <c:v>0.31946395907568692</c:v>
                </c:pt>
                <c:pt idx="1">
                  <c:v>0.35819553911915669</c:v>
                </c:pt>
                <c:pt idx="2">
                  <c:v>0.36843446057128909</c:v>
                </c:pt>
                <c:pt idx="3">
                  <c:v>0.33714778323899885</c:v>
                </c:pt>
                <c:pt idx="4">
                  <c:v>0.33917381205861563</c:v>
                </c:pt>
                <c:pt idx="5">
                  <c:v>0.38225566109223463</c:v>
                </c:pt>
                <c:pt idx="6">
                  <c:v>0.37556806544525273</c:v>
                </c:pt>
                <c:pt idx="7">
                  <c:v>0.3803562860385038</c:v>
                </c:pt>
                <c:pt idx="8">
                  <c:v>0.38774225700682247</c:v>
                </c:pt>
                <c:pt idx="9">
                  <c:v>0.38013919569578664</c:v>
                </c:pt>
                <c:pt idx="10">
                  <c:v>0.38316053238050468</c:v>
                </c:pt>
                <c:pt idx="11">
                  <c:v>0.34182316644642147</c:v>
                </c:pt>
                <c:pt idx="12">
                  <c:v>0.37333680361841487</c:v>
                </c:pt>
                <c:pt idx="13">
                  <c:v>0.37055614880994536</c:v>
                </c:pt>
                <c:pt idx="14">
                  <c:v>0.3660159301107026</c:v>
                </c:pt>
                <c:pt idx="15">
                  <c:v>0.36968450966632516</c:v>
                </c:pt>
                <c:pt idx="16">
                  <c:v>0.36556810689843194</c:v>
                </c:pt>
                <c:pt idx="17">
                  <c:v>0.36152913720570351</c:v>
                </c:pt>
                <c:pt idx="18">
                  <c:v>0.3519232756132295</c:v>
                </c:pt>
                <c:pt idx="19">
                  <c:v>0.36107772101967378</c:v>
                </c:pt>
                <c:pt idx="20">
                  <c:v>0.36411638962447751</c:v>
                </c:pt>
                <c:pt idx="21">
                  <c:v>0.36010285926008845</c:v>
                </c:pt>
                <c:pt idx="22">
                  <c:v>0.36336630625234745</c:v>
                </c:pt>
                <c:pt idx="23">
                  <c:v>0.36356917394267302</c:v>
                </c:pt>
                <c:pt idx="24">
                  <c:v>0.36536912648998643</c:v>
                </c:pt>
                <c:pt idx="25">
                  <c:v>0.36922557988512633</c:v>
                </c:pt>
                <c:pt idx="26">
                  <c:v>0.36679452401883533</c:v>
                </c:pt>
                <c:pt idx="27">
                  <c:v>0.36070106174658795</c:v>
                </c:pt>
                <c:pt idx="28">
                  <c:v>0.35635096610706363</c:v>
                </c:pt>
                <c:pt idx="29">
                  <c:v>0.35404883166786005</c:v>
                </c:pt>
                <c:pt idx="30">
                  <c:v>0.34432427446842745</c:v>
                </c:pt>
                <c:pt idx="31">
                  <c:v>0.36078955126563167</c:v>
                </c:pt>
                <c:pt idx="32">
                  <c:v>0.35038141769205233</c:v>
                </c:pt>
                <c:pt idx="33">
                  <c:v>0.34276402310263038</c:v>
                </c:pt>
                <c:pt idx="34">
                  <c:v>0.33594309235927383</c:v>
                </c:pt>
                <c:pt idx="35">
                  <c:v>0.35723195898438381</c:v>
                </c:pt>
                <c:pt idx="36">
                  <c:v>0.35236164566011502</c:v>
                </c:pt>
                <c:pt idx="37">
                  <c:v>0.33953346475898161</c:v>
                </c:pt>
                <c:pt idx="38">
                  <c:v>0.33134927335741565</c:v>
                </c:pt>
                <c:pt idx="39">
                  <c:v>0.32708135341491185</c:v>
                </c:pt>
                <c:pt idx="40">
                  <c:v>0.32878158823105907</c:v>
                </c:pt>
                <c:pt idx="41">
                  <c:v>0.32620225836439021</c:v>
                </c:pt>
                <c:pt idx="42">
                  <c:v>0.32348672326118055</c:v>
                </c:pt>
                <c:pt idx="43">
                  <c:v>0.32862105013812248</c:v>
                </c:pt>
                <c:pt idx="44">
                  <c:v>0.32372519146412543</c:v>
                </c:pt>
                <c:pt idx="45">
                  <c:v>0.3173332648561551</c:v>
                </c:pt>
                <c:pt idx="46">
                  <c:v>0.3173045810848894</c:v>
                </c:pt>
                <c:pt idx="47">
                  <c:v>0.32148664958837792</c:v>
                </c:pt>
                <c:pt idx="48">
                  <c:v>0.3283745063423304</c:v>
                </c:pt>
                <c:pt idx="49">
                  <c:v>0.3208732249566279</c:v>
                </c:pt>
                <c:pt idx="50">
                  <c:v>0.3145042196337452</c:v>
                </c:pt>
                <c:pt idx="51">
                  <c:v>0.31286076192919438</c:v>
                </c:pt>
                <c:pt idx="52">
                  <c:v>0.31046559538524926</c:v>
                </c:pt>
                <c:pt idx="53">
                  <c:v>0.29860013547076086</c:v>
                </c:pt>
                <c:pt idx="54">
                  <c:v>0.28850148321493357</c:v>
                </c:pt>
                <c:pt idx="55">
                  <c:v>0.30278182122523878</c:v>
                </c:pt>
                <c:pt idx="56">
                  <c:v>0.29673039439708421</c:v>
                </c:pt>
                <c:pt idx="57">
                  <c:v>0.28079924652202182</c:v>
                </c:pt>
                <c:pt idx="58">
                  <c:v>0.27634767617699085</c:v>
                </c:pt>
                <c:pt idx="59">
                  <c:v>0.27203710303449441</c:v>
                </c:pt>
                <c:pt idx="60">
                  <c:v>0.26702323955683088</c:v>
                </c:pt>
                <c:pt idx="61">
                  <c:v>0.26303830738431427</c:v>
                </c:pt>
                <c:pt idx="62">
                  <c:v>0.2539238399616654</c:v>
                </c:pt>
                <c:pt idx="63">
                  <c:v>0.25199285719269288</c:v>
                </c:pt>
                <c:pt idx="64">
                  <c:v>0.25116447090237753</c:v>
                </c:pt>
                <c:pt idx="65">
                  <c:v>0.24265163370350118</c:v>
                </c:pt>
                <c:pt idx="66">
                  <c:v>0.23741254831247077</c:v>
                </c:pt>
                <c:pt idx="67">
                  <c:v>0.24134502960540713</c:v>
                </c:pt>
                <c:pt idx="68">
                  <c:v>0.2384986331271805</c:v>
                </c:pt>
                <c:pt idx="69">
                  <c:v>0.23704004051149299</c:v>
                </c:pt>
                <c:pt idx="70">
                  <c:v>0.23941221991628267</c:v>
                </c:pt>
                <c:pt idx="71">
                  <c:v>0.24214646037487514</c:v>
                </c:pt>
                <c:pt idx="72">
                  <c:v>0.24250469055125146</c:v>
                </c:pt>
                <c:pt idx="73">
                  <c:v>0.23643106078049436</c:v>
                </c:pt>
                <c:pt idx="74">
                  <c:v>0.23556350888080965</c:v>
                </c:pt>
                <c:pt idx="75">
                  <c:v>0.23614594581212303</c:v>
                </c:pt>
                <c:pt idx="76">
                  <c:v>0.2367308321877854</c:v>
                </c:pt>
                <c:pt idx="77">
                  <c:v>0.23838732418213332</c:v>
                </c:pt>
                <c:pt idx="78">
                  <c:v>0.23762418590723888</c:v>
                </c:pt>
                <c:pt idx="79">
                  <c:v>0.24529438431109538</c:v>
                </c:pt>
                <c:pt idx="80">
                  <c:v>0.24160462522336851</c:v>
                </c:pt>
                <c:pt idx="81">
                  <c:v>0.23794259258462452</c:v>
                </c:pt>
                <c:pt idx="82">
                  <c:v>0.24147456180001006</c:v>
                </c:pt>
                <c:pt idx="83">
                  <c:v>0.24326992468483052</c:v>
                </c:pt>
                <c:pt idx="84">
                  <c:v>0.23894294125313675</c:v>
                </c:pt>
                <c:pt idx="85">
                  <c:v>0.24203151507242596</c:v>
                </c:pt>
                <c:pt idx="86">
                  <c:v>0.24217506405509162</c:v>
                </c:pt>
                <c:pt idx="87">
                  <c:v>0.24235519644853998</c:v>
                </c:pt>
                <c:pt idx="88">
                  <c:v>0.25215679343693614</c:v>
                </c:pt>
                <c:pt idx="89">
                  <c:v>0.25262780583694161</c:v>
                </c:pt>
                <c:pt idx="90">
                  <c:v>0.24385134424606048</c:v>
                </c:pt>
                <c:pt idx="91" formatCode="0.0%">
                  <c:v>0.24058812743107802</c:v>
                </c:pt>
                <c:pt idx="92" formatCode="0.0%">
                  <c:v>0.24243533597253569</c:v>
                </c:pt>
                <c:pt idx="93" formatCode="0.0%">
                  <c:v>0.24767996391748356</c:v>
                </c:pt>
                <c:pt idx="94" formatCode="0.0%">
                  <c:v>0.25877255280347816</c:v>
                </c:pt>
                <c:pt idx="95" formatCode="0.0%">
                  <c:v>0.26270495515898179</c:v>
                </c:pt>
                <c:pt idx="96" formatCode="0.0%">
                  <c:v>0.25320782532154024</c:v>
                </c:pt>
                <c:pt idx="97" formatCode="0.0%">
                  <c:v>0.2575241473415294</c:v>
                </c:pt>
                <c:pt idx="98" formatCode="0.0%">
                  <c:v>0.2515407138617502</c:v>
                </c:pt>
                <c:pt idx="99" formatCode="0.0%">
                  <c:v>0.25925136436174367</c:v>
                </c:pt>
                <c:pt idx="100" formatCode="0.0%">
                  <c:v>0.25723274466153145</c:v>
                </c:pt>
                <c:pt idx="101" formatCode="0.0%">
                  <c:v>0.24446746602434985</c:v>
                </c:pt>
                <c:pt idx="102" formatCode="0.0%">
                  <c:v>0.24079931538636296</c:v>
                </c:pt>
                <c:pt idx="103" formatCode="0.0%">
                  <c:v>0.24862515008469427</c:v>
                </c:pt>
                <c:pt idx="104" formatCode="0.0%">
                  <c:v>0.24864897256996085</c:v>
                </c:pt>
                <c:pt idx="105" formatCode="0.0%">
                  <c:v>0.25057450232222717</c:v>
                </c:pt>
                <c:pt idx="106" formatCode="0.0%">
                  <c:v>0.25770139671192499</c:v>
                </c:pt>
                <c:pt idx="107" formatCode="0.0%">
                  <c:v>0.25517195754694694</c:v>
                </c:pt>
                <c:pt idx="108" formatCode="0.0%">
                  <c:v>0.25025261754778233</c:v>
                </c:pt>
                <c:pt idx="109" formatCode="0.0%">
                  <c:v>0.25307802726415279</c:v>
                </c:pt>
                <c:pt idx="110" formatCode="0.0%">
                  <c:v>0.24933673060244471</c:v>
                </c:pt>
                <c:pt idx="111" formatCode="0.0%">
                  <c:v>0.25328315873580504</c:v>
                </c:pt>
                <c:pt idx="112" formatCode="0.0%">
                  <c:v>0.25489082388785822</c:v>
                </c:pt>
                <c:pt idx="113" formatCode="0.0%">
                  <c:v>0.25437629138086598</c:v>
                </c:pt>
                <c:pt idx="114" formatCode="0.0%">
                  <c:v>0.25057096847978133</c:v>
                </c:pt>
                <c:pt idx="115" formatCode="0.0%">
                  <c:v>0.25164358241158058</c:v>
                </c:pt>
                <c:pt idx="116" formatCode="0.0%">
                  <c:v>0.24002533190425943</c:v>
                </c:pt>
                <c:pt idx="117" formatCode="0.0%">
                  <c:v>0.20281267310606632</c:v>
                </c:pt>
                <c:pt idx="118" formatCode="0.0%">
                  <c:v>0.21040561846065645</c:v>
                </c:pt>
                <c:pt idx="119" formatCode="0.0%">
                  <c:v>0.21276460693770033</c:v>
                </c:pt>
                <c:pt idx="120" formatCode="0.0%">
                  <c:v>0.20945461568154758</c:v>
                </c:pt>
                <c:pt idx="121" formatCode="0.0%">
                  <c:v>0.20942832500226349</c:v>
                </c:pt>
                <c:pt idx="122" formatCode="0.0%">
                  <c:v>0.20971499426982548</c:v>
                </c:pt>
                <c:pt idx="123" formatCode="0.0%">
                  <c:v>0.20723417669200375</c:v>
                </c:pt>
                <c:pt idx="124" formatCode="0.0%">
                  <c:v>0.20864025482779217</c:v>
                </c:pt>
                <c:pt idx="125" formatCode="0.0%">
                  <c:v>0.20824350749283113</c:v>
                </c:pt>
                <c:pt idx="126" formatCode="0.0%">
                  <c:v>0.20202269363591516</c:v>
                </c:pt>
                <c:pt idx="127" formatCode="0.0%">
                  <c:v>0.20842797965460305</c:v>
                </c:pt>
                <c:pt idx="128" formatCode="0.0%">
                  <c:v>0.2203357335474031</c:v>
                </c:pt>
                <c:pt idx="129" formatCode="0.0%">
                  <c:v>0.22308793290013201</c:v>
                </c:pt>
                <c:pt idx="130" formatCode="0.0%">
                  <c:v>0.22822722068011708</c:v>
                </c:pt>
                <c:pt idx="131" formatCode="0.0%">
                  <c:v>0.23120603937644876</c:v>
                </c:pt>
              </c:numCache>
            </c:numRef>
          </c:val>
          <c:extLst>
            <c:ext xmlns:c16="http://schemas.microsoft.com/office/drawing/2014/chart" uri="{C3380CC4-5D6E-409C-BE32-E72D297353CC}">
              <c16:uniqueId val="{00000000-6BCE-4EC0-A38D-9289C8C45C6F}"/>
            </c:ext>
          </c:extLst>
        </c:ser>
        <c:ser>
          <c:idx val="3"/>
          <c:order val="2"/>
          <c:spPr>
            <a:solidFill>
              <a:srgbClr val="009DDB"/>
            </a:solidFill>
            <a:ln>
              <a:noFill/>
            </a:ln>
            <a:effectLst/>
          </c:spPr>
          <c:cat>
            <c:numRef>
              <c:f>'Ch 3. Volumes'!$L$68:$L$199</c:f>
              <c:numCache>
                <c:formatCode>mmmm\ yyyy</c:formatCode>
                <c:ptCount val="132"/>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42186</c:v>
                </c:pt>
                <c:pt idx="61">
                  <c:v>42217</c:v>
                </c:pt>
                <c:pt idx="62">
                  <c:v>42248</c:v>
                </c:pt>
                <c:pt idx="63">
                  <c:v>42278</c:v>
                </c:pt>
                <c:pt idx="64">
                  <c:v>42309</c:v>
                </c:pt>
                <c:pt idx="65">
                  <c:v>42339</c:v>
                </c:pt>
                <c:pt idx="66">
                  <c:v>42370</c:v>
                </c:pt>
                <c:pt idx="67">
                  <c:v>42401</c:v>
                </c:pt>
                <c:pt idx="68">
                  <c:v>42430</c:v>
                </c:pt>
                <c:pt idx="69">
                  <c:v>42461</c:v>
                </c:pt>
                <c:pt idx="70">
                  <c:v>42491</c:v>
                </c:pt>
                <c:pt idx="71">
                  <c:v>42522</c:v>
                </c:pt>
                <c:pt idx="72">
                  <c:v>42552</c:v>
                </c:pt>
                <c:pt idx="73">
                  <c:v>42583</c:v>
                </c:pt>
                <c:pt idx="74">
                  <c:v>42614</c:v>
                </c:pt>
                <c:pt idx="75">
                  <c:v>42644</c:v>
                </c:pt>
                <c:pt idx="76">
                  <c:v>42675</c:v>
                </c:pt>
                <c:pt idx="77">
                  <c:v>42705</c:v>
                </c:pt>
                <c:pt idx="78">
                  <c:v>42736</c:v>
                </c:pt>
                <c:pt idx="79">
                  <c:v>42767</c:v>
                </c:pt>
                <c:pt idx="80">
                  <c:v>42795</c:v>
                </c:pt>
                <c:pt idx="81">
                  <c:v>42826</c:v>
                </c:pt>
                <c:pt idx="82">
                  <c:v>42856</c:v>
                </c:pt>
                <c:pt idx="83">
                  <c:v>42887</c:v>
                </c:pt>
                <c:pt idx="84">
                  <c:v>42917</c:v>
                </c:pt>
                <c:pt idx="85">
                  <c:v>42948</c:v>
                </c:pt>
                <c:pt idx="86">
                  <c:v>42979</c:v>
                </c:pt>
                <c:pt idx="87">
                  <c:v>43009</c:v>
                </c:pt>
                <c:pt idx="88">
                  <c:v>43040</c:v>
                </c:pt>
                <c:pt idx="89">
                  <c:v>43070</c:v>
                </c:pt>
                <c:pt idx="90">
                  <c:v>43101</c:v>
                </c:pt>
                <c:pt idx="91">
                  <c:v>43132</c:v>
                </c:pt>
                <c:pt idx="92">
                  <c:v>43160</c:v>
                </c:pt>
                <c:pt idx="93">
                  <c:v>43191</c:v>
                </c:pt>
                <c:pt idx="94">
                  <c:v>43221</c:v>
                </c:pt>
                <c:pt idx="95">
                  <c:v>43252</c:v>
                </c:pt>
                <c:pt idx="96">
                  <c:v>43282</c:v>
                </c:pt>
                <c:pt idx="97">
                  <c:v>43313</c:v>
                </c:pt>
                <c:pt idx="98">
                  <c:v>43344</c:v>
                </c:pt>
                <c:pt idx="99">
                  <c:v>43374</c:v>
                </c:pt>
                <c:pt idx="100">
                  <c:v>43405</c:v>
                </c:pt>
                <c:pt idx="101">
                  <c:v>43435</c:v>
                </c:pt>
                <c:pt idx="102">
                  <c:v>43466</c:v>
                </c:pt>
                <c:pt idx="103">
                  <c:v>43497</c:v>
                </c:pt>
                <c:pt idx="104">
                  <c:v>43525</c:v>
                </c:pt>
                <c:pt idx="105">
                  <c:v>43556</c:v>
                </c:pt>
                <c:pt idx="106">
                  <c:v>43586</c:v>
                </c:pt>
                <c:pt idx="107">
                  <c:v>43617</c:v>
                </c:pt>
                <c:pt idx="108">
                  <c:v>43647</c:v>
                </c:pt>
                <c:pt idx="109">
                  <c:v>43678</c:v>
                </c:pt>
                <c:pt idx="110">
                  <c:v>43709</c:v>
                </c:pt>
                <c:pt idx="111">
                  <c:v>43739</c:v>
                </c:pt>
                <c:pt idx="112">
                  <c:v>43770</c:v>
                </c:pt>
                <c:pt idx="113">
                  <c:v>43800</c:v>
                </c:pt>
                <c:pt idx="114">
                  <c:v>43831</c:v>
                </c:pt>
                <c:pt idx="115">
                  <c:v>43862</c:v>
                </c:pt>
                <c:pt idx="116">
                  <c:v>43891</c:v>
                </c:pt>
                <c:pt idx="117">
                  <c:v>43922</c:v>
                </c:pt>
                <c:pt idx="118">
                  <c:v>43952</c:v>
                </c:pt>
                <c:pt idx="119">
                  <c:v>43983</c:v>
                </c:pt>
                <c:pt idx="120">
                  <c:v>44013</c:v>
                </c:pt>
                <c:pt idx="121">
                  <c:v>44044</c:v>
                </c:pt>
                <c:pt idx="122">
                  <c:v>44075</c:v>
                </c:pt>
                <c:pt idx="123">
                  <c:v>44105</c:v>
                </c:pt>
                <c:pt idx="124">
                  <c:v>44136</c:v>
                </c:pt>
                <c:pt idx="125">
                  <c:v>44166</c:v>
                </c:pt>
                <c:pt idx="126">
                  <c:v>44197</c:v>
                </c:pt>
                <c:pt idx="127">
                  <c:v>44228</c:v>
                </c:pt>
                <c:pt idx="128">
                  <c:v>44256</c:v>
                </c:pt>
                <c:pt idx="129">
                  <c:v>44287</c:v>
                </c:pt>
                <c:pt idx="130">
                  <c:v>44317</c:v>
                </c:pt>
                <c:pt idx="131">
                  <c:v>44348</c:v>
                </c:pt>
              </c:numCache>
            </c:numRef>
          </c:cat>
          <c:val>
            <c:numRef>
              <c:f>'Ch 3. Volumes'!$O$68:$O$199</c:f>
              <c:numCache>
                <c:formatCode>0%</c:formatCode>
                <c:ptCount val="132"/>
                <c:pt idx="0">
                  <c:v>0.42941443824222697</c:v>
                </c:pt>
                <c:pt idx="1">
                  <c:v>0.36981897467737707</c:v>
                </c:pt>
                <c:pt idx="2">
                  <c:v>0.34602966229330534</c:v>
                </c:pt>
                <c:pt idx="3">
                  <c:v>0.3873856682202208</c:v>
                </c:pt>
                <c:pt idx="4">
                  <c:v>0.37733551978200547</c:v>
                </c:pt>
                <c:pt idx="5">
                  <c:v>0.32018882150285777</c:v>
                </c:pt>
                <c:pt idx="6">
                  <c:v>0.31772244213080997</c:v>
                </c:pt>
                <c:pt idx="7">
                  <c:v>0.32055695550624708</c:v>
                </c:pt>
                <c:pt idx="8">
                  <c:v>0.31393247349111031</c:v>
                </c:pt>
                <c:pt idx="9">
                  <c:v>0.31024332553401196</c:v>
                </c:pt>
                <c:pt idx="10">
                  <c:v>0.30248418524706872</c:v>
                </c:pt>
                <c:pt idx="11">
                  <c:v>0.37121067849385136</c:v>
                </c:pt>
                <c:pt idx="12">
                  <c:v>0.31168301195039261</c:v>
                </c:pt>
                <c:pt idx="13">
                  <c:v>0.30107687090808061</c:v>
                </c:pt>
                <c:pt idx="14">
                  <c:v>0.30199951530428787</c:v>
                </c:pt>
                <c:pt idx="15">
                  <c:v>0.29251632277220435</c:v>
                </c:pt>
                <c:pt idx="16">
                  <c:v>0.29488133385748116</c:v>
                </c:pt>
                <c:pt idx="17">
                  <c:v>0.28617844816123117</c:v>
                </c:pt>
                <c:pt idx="18">
                  <c:v>0.28481926119545264</c:v>
                </c:pt>
                <c:pt idx="19">
                  <c:v>0.27823392380754941</c:v>
                </c:pt>
                <c:pt idx="20">
                  <c:v>0.2749816545959225</c:v>
                </c:pt>
                <c:pt idx="21">
                  <c:v>0.28005589837636996</c:v>
                </c:pt>
                <c:pt idx="22">
                  <c:v>0.28548822564989351</c:v>
                </c:pt>
                <c:pt idx="23">
                  <c:v>0.27822429743030846</c:v>
                </c:pt>
                <c:pt idx="24">
                  <c:v>0.27498304506078314</c:v>
                </c:pt>
                <c:pt idx="25">
                  <c:v>0.26696940274511533</c:v>
                </c:pt>
                <c:pt idx="26">
                  <c:v>0.26600092961225924</c:v>
                </c:pt>
                <c:pt idx="27">
                  <c:v>0.28061285523174689</c:v>
                </c:pt>
                <c:pt idx="28">
                  <c:v>0.28096133971965459</c:v>
                </c:pt>
                <c:pt idx="29">
                  <c:v>0.27496310138268537</c:v>
                </c:pt>
                <c:pt idx="30">
                  <c:v>0.28373147421662609</c:v>
                </c:pt>
                <c:pt idx="31">
                  <c:v>0.27694853148986759</c:v>
                </c:pt>
                <c:pt idx="32">
                  <c:v>0.28197177142806201</c:v>
                </c:pt>
                <c:pt idx="33">
                  <c:v>0.27844339040549865</c:v>
                </c:pt>
                <c:pt idx="34">
                  <c:v>0.28288853859988206</c:v>
                </c:pt>
                <c:pt idx="35">
                  <c:v>0.27834590700039957</c:v>
                </c:pt>
                <c:pt idx="36">
                  <c:v>0.2742113974008677</c:v>
                </c:pt>
                <c:pt idx="37">
                  <c:v>0.28126688956374019</c:v>
                </c:pt>
                <c:pt idx="38">
                  <c:v>0.28568254658059233</c:v>
                </c:pt>
                <c:pt idx="39">
                  <c:v>0.2871738185715228</c:v>
                </c:pt>
                <c:pt idx="40">
                  <c:v>0.28278416408681112</c:v>
                </c:pt>
                <c:pt idx="41">
                  <c:v>0.28044624316424194</c:v>
                </c:pt>
                <c:pt idx="42">
                  <c:v>0.28547859954682619</c:v>
                </c:pt>
                <c:pt idx="43">
                  <c:v>0.27819435127746933</c:v>
                </c:pt>
                <c:pt idx="44">
                  <c:v>0.28630149592531623</c:v>
                </c:pt>
                <c:pt idx="45">
                  <c:v>0.28789642910305124</c:v>
                </c:pt>
                <c:pt idx="46">
                  <c:v>0.28870541818447504</c:v>
                </c:pt>
                <c:pt idx="47">
                  <c:v>0.28574139410909366</c:v>
                </c:pt>
                <c:pt idx="48">
                  <c:v>0.28254554004455373</c:v>
                </c:pt>
                <c:pt idx="49">
                  <c:v>0.28372582406990943</c:v>
                </c:pt>
                <c:pt idx="50">
                  <c:v>0.29407634068595112</c:v>
                </c:pt>
                <c:pt idx="51">
                  <c:v>0.28540277065161618</c:v>
                </c:pt>
                <c:pt idx="52">
                  <c:v>0.28347754429336625</c:v>
                </c:pt>
                <c:pt idx="53">
                  <c:v>0.28110182885527207</c:v>
                </c:pt>
                <c:pt idx="54">
                  <c:v>0.28223878821026788</c:v>
                </c:pt>
                <c:pt idx="55">
                  <c:v>0.27693200863638001</c:v>
                </c:pt>
                <c:pt idx="56">
                  <c:v>0.28724309607282372</c:v>
                </c:pt>
                <c:pt idx="57">
                  <c:v>0.29964919594132422</c:v>
                </c:pt>
                <c:pt idx="58">
                  <c:v>0.30543690524825307</c:v>
                </c:pt>
                <c:pt idx="59">
                  <c:v>0.30869145295635003</c:v>
                </c:pt>
                <c:pt idx="60">
                  <c:v>0.31355925314778543</c:v>
                </c:pt>
                <c:pt idx="61">
                  <c:v>0.3117566864951834</c:v>
                </c:pt>
                <c:pt idx="62">
                  <c:v>0.32002532820779395</c:v>
                </c:pt>
                <c:pt idx="63">
                  <c:v>0.31642751285922832</c:v>
                </c:pt>
                <c:pt idx="64">
                  <c:v>0.32004221727245791</c:v>
                </c:pt>
                <c:pt idx="65">
                  <c:v>0.32014178246196195</c:v>
                </c:pt>
                <c:pt idx="66">
                  <c:v>0.31909819051013777</c:v>
                </c:pt>
                <c:pt idx="67">
                  <c:v>0.31283151074068749</c:v>
                </c:pt>
                <c:pt idx="68">
                  <c:v>0.31959615829437921</c:v>
                </c:pt>
                <c:pt idx="69">
                  <c:v>0.32003725357574125</c:v>
                </c:pt>
                <c:pt idx="70">
                  <c:v>0.32493228745295299</c:v>
                </c:pt>
                <c:pt idx="71">
                  <c:v>0.32927284228966275</c:v>
                </c:pt>
                <c:pt idx="72">
                  <c:v>0.32185052351231885</c:v>
                </c:pt>
                <c:pt idx="73">
                  <c:v>0.32251832855597051</c:v>
                </c:pt>
                <c:pt idx="74">
                  <c:v>0.32294645713354292</c:v>
                </c:pt>
                <c:pt idx="75">
                  <c:v>0.32438327502686798</c:v>
                </c:pt>
                <c:pt idx="76">
                  <c:v>0.32879282248303526</c:v>
                </c:pt>
                <c:pt idx="77">
                  <c:v>0.33362681205150863</c:v>
                </c:pt>
                <c:pt idx="78">
                  <c:v>0.3405019837662685</c:v>
                </c:pt>
                <c:pt idx="79">
                  <c:v>0.33596015674000662</c:v>
                </c:pt>
                <c:pt idx="80">
                  <c:v>0.3402148197035133</c:v>
                </c:pt>
                <c:pt idx="81">
                  <c:v>0.3381968856627755</c:v>
                </c:pt>
                <c:pt idx="82">
                  <c:v>0.33910903520666974</c:v>
                </c:pt>
                <c:pt idx="83">
                  <c:v>0.33642346098579995</c:v>
                </c:pt>
                <c:pt idx="84">
                  <c:v>0.3270725455594885</c:v>
                </c:pt>
                <c:pt idx="85">
                  <c:v>0.32950541563356389</c:v>
                </c:pt>
                <c:pt idx="86">
                  <c:v>0.3349591834997489</c:v>
                </c:pt>
                <c:pt idx="87">
                  <c:v>0.33862465002480302</c:v>
                </c:pt>
                <c:pt idx="88">
                  <c:v>0.3370310849523841</c:v>
                </c:pt>
                <c:pt idx="89">
                  <c:v>0.33442201617961936</c:v>
                </c:pt>
                <c:pt idx="90">
                  <c:v>0.32996523151801394</c:v>
                </c:pt>
                <c:pt idx="91">
                  <c:v>0.32641956748757067</c:v>
                </c:pt>
                <c:pt idx="92">
                  <c:v>0.3249996592274394</c:v>
                </c:pt>
                <c:pt idx="93">
                  <c:v>0.3262231323187707</c:v>
                </c:pt>
                <c:pt idx="94">
                  <c:v>0.31979226359862006</c:v>
                </c:pt>
                <c:pt idx="95">
                  <c:v>0.3214766272130517</c:v>
                </c:pt>
                <c:pt idx="96">
                  <c:v>0.3222453703801148</c:v>
                </c:pt>
                <c:pt idx="97">
                  <c:v>0.32269095761265687</c:v>
                </c:pt>
                <c:pt idx="98">
                  <c:v>0.33661113554546657</c:v>
                </c:pt>
                <c:pt idx="99">
                  <c:v>0.33805554892567058</c:v>
                </c:pt>
                <c:pt idx="100">
                  <c:v>0.31808350146318409</c:v>
                </c:pt>
                <c:pt idx="101">
                  <c:v>0.3196572952127601</c:v>
                </c:pt>
                <c:pt idx="102">
                  <c:v>0.31494129489939926</c:v>
                </c:pt>
                <c:pt idx="103">
                  <c:v>0.31398189685492556</c:v>
                </c:pt>
                <c:pt idx="104">
                  <c:v>0.3127359044122604</c:v>
                </c:pt>
                <c:pt idx="105">
                  <c:v>0.3194609634417398</c:v>
                </c:pt>
                <c:pt idx="106">
                  <c:v>0.31889753775526625</c:v>
                </c:pt>
                <c:pt idx="107">
                  <c:v>0.31840239852639318</c:v>
                </c:pt>
                <c:pt idx="108">
                  <c:v>0.32399544213445702</c:v>
                </c:pt>
                <c:pt idx="109">
                  <c:v>0.31903424919061396</c:v>
                </c:pt>
                <c:pt idx="110">
                  <c:v>0.31897131302294729</c:v>
                </c:pt>
                <c:pt idx="111">
                  <c:v>0.31977805767324236</c:v>
                </c:pt>
                <c:pt idx="112">
                  <c:v>0.32031280201907519</c:v>
                </c:pt>
                <c:pt idx="113">
                  <c:v>0.31968631222599431</c:v>
                </c:pt>
                <c:pt idx="114">
                  <c:v>0.32137450819700397</c:v>
                </c:pt>
                <c:pt idx="115">
                  <c:v>0.31980175450870818</c:v>
                </c:pt>
                <c:pt idx="116">
                  <c:v>0.31826435836151323</c:v>
                </c:pt>
                <c:pt idx="117">
                  <c:v>0.34723398159426327</c:v>
                </c:pt>
                <c:pt idx="118">
                  <c:v>0.35115379102766231</c:v>
                </c:pt>
                <c:pt idx="119">
                  <c:v>0.34936050017455328</c:v>
                </c:pt>
                <c:pt idx="120">
                  <c:v>0.34932769801803865</c:v>
                </c:pt>
                <c:pt idx="121">
                  <c:v>0.34285251385467252</c:v>
                </c:pt>
                <c:pt idx="122">
                  <c:v>0.33277284085144759</c:v>
                </c:pt>
                <c:pt idx="123">
                  <c:v>0.33410754486677491</c:v>
                </c:pt>
                <c:pt idx="124">
                  <c:v>0.33355137794715733</c:v>
                </c:pt>
                <c:pt idx="125">
                  <c:v>0.34778154724287935</c:v>
                </c:pt>
                <c:pt idx="126">
                  <c:v>0.33448445979279723</c:v>
                </c:pt>
                <c:pt idx="127">
                  <c:v>0.35632941606487506</c:v>
                </c:pt>
                <c:pt idx="128">
                  <c:v>0.34536140453134417</c:v>
                </c:pt>
                <c:pt idx="129">
                  <c:v>0.34363993652114055</c:v>
                </c:pt>
                <c:pt idx="130">
                  <c:v>0.34093202101597742</c:v>
                </c:pt>
                <c:pt idx="131">
                  <c:v>0.34497772409931515</c:v>
                </c:pt>
              </c:numCache>
            </c:numRef>
          </c:val>
          <c:extLst>
            <c:ext xmlns:c16="http://schemas.microsoft.com/office/drawing/2014/chart" uri="{C3380CC4-5D6E-409C-BE32-E72D297353CC}">
              <c16:uniqueId val="{00000001-6BCE-4EC0-A38D-9289C8C45C6F}"/>
            </c:ext>
          </c:extLst>
        </c:ser>
        <c:ser>
          <c:idx val="2"/>
          <c:order val="3"/>
          <c:spPr>
            <a:solidFill>
              <a:srgbClr val="99A4B7"/>
            </a:solidFill>
            <a:ln>
              <a:noFill/>
            </a:ln>
            <a:effectLst/>
          </c:spPr>
          <c:cat>
            <c:numRef>
              <c:f>'Ch 3. Volumes'!$L$68:$L$199</c:f>
              <c:numCache>
                <c:formatCode>mmmm\ yyyy</c:formatCode>
                <c:ptCount val="132"/>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42186</c:v>
                </c:pt>
                <c:pt idx="61">
                  <c:v>42217</c:v>
                </c:pt>
                <c:pt idx="62">
                  <c:v>42248</c:v>
                </c:pt>
                <c:pt idx="63">
                  <c:v>42278</c:v>
                </c:pt>
                <c:pt idx="64">
                  <c:v>42309</c:v>
                </c:pt>
                <c:pt idx="65">
                  <c:v>42339</c:v>
                </c:pt>
                <c:pt idx="66">
                  <c:v>42370</c:v>
                </c:pt>
                <c:pt idx="67">
                  <c:v>42401</c:v>
                </c:pt>
                <c:pt idx="68">
                  <c:v>42430</c:v>
                </c:pt>
                <c:pt idx="69">
                  <c:v>42461</c:v>
                </c:pt>
                <c:pt idx="70">
                  <c:v>42491</c:v>
                </c:pt>
                <c:pt idx="71">
                  <c:v>42522</c:v>
                </c:pt>
                <c:pt idx="72">
                  <c:v>42552</c:v>
                </c:pt>
                <c:pt idx="73">
                  <c:v>42583</c:v>
                </c:pt>
                <c:pt idx="74">
                  <c:v>42614</c:v>
                </c:pt>
                <c:pt idx="75">
                  <c:v>42644</c:v>
                </c:pt>
                <c:pt idx="76">
                  <c:v>42675</c:v>
                </c:pt>
                <c:pt idx="77">
                  <c:v>42705</c:v>
                </c:pt>
                <c:pt idx="78">
                  <c:v>42736</c:v>
                </c:pt>
                <c:pt idx="79">
                  <c:v>42767</c:v>
                </c:pt>
                <c:pt idx="80">
                  <c:v>42795</c:v>
                </c:pt>
                <c:pt idx="81">
                  <c:v>42826</c:v>
                </c:pt>
                <c:pt idx="82">
                  <c:v>42856</c:v>
                </c:pt>
                <c:pt idx="83">
                  <c:v>42887</c:v>
                </c:pt>
                <c:pt idx="84">
                  <c:v>42917</c:v>
                </c:pt>
                <c:pt idx="85">
                  <c:v>42948</c:v>
                </c:pt>
                <c:pt idx="86">
                  <c:v>42979</c:v>
                </c:pt>
                <c:pt idx="87">
                  <c:v>43009</c:v>
                </c:pt>
                <c:pt idx="88">
                  <c:v>43040</c:v>
                </c:pt>
                <c:pt idx="89">
                  <c:v>43070</c:v>
                </c:pt>
                <c:pt idx="90">
                  <c:v>43101</c:v>
                </c:pt>
                <c:pt idx="91">
                  <c:v>43132</c:v>
                </c:pt>
                <c:pt idx="92">
                  <c:v>43160</c:v>
                </c:pt>
                <c:pt idx="93">
                  <c:v>43191</c:v>
                </c:pt>
                <c:pt idx="94">
                  <c:v>43221</c:v>
                </c:pt>
                <c:pt idx="95">
                  <c:v>43252</c:v>
                </c:pt>
                <c:pt idx="96">
                  <c:v>43282</c:v>
                </c:pt>
                <c:pt idx="97">
                  <c:v>43313</c:v>
                </c:pt>
                <c:pt idx="98">
                  <c:v>43344</c:v>
                </c:pt>
                <c:pt idx="99">
                  <c:v>43374</c:v>
                </c:pt>
                <c:pt idx="100">
                  <c:v>43405</c:v>
                </c:pt>
                <c:pt idx="101">
                  <c:v>43435</c:v>
                </c:pt>
                <c:pt idx="102">
                  <c:v>43466</c:v>
                </c:pt>
                <c:pt idx="103">
                  <c:v>43497</c:v>
                </c:pt>
                <c:pt idx="104">
                  <c:v>43525</c:v>
                </c:pt>
                <c:pt idx="105">
                  <c:v>43556</c:v>
                </c:pt>
                <c:pt idx="106">
                  <c:v>43586</c:v>
                </c:pt>
                <c:pt idx="107">
                  <c:v>43617</c:v>
                </c:pt>
                <c:pt idx="108">
                  <c:v>43647</c:v>
                </c:pt>
                <c:pt idx="109">
                  <c:v>43678</c:v>
                </c:pt>
                <c:pt idx="110">
                  <c:v>43709</c:v>
                </c:pt>
                <c:pt idx="111">
                  <c:v>43739</c:v>
                </c:pt>
                <c:pt idx="112">
                  <c:v>43770</c:v>
                </c:pt>
                <c:pt idx="113">
                  <c:v>43800</c:v>
                </c:pt>
                <c:pt idx="114">
                  <c:v>43831</c:v>
                </c:pt>
                <c:pt idx="115">
                  <c:v>43862</c:v>
                </c:pt>
                <c:pt idx="116">
                  <c:v>43891</c:v>
                </c:pt>
                <c:pt idx="117">
                  <c:v>43922</c:v>
                </c:pt>
                <c:pt idx="118">
                  <c:v>43952</c:v>
                </c:pt>
                <c:pt idx="119">
                  <c:v>43983</c:v>
                </c:pt>
                <c:pt idx="120">
                  <c:v>44013</c:v>
                </c:pt>
                <c:pt idx="121">
                  <c:v>44044</c:v>
                </c:pt>
                <c:pt idx="122">
                  <c:v>44075</c:v>
                </c:pt>
                <c:pt idx="123">
                  <c:v>44105</c:v>
                </c:pt>
                <c:pt idx="124">
                  <c:v>44136</c:v>
                </c:pt>
                <c:pt idx="125">
                  <c:v>44166</c:v>
                </c:pt>
                <c:pt idx="126">
                  <c:v>44197</c:v>
                </c:pt>
                <c:pt idx="127">
                  <c:v>44228</c:v>
                </c:pt>
                <c:pt idx="128">
                  <c:v>44256</c:v>
                </c:pt>
                <c:pt idx="129">
                  <c:v>44287</c:v>
                </c:pt>
                <c:pt idx="130">
                  <c:v>44317</c:v>
                </c:pt>
                <c:pt idx="131">
                  <c:v>44348</c:v>
                </c:pt>
              </c:numCache>
            </c:numRef>
          </c:cat>
          <c:val>
            <c:numRef>
              <c:f>'Ch 3. Volumes'!$P$68:$P$199</c:f>
              <c:numCache>
                <c:formatCode>0%</c:formatCode>
                <c:ptCount val="132"/>
                <c:pt idx="0">
                  <c:v>0.25112160268208616</c:v>
                </c:pt>
                <c:pt idx="1">
                  <c:v>0.27198548620346635</c:v>
                </c:pt>
                <c:pt idx="2">
                  <c:v>0.28553587713540546</c:v>
                </c:pt>
                <c:pt idx="3">
                  <c:v>0.27546654854078045</c:v>
                </c:pt>
                <c:pt idx="4">
                  <c:v>0.28349066815937896</c:v>
                </c:pt>
                <c:pt idx="5">
                  <c:v>0.29755551740490765</c:v>
                </c:pt>
                <c:pt idx="6">
                  <c:v>0.3067094924239373</c:v>
                </c:pt>
                <c:pt idx="7">
                  <c:v>0.29908675845524907</c:v>
                </c:pt>
                <c:pt idx="8">
                  <c:v>0.29832526950206728</c:v>
                </c:pt>
                <c:pt idx="9">
                  <c:v>0.30961747877020146</c:v>
                </c:pt>
                <c:pt idx="10">
                  <c:v>0.3143552823724266</c:v>
                </c:pt>
                <c:pt idx="11">
                  <c:v>0.28696615505972722</c:v>
                </c:pt>
                <c:pt idx="12">
                  <c:v>0.31498018443119263</c:v>
                </c:pt>
                <c:pt idx="13">
                  <c:v>0.32836698028197392</c:v>
                </c:pt>
                <c:pt idx="14">
                  <c:v>0.33198455458500942</c:v>
                </c:pt>
                <c:pt idx="15">
                  <c:v>0.33779916756147044</c:v>
                </c:pt>
                <c:pt idx="16">
                  <c:v>0.33955055924408678</c:v>
                </c:pt>
                <c:pt idx="17">
                  <c:v>0.35229241463306521</c:v>
                </c:pt>
                <c:pt idx="18">
                  <c:v>0.36325746319131785</c:v>
                </c:pt>
                <c:pt idx="19">
                  <c:v>0.36068835517277681</c:v>
                </c:pt>
                <c:pt idx="20">
                  <c:v>0.36090195577959988</c:v>
                </c:pt>
                <c:pt idx="21">
                  <c:v>0.35984124236354159</c:v>
                </c:pt>
                <c:pt idx="22">
                  <c:v>0.35114546809775893</c:v>
                </c:pt>
                <c:pt idx="23">
                  <c:v>0.35820652862701852</c:v>
                </c:pt>
                <c:pt idx="24">
                  <c:v>0.35964782844923049</c:v>
                </c:pt>
                <c:pt idx="25">
                  <c:v>0.36380501736975829</c:v>
                </c:pt>
                <c:pt idx="26">
                  <c:v>0.36720454636890537</c:v>
                </c:pt>
                <c:pt idx="27">
                  <c:v>0.35868608302166521</c:v>
                </c:pt>
                <c:pt idx="28">
                  <c:v>0.36268769417328178</c:v>
                </c:pt>
                <c:pt idx="29">
                  <c:v>0.37098806694945452</c:v>
                </c:pt>
                <c:pt idx="30">
                  <c:v>0.37194425131494646</c:v>
                </c:pt>
                <c:pt idx="31">
                  <c:v>0.3622619172445008</c:v>
                </c:pt>
                <c:pt idx="32">
                  <c:v>0.36764681087988565</c:v>
                </c:pt>
                <c:pt idx="33">
                  <c:v>0.37879258649187103</c:v>
                </c:pt>
                <c:pt idx="34">
                  <c:v>0.38116836904084406</c:v>
                </c:pt>
                <c:pt idx="35">
                  <c:v>0.36442213401521673</c:v>
                </c:pt>
                <c:pt idx="36">
                  <c:v>0.3734269569390174</c:v>
                </c:pt>
                <c:pt idx="37">
                  <c:v>0.37919964567727832</c:v>
                </c:pt>
                <c:pt idx="38">
                  <c:v>0.38296818006199207</c:v>
                </c:pt>
                <c:pt idx="39">
                  <c:v>0.38574482801356536</c:v>
                </c:pt>
                <c:pt idx="40">
                  <c:v>0.38843424768212981</c:v>
                </c:pt>
                <c:pt idx="41">
                  <c:v>0.3933514984713678</c:v>
                </c:pt>
                <c:pt idx="42">
                  <c:v>0.3910346771919932</c:v>
                </c:pt>
                <c:pt idx="43">
                  <c:v>0.39318459858440813</c:v>
                </c:pt>
                <c:pt idx="44">
                  <c:v>0.3899733126105584</c:v>
                </c:pt>
                <c:pt idx="45">
                  <c:v>0.39477030604079361</c:v>
                </c:pt>
                <c:pt idx="46">
                  <c:v>0.39399000073063556</c:v>
                </c:pt>
                <c:pt idx="47">
                  <c:v>0.39277195630252842</c:v>
                </c:pt>
                <c:pt idx="48">
                  <c:v>0.38907995361311587</c:v>
                </c:pt>
                <c:pt idx="49">
                  <c:v>0.39540095097346267</c:v>
                </c:pt>
                <c:pt idx="50">
                  <c:v>0.39141943968030374</c:v>
                </c:pt>
                <c:pt idx="51">
                  <c:v>0.40173646741918928</c:v>
                </c:pt>
                <c:pt idx="52">
                  <c:v>0.40605686032138444</c:v>
                </c:pt>
                <c:pt idx="53">
                  <c:v>0.42029803567396701</c:v>
                </c:pt>
                <c:pt idx="54">
                  <c:v>0.42925972857479855</c:v>
                </c:pt>
                <c:pt idx="55">
                  <c:v>0.42028617013838127</c:v>
                </c:pt>
                <c:pt idx="56">
                  <c:v>0.41602650953009207</c:v>
                </c:pt>
                <c:pt idx="57">
                  <c:v>0.41955155753665391</c:v>
                </c:pt>
                <c:pt idx="58">
                  <c:v>0.41821541857475608</c:v>
                </c:pt>
                <c:pt idx="59">
                  <c:v>0.41927144400915567</c:v>
                </c:pt>
                <c:pt idx="60">
                  <c:v>0.4194175072953838</c:v>
                </c:pt>
                <c:pt idx="61">
                  <c:v>0.42520500612050222</c:v>
                </c:pt>
                <c:pt idx="62">
                  <c:v>0.4260508318305406</c:v>
                </c:pt>
                <c:pt idx="63">
                  <c:v>0.4315796299480788</c:v>
                </c:pt>
                <c:pt idx="64">
                  <c:v>0.42879331182516456</c:v>
                </c:pt>
                <c:pt idx="65">
                  <c:v>0.43720658383453681</c:v>
                </c:pt>
                <c:pt idx="66">
                  <c:v>0.44348926117739157</c:v>
                </c:pt>
                <c:pt idx="67">
                  <c:v>0.44582345965390541</c:v>
                </c:pt>
                <c:pt idx="68">
                  <c:v>0.44190520857844029</c:v>
                </c:pt>
                <c:pt idx="69">
                  <c:v>0.44292270591276572</c:v>
                </c:pt>
                <c:pt idx="70">
                  <c:v>0.43565549263076431</c:v>
                </c:pt>
                <c:pt idx="71">
                  <c:v>0.428580697335462</c:v>
                </c:pt>
                <c:pt idx="72">
                  <c:v>0.43564478593642969</c:v>
                </c:pt>
                <c:pt idx="73">
                  <c:v>0.44105061066353513</c:v>
                </c:pt>
                <c:pt idx="74">
                  <c:v>0.44149003398564746</c:v>
                </c:pt>
                <c:pt idx="75">
                  <c:v>0.43947077916100896</c:v>
                </c:pt>
                <c:pt idx="76">
                  <c:v>0.43447634532917928</c:v>
                </c:pt>
                <c:pt idx="77">
                  <c:v>0.42798586376635811</c:v>
                </c:pt>
                <c:pt idx="78">
                  <c:v>0.42187383032649267</c:v>
                </c:pt>
                <c:pt idx="79">
                  <c:v>0.41874545894889803</c:v>
                </c:pt>
                <c:pt idx="80">
                  <c:v>0.41818055507311819</c:v>
                </c:pt>
                <c:pt idx="81">
                  <c:v>0.42386052175259997</c:v>
                </c:pt>
                <c:pt idx="82">
                  <c:v>0.41941640299332023</c:v>
                </c:pt>
                <c:pt idx="83">
                  <c:v>0.4203066143293695</c:v>
                </c:pt>
                <c:pt idx="84">
                  <c:v>0.43398451318737469</c:v>
                </c:pt>
                <c:pt idx="85">
                  <c:v>0.42846306929401023</c:v>
                </c:pt>
                <c:pt idx="86">
                  <c:v>0.42286575244515945</c:v>
                </c:pt>
                <c:pt idx="87">
                  <c:v>0.419020153526657</c:v>
                </c:pt>
                <c:pt idx="88">
                  <c:v>0.41081212161067976</c:v>
                </c:pt>
                <c:pt idx="89">
                  <c:v>0.41295017798343908</c:v>
                </c:pt>
                <c:pt idx="90">
                  <c:v>0.42618342423592553</c:v>
                </c:pt>
                <c:pt idx="91">
                  <c:v>0.43299230508135128</c:v>
                </c:pt>
                <c:pt idx="92">
                  <c:v>0.43256500480002497</c:v>
                </c:pt>
                <c:pt idx="93">
                  <c:v>0.42609690376374559</c:v>
                </c:pt>
                <c:pt idx="94">
                  <c:v>0.42143518359790177</c:v>
                </c:pt>
                <c:pt idx="95">
                  <c:v>0.41581841762796645</c:v>
                </c:pt>
                <c:pt idx="96">
                  <c:v>0.4245468042983449</c:v>
                </c:pt>
                <c:pt idx="97">
                  <c:v>0.41978489504581373</c:v>
                </c:pt>
                <c:pt idx="98">
                  <c:v>0.41184815059278318</c:v>
                </c:pt>
                <c:pt idx="99">
                  <c:v>0.40269308671258569</c:v>
                </c:pt>
                <c:pt idx="100">
                  <c:v>0.4246837538752844</c:v>
                </c:pt>
                <c:pt idx="101">
                  <c:v>0.43587523876289014</c:v>
                </c:pt>
                <c:pt idx="102">
                  <c:v>0.44425938971423773</c:v>
                </c:pt>
                <c:pt idx="103">
                  <c:v>0.43739295306038023</c:v>
                </c:pt>
                <c:pt idx="104">
                  <c:v>0.43861512301777866</c:v>
                </c:pt>
                <c:pt idx="105">
                  <c:v>0.42996453423603292</c:v>
                </c:pt>
                <c:pt idx="106">
                  <c:v>0.42340106553280876</c:v>
                </c:pt>
                <c:pt idx="107">
                  <c:v>0.42642564392665983</c:v>
                </c:pt>
                <c:pt idx="108">
                  <c:v>0.42575194031776065</c:v>
                </c:pt>
                <c:pt idx="109">
                  <c:v>0.42788772354523336</c:v>
                </c:pt>
                <c:pt idx="110">
                  <c:v>0.431691956374608</c:v>
                </c:pt>
                <c:pt idx="111">
                  <c:v>0.42693878359095266</c:v>
                </c:pt>
                <c:pt idx="112">
                  <c:v>0.42479637409306659</c:v>
                </c:pt>
                <c:pt idx="113">
                  <c:v>0.42593739639313971</c:v>
                </c:pt>
                <c:pt idx="114">
                  <c:v>0.4280545233232147</c:v>
                </c:pt>
                <c:pt idx="115">
                  <c:v>0.42855466307971124</c:v>
                </c:pt>
                <c:pt idx="116">
                  <c:v>0.44171030973422737</c:v>
                </c:pt>
                <c:pt idx="117">
                  <c:v>0.44995334529967024</c:v>
                </c:pt>
                <c:pt idx="118">
                  <c:v>0.43844059051168116</c:v>
                </c:pt>
                <c:pt idx="119">
                  <c:v>0.43787489288774634</c:v>
                </c:pt>
                <c:pt idx="120">
                  <c:v>0.44121768630041375</c:v>
                </c:pt>
                <c:pt idx="121">
                  <c:v>0.44771916114306409</c:v>
                </c:pt>
                <c:pt idx="122">
                  <c:v>0.45751216487872698</c:v>
                </c:pt>
                <c:pt idx="123">
                  <c:v>0.45865827844122142</c:v>
                </c:pt>
                <c:pt idx="124">
                  <c:v>0.45780836722505042</c:v>
                </c:pt>
                <c:pt idx="125">
                  <c:v>0.44397494526428943</c:v>
                </c:pt>
                <c:pt idx="126">
                  <c:v>0.46349284657128764</c:v>
                </c:pt>
                <c:pt idx="127">
                  <c:v>0.43524260428052192</c:v>
                </c:pt>
                <c:pt idx="128">
                  <c:v>0.43430286192125273</c:v>
                </c:pt>
                <c:pt idx="129">
                  <c:v>0.43327213057872743</c:v>
                </c:pt>
                <c:pt idx="130">
                  <c:v>0.43084075830390545</c:v>
                </c:pt>
                <c:pt idx="131">
                  <c:v>0.42381623652423611</c:v>
                </c:pt>
              </c:numCache>
            </c:numRef>
          </c:val>
          <c:extLst>
            <c:ext xmlns:c16="http://schemas.microsoft.com/office/drawing/2014/chart" uri="{C3380CC4-5D6E-409C-BE32-E72D297353CC}">
              <c16:uniqueId val="{00000002-6BCE-4EC0-A38D-9289C8C45C6F}"/>
            </c:ext>
          </c:extLst>
        </c:ser>
        <c:dLbls>
          <c:showLegendKey val="0"/>
          <c:showVal val="0"/>
          <c:showCatName val="0"/>
          <c:showSerName val="0"/>
          <c:showPercent val="0"/>
          <c:showBubbleSize val="0"/>
        </c:dLbls>
        <c:axId val="776540360"/>
        <c:axId val="776541928"/>
      </c:areaChart>
      <c:lineChart>
        <c:grouping val="standard"/>
        <c:varyColors val="0"/>
        <c:ser>
          <c:idx val="0"/>
          <c:order val="0"/>
          <c:spPr>
            <a:ln w="28575" cap="rnd">
              <a:solidFill>
                <a:srgbClr val="006C49"/>
              </a:solidFill>
              <a:prstDash val="dash"/>
              <a:round/>
            </a:ln>
            <a:effectLst/>
          </c:spPr>
          <c:marker>
            <c:symbol val="none"/>
          </c:marker>
          <c:cat>
            <c:numRef>
              <c:f>'Ch 3. Volumes'!$L$68:$L$199</c:f>
              <c:numCache>
                <c:formatCode>mmmm\ yyyy</c:formatCode>
                <c:ptCount val="132"/>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42186</c:v>
                </c:pt>
                <c:pt idx="61">
                  <c:v>42217</c:v>
                </c:pt>
                <c:pt idx="62">
                  <c:v>42248</c:v>
                </c:pt>
                <c:pt idx="63">
                  <c:v>42278</c:v>
                </c:pt>
                <c:pt idx="64">
                  <c:v>42309</c:v>
                </c:pt>
                <c:pt idx="65">
                  <c:v>42339</c:v>
                </c:pt>
                <c:pt idx="66">
                  <c:v>42370</c:v>
                </c:pt>
                <c:pt idx="67">
                  <c:v>42401</c:v>
                </c:pt>
                <c:pt idx="68">
                  <c:v>42430</c:v>
                </c:pt>
                <c:pt idx="69">
                  <c:v>42461</c:v>
                </c:pt>
                <c:pt idx="70">
                  <c:v>42491</c:v>
                </c:pt>
                <c:pt idx="71">
                  <c:v>42522</c:v>
                </c:pt>
                <c:pt idx="72">
                  <c:v>42552</c:v>
                </c:pt>
                <c:pt idx="73">
                  <c:v>42583</c:v>
                </c:pt>
                <c:pt idx="74">
                  <c:v>42614</c:v>
                </c:pt>
                <c:pt idx="75">
                  <c:v>42644</c:v>
                </c:pt>
                <c:pt idx="76">
                  <c:v>42675</c:v>
                </c:pt>
                <c:pt idx="77">
                  <c:v>42705</c:v>
                </c:pt>
                <c:pt idx="78">
                  <c:v>42736</c:v>
                </c:pt>
                <c:pt idx="79">
                  <c:v>42767</c:v>
                </c:pt>
                <c:pt idx="80">
                  <c:v>42795</c:v>
                </c:pt>
                <c:pt idx="81">
                  <c:v>42826</c:v>
                </c:pt>
                <c:pt idx="82">
                  <c:v>42856</c:v>
                </c:pt>
                <c:pt idx="83">
                  <c:v>42887</c:v>
                </c:pt>
                <c:pt idx="84">
                  <c:v>42917</c:v>
                </c:pt>
                <c:pt idx="85">
                  <c:v>42948</c:v>
                </c:pt>
                <c:pt idx="86">
                  <c:v>42979</c:v>
                </c:pt>
                <c:pt idx="87">
                  <c:v>43009</c:v>
                </c:pt>
                <c:pt idx="88">
                  <c:v>43040</c:v>
                </c:pt>
                <c:pt idx="89">
                  <c:v>43070</c:v>
                </c:pt>
                <c:pt idx="90">
                  <c:v>43101</c:v>
                </c:pt>
                <c:pt idx="91">
                  <c:v>43132</c:v>
                </c:pt>
                <c:pt idx="92">
                  <c:v>43160</c:v>
                </c:pt>
                <c:pt idx="93">
                  <c:v>43191</c:v>
                </c:pt>
                <c:pt idx="94">
                  <c:v>43221</c:v>
                </c:pt>
                <c:pt idx="95">
                  <c:v>43252</c:v>
                </c:pt>
                <c:pt idx="96">
                  <c:v>43282</c:v>
                </c:pt>
                <c:pt idx="97">
                  <c:v>43313</c:v>
                </c:pt>
                <c:pt idx="98">
                  <c:v>43344</c:v>
                </c:pt>
                <c:pt idx="99">
                  <c:v>43374</c:v>
                </c:pt>
                <c:pt idx="100">
                  <c:v>43405</c:v>
                </c:pt>
                <c:pt idx="101">
                  <c:v>43435</c:v>
                </c:pt>
                <c:pt idx="102">
                  <c:v>43466</c:v>
                </c:pt>
                <c:pt idx="103">
                  <c:v>43497</c:v>
                </c:pt>
                <c:pt idx="104">
                  <c:v>43525</c:v>
                </c:pt>
                <c:pt idx="105">
                  <c:v>43556</c:v>
                </c:pt>
                <c:pt idx="106">
                  <c:v>43586</c:v>
                </c:pt>
                <c:pt idx="107">
                  <c:v>43617</c:v>
                </c:pt>
                <c:pt idx="108">
                  <c:v>43647</c:v>
                </c:pt>
                <c:pt idx="109">
                  <c:v>43678</c:v>
                </c:pt>
                <c:pt idx="110">
                  <c:v>43709</c:v>
                </c:pt>
                <c:pt idx="111">
                  <c:v>43739</c:v>
                </c:pt>
                <c:pt idx="112">
                  <c:v>43770</c:v>
                </c:pt>
                <c:pt idx="113">
                  <c:v>43800</c:v>
                </c:pt>
                <c:pt idx="114">
                  <c:v>43831</c:v>
                </c:pt>
                <c:pt idx="115">
                  <c:v>43862</c:v>
                </c:pt>
                <c:pt idx="116">
                  <c:v>43891</c:v>
                </c:pt>
                <c:pt idx="117">
                  <c:v>43922</c:v>
                </c:pt>
                <c:pt idx="118">
                  <c:v>43952</c:v>
                </c:pt>
                <c:pt idx="119">
                  <c:v>43983</c:v>
                </c:pt>
                <c:pt idx="120">
                  <c:v>44013</c:v>
                </c:pt>
                <c:pt idx="121">
                  <c:v>44044</c:v>
                </c:pt>
                <c:pt idx="122">
                  <c:v>44075</c:v>
                </c:pt>
                <c:pt idx="123">
                  <c:v>44105</c:v>
                </c:pt>
                <c:pt idx="124">
                  <c:v>44136</c:v>
                </c:pt>
                <c:pt idx="125">
                  <c:v>44166</c:v>
                </c:pt>
                <c:pt idx="126">
                  <c:v>44197</c:v>
                </c:pt>
                <c:pt idx="127">
                  <c:v>44228</c:v>
                </c:pt>
                <c:pt idx="128">
                  <c:v>44256</c:v>
                </c:pt>
                <c:pt idx="129">
                  <c:v>44287</c:v>
                </c:pt>
                <c:pt idx="130">
                  <c:v>44317</c:v>
                </c:pt>
                <c:pt idx="131">
                  <c:v>44348</c:v>
                </c:pt>
              </c:numCache>
            </c:numRef>
          </c:cat>
          <c:val>
            <c:numRef>
              <c:f>'Ch 3. Volumes'!$M$68:$M$199</c:f>
              <c:numCache>
                <c:formatCode>0%</c:formatCode>
                <c:ptCount val="132"/>
                <c:pt idx="0">
                  <c:v>0.4</c:v>
                </c:pt>
                <c:pt idx="1">
                  <c:v>0.4</c:v>
                </c:pt>
                <c:pt idx="2">
                  <c:v>0.4</c:v>
                </c:pt>
                <c:pt idx="3">
                  <c:v>0.4</c:v>
                </c:pt>
                <c:pt idx="4">
                  <c:v>0.4</c:v>
                </c:pt>
                <c:pt idx="5">
                  <c:v>0.4</c:v>
                </c:pt>
                <c:pt idx="6">
                  <c:v>0.4</c:v>
                </c:pt>
                <c:pt idx="7">
                  <c:v>0.6</c:v>
                </c:pt>
                <c:pt idx="8">
                  <c:v>0.6</c:v>
                </c:pt>
                <c:pt idx="9">
                  <c:v>0.6</c:v>
                </c:pt>
                <c:pt idx="10">
                  <c:v>0.6</c:v>
                </c:pt>
                <c:pt idx="11">
                  <c:v>0.6</c:v>
                </c:pt>
                <c:pt idx="12">
                  <c:v>0.6</c:v>
                </c:pt>
                <c:pt idx="13">
                  <c:v>0.6</c:v>
                </c:pt>
                <c:pt idx="14">
                  <c:v>0.6</c:v>
                </c:pt>
                <c:pt idx="15">
                  <c:v>0.6</c:v>
                </c:pt>
                <c:pt idx="16">
                  <c:v>0.6</c:v>
                </c:pt>
                <c:pt idx="17">
                  <c:v>0.6</c:v>
                </c:pt>
                <c:pt idx="18">
                  <c:v>0.6</c:v>
                </c:pt>
                <c:pt idx="19">
                  <c:v>0.6</c:v>
                </c:pt>
                <c:pt idx="20">
                  <c:v>0.6</c:v>
                </c:pt>
                <c:pt idx="21">
                  <c:v>0.6</c:v>
                </c:pt>
                <c:pt idx="22">
                  <c:v>0.6</c:v>
                </c:pt>
                <c:pt idx="23">
                  <c:v>0.6</c:v>
                </c:pt>
                <c:pt idx="24">
                  <c:v>0.6</c:v>
                </c:pt>
                <c:pt idx="25">
                  <c:v>0.6</c:v>
                </c:pt>
                <c:pt idx="26">
                  <c:v>0.6</c:v>
                </c:pt>
                <c:pt idx="27">
                  <c:v>0.6</c:v>
                </c:pt>
                <c:pt idx="28">
                  <c:v>0.6</c:v>
                </c:pt>
                <c:pt idx="29">
                  <c:v>0.6</c:v>
                </c:pt>
                <c:pt idx="30">
                  <c:v>0.6</c:v>
                </c:pt>
                <c:pt idx="31">
                  <c:v>0.6</c:v>
                </c:pt>
                <c:pt idx="32">
                  <c:v>0.6</c:v>
                </c:pt>
                <c:pt idx="33">
                  <c:v>0.6</c:v>
                </c:pt>
                <c:pt idx="34">
                  <c:v>0.6</c:v>
                </c:pt>
                <c:pt idx="35">
                  <c:v>0.6</c:v>
                </c:pt>
                <c:pt idx="36">
                  <c:v>0.6</c:v>
                </c:pt>
                <c:pt idx="37">
                  <c:v>0.6</c:v>
                </c:pt>
                <c:pt idx="38">
                  <c:v>0.6</c:v>
                </c:pt>
                <c:pt idx="39">
                  <c:v>0.6</c:v>
                </c:pt>
                <c:pt idx="40">
                  <c:v>0.6</c:v>
                </c:pt>
                <c:pt idx="41">
                  <c:v>0.6</c:v>
                </c:pt>
                <c:pt idx="42">
                  <c:v>0.6</c:v>
                </c:pt>
                <c:pt idx="43">
                  <c:v>0.6</c:v>
                </c:pt>
                <c:pt idx="44">
                  <c:v>0.6</c:v>
                </c:pt>
                <c:pt idx="45">
                  <c:v>0.6</c:v>
                </c:pt>
                <c:pt idx="46">
                  <c:v>0.6</c:v>
                </c:pt>
                <c:pt idx="47">
                  <c:v>0.6</c:v>
                </c:pt>
                <c:pt idx="48">
                  <c:v>0.6</c:v>
                </c:pt>
                <c:pt idx="49">
                  <c:v>0.6</c:v>
                </c:pt>
                <c:pt idx="50">
                  <c:v>0.6</c:v>
                </c:pt>
                <c:pt idx="51">
                  <c:v>0.6</c:v>
                </c:pt>
                <c:pt idx="52">
                  <c:v>0.6</c:v>
                </c:pt>
                <c:pt idx="53">
                  <c:v>0.6</c:v>
                </c:pt>
                <c:pt idx="54">
                  <c:v>0.6</c:v>
                </c:pt>
                <c:pt idx="55">
                  <c:v>0.6</c:v>
                </c:pt>
                <c:pt idx="56">
                  <c:v>0.6</c:v>
                </c:pt>
                <c:pt idx="57">
                  <c:v>0.6</c:v>
                </c:pt>
                <c:pt idx="58">
                  <c:v>0.6</c:v>
                </c:pt>
                <c:pt idx="59">
                  <c:v>0.6</c:v>
                </c:pt>
                <c:pt idx="60">
                  <c:v>0.6</c:v>
                </c:pt>
                <c:pt idx="61">
                  <c:v>0.6</c:v>
                </c:pt>
                <c:pt idx="62">
                  <c:v>0.6</c:v>
                </c:pt>
                <c:pt idx="63">
                  <c:v>0.6</c:v>
                </c:pt>
                <c:pt idx="64">
                  <c:v>0.6</c:v>
                </c:pt>
                <c:pt idx="65">
                  <c:v>0.6</c:v>
                </c:pt>
                <c:pt idx="66">
                  <c:v>0.6</c:v>
                </c:pt>
                <c:pt idx="67">
                  <c:v>0.6</c:v>
                </c:pt>
                <c:pt idx="68">
                  <c:v>0.6</c:v>
                </c:pt>
                <c:pt idx="69">
                  <c:v>0.6</c:v>
                </c:pt>
                <c:pt idx="70">
                  <c:v>0.6</c:v>
                </c:pt>
                <c:pt idx="71">
                  <c:v>0.6</c:v>
                </c:pt>
                <c:pt idx="72">
                  <c:v>0.6</c:v>
                </c:pt>
                <c:pt idx="73">
                  <c:v>0.6</c:v>
                </c:pt>
                <c:pt idx="74">
                  <c:v>0.6</c:v>
                </c:pt>
                <c:pt idx="75">
                  <c:v>0.6</c:v>
                </c:pt>
                <c:pt idx="76">
                  <c:v>0.6</c:v>
                </c:pt>
                <c:pt idx="77">
                  <c:v>0.6</c:v>
                </c:pt>
                <c:pt idx="78">
                  <c:v>0.6</c:v>
                </c:pt>
                <c:pt idx="79">
                  <c:v>0.6</c:v>
                </c:pt>
                <c:pt idx="80">
                  <c:v>0.6</c:v>
                </c:pt>
                <c:pt idx="81">
                  <c:v>0.6</c:v>
                </c:pt>
                <c:pt idx="82">
                  <c:v>0.6</c:v>
                </c:pt>
                <c:pt idx="83">
                  <c:v>0.6</c:v>
                </c:pt>
                <c:pt idx="84">
                  <c:v>0.6</c:v>
                </c:pt>
                <c:pt idx="85">
                  <c:v>0.6</c:v>
                </c:pt>
                <c:pt idx="86">
                  <c:v>0.6</c:v>
                </c:pt>
                <c:pt idx="87">
                  <c:v>0.6</c:v>
                </c:pt>
                <c:pt idx="88">
                  <c:v>0.6</c:v>
                </c:pt>
                <c:pt idx="89">
                  <c:v>0.6</c:v>
                </c:pt>
                <c:pt idx="90">
                  <c:v>0.6</c:v>
                </c:pt>
                <c:pt idx="91">
                  <c:v>0.6</c:v>
                </c:pt>
                <c:pt idx="92">
                  <c:v>0.6</c:v>
                </c:pt>
                <c:pt idx="93">
                  <c:v>0.6</c:v>
                </c:pt>
                <c:pt idx="94">
                  <c:v>0.6</c:v>
                </c:pt>
                <c:pt idx="95">
                  <c:v>0.6</c:v>
                </c:pt>
                <c:pt idx="96">
                  <c:v>0.6</c:v>
                </c:pt>
                <c:pt idx="97">
                  <c:v>0.6</c:v>
                </c:pt>
                <c:pt idx="98">
                  <c:v>0.6</c:v>
                </c:pt>
                <c:pt idx="99">
                  <c:v>0.6</c:v>
                </c:pt>
                <c:pt idx="100">
                  <c:v>0.6</c:v>
                </c:pt>
                <c:pt idx="101">
                  <c:v>0.6</c:v>
                </c:pt>
                <c:pt idx="102">
                  <c:v>0.6</c:v>
                </c:pt>
                <c:pt idx="103">
                  <c:v>0.6</c:v>
                </c:pt>
                <c:pt idx="104">
                  <c:v>0.6</c:v>
                </c:pt>
                <c:pt idx="105">
                  <c:v>0.6</c:v>
                </c:pt>
                <c:pt idx="106">
                  <c:v>0.6</c:v>
                </c:pt>
                <c:pt idx="107">
                  <c:v>0.6</c:v>
                </c:pt>
                <c:pt idx="108">
                  <c:v>0.6</c:v>
                </c:pt>
                <c:pt idx="109">
                  <c:v>0.6</c:v>
                </c:pt>
                <c:pt idx="110">
                  <c:v>0.6</c:v>
                </c:pt>
                <c:pt idx="111">
                  <c:v>0.6</c:v>
                </c:pt>
                <c:pt idx="112">
                  <c:v>0.6</c:v>
                </c:pt>
                <c:pt idx="113">
                  <c:v>0.6</c:v>
                </c:pt>
                <c:pt idx="114">
                  <c:v>0.6</c:v>
                </c:pt>
                <c:pt idx="115">
                  <c:v>0.6</c:v>
                </c:pt>
                <c:pt idx="116">
                  <c:v>0.6</c:v>
                </c:pt>
                <c:pt idx="117">
                  <c:v>0.6</c:v>
                </c:pt>
                <c:pt idx="118">
                  <c:v>0.6</c:v>
                </c:pt>
                <c:pt idx="119">
                  <c:v>0.6</c:v>
                </c:pt>
                <c:pt idx="120">
                  <c:v>0.6</c:v>
                </c:pt>
                <c:pt idx="121">
                  <c:v>0.6</c:v>
                </c:pt>
                <c:pt idx="122">
                  <c:v>0.6</c:v>
                </c:pt>
                <c:pt idx="123">
                  <c:v>0.6</c:v>
                </c:pt>
                <c:pt idx="124">
                  <c:v>0.6</c:v>
                </c:pt>
                <c:pt idx="125">
                  <c:v>0.6</c:v>
                </c:pt>
                <c:pt idx="126">
                  <c:v>0.6</c:v>
                </c:pt>
                <c:pt idx="127">
                  <c:v>0.6</c:v>
                </c:pt>
                <c:pt idx="128">
                  <c:v>0.6</c:v>
                </c:pt>
                <c:pt idx="129">
                  <c:v>0.6</c:v>
                </c:pt>
                <c:pt idx="130">
                  <c:v>0.6</c:v>
                </c:pt>
                <c:pt idx="131">
                  <c:v>0.6</c:v>
                </c:pt>
              </c:numCache>
            </c:numRef>
          </c:val>
          <c:smooth val="0"/>
          <c:extLst>
            <c:ext xmlns:c16="http://schemas.microsoft.com/office/drawing/2014/chart" uri="{C3380CC4-5D6E-409C-BE32-E72D297353CC}">
              <c16:uniqueId val="{00000003-6BCE-4EC0-A38D-9289C8C45C6F}"/>
            </c:ext>
          </c:extLst>
        </c:ser>
        <c:dLbls>
          <c:showLegendKey val="0"/>
          <c:showVal val="0"/>
          <c:showCatName val="0"/>
          <c:showSerName val="0"/>
          <c:showPercent val="0"/>
          <c:showBubbleSize val="0"/>
        </c:dLbls>
        <c:marker val="1"/>
        <c:smooth val="0"/>
        <c:axId val="776540360"/>
        <c:axId val="776541928"/>
      </c:lineChart>
      <c:dateAx>
        <c:axId val="776540360"/>
        <c:scaling>
          <c:orientation val="minMax"/>
          <c:max val="44348"/>
          <c:min val="40330"/>
        </c:scaling>
        <c:delete val="0"/>
        <c:axPos val="b"/>
        <c:numFmt formatCode="mmm\ 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ysClr val="windowText" lastClr="000000"/>
                </a:solidFill>
                <a:latin typeface="Raleway" panose="020B0503030101060003" pitchFamily="34" charset="0"/>
                <a:ea typeface="+mn-ea"/>
                <a:cs typeface="+mn-cs"/>
              </a:defRPr>
            </a:pPr>
            <a:endParaRPr lang="en-US"/>
          </a:p>
        </c:txPr>
        <c:crossAx val="776541928"/>
        <c:crosses val="autoZero"/>
        <c:auto val="1"/>
        <c:lblOffset val="100"/>
        <c:baseTimeUnit val="days"/>
        <c:majorUnit val="12"/>
        <c:majorTimeUnit val="months"/>
      </c:dateAx>
      <c:valAx>
        <c:axId val="77654192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en-AU" sz="800">
                    <a:latin typeface="Raleway" panose="020B0503030101060003" pitchFamily="34" charset="0"/>
                  </a:rPr>
                  <a:t>%</a:t>
                </a:r>
                <a:r>
                  <a:rPr lang="en-AU" sz="800" baseline="0">
                    <a:latin typeface="Raleway" panose="020B0503030101060003" pitchFamily="34" charset="0"/>
                  </a:rPr>
                  <a:t> of total</a:t>
                </a:r>
                <a:br>
                  <a:rPr lang="en-AU" sz="800" baseline="0">
                    <a:latin typeface="Raleway" panose="020B0503030101060003" pitchFamily="34" charset="0"/>
                  </a:rPr>
                </a:br>
                <a:r>
                  <a:rPr lang="en-AU" sz="800" baseline="0">
                    <a:latin typeface="Raleway" panose="020B0503030101060003" pitchFamily="34" charset="0"/>
                  </a:rPr>
                  <a:t> fuel sales</a:t>
                </a:r>
                <a:endParaRPr lang="en-AU" sz="800">
                  <a:latin typeface="Raleway" panose="020B0503030101060003" pitchFamily="34" charset="0"/>
                </a:endParaRPr>
              </a:p>
            </c:rich>
          </c:tx>
          <c:layout>
            <c:manualLayout>
              <c:xMode val="edge"/>
              <c:yMode val="edge"/>
              <c:x val="0"/>
              <c:y val="0.2967462304572116"/>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Raleway" panose="020B0503030101060003" pitchFamily="34" charset="0"/>
                <a:ea typeface="+mn-ea"/>
                <a:cs typeface="+mn-cs"/>
              </a:defRPr>
            </a:pPr>
            <a:endParaRPr lang="en-US"/>
          </a:p>
        </c:txPr>
        <c:crossAx val="776540360"/>
        <c:crossesAt val="40360"/>
        <c:crossBetween val="between"/>
        <c:majorUnit val="0.2"/>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8210410885608727"/>
          <c:y val="6.2459966698400655E-2"/>
          <c:w val="0.77437867633483659"/>
          <c:h val="0.83285528767863726"/>
        </c:manualLayout>
      </c:layout>
      <c:areaChart>
        <c:grouping val="stacked"/>
        <c:varyColors val="0"/>
        <c:ser>
          <c:idx val="4"/>
          <c:order val="2"/>
          <c:tx>
            <c:strRef>
              <c:f>'Ch 3. Volumes'!$G$67</c:f>
              <c:strCache>
                <c:ptCount val="1"/>
                <c:pt idx="0">
                  <c:v>E10 </c:v>
                </c:pt>
              </c:strCache>
            </c:strRef>
          </c:tx>
          <c:spPr>
            <a:solidFill>
              <a:srgbClr val="006C49"/>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anose="020B0503030101060003" pitchFamily="34" charset="0"/>
                    <a:ea typeface="Myriad Pro"/>
                    <a:cs typeface="Arial"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'Ch 3. Volumes'!$B$68:$B$199</c:f>
              <c:numCache>
                <c:formatCode>mmm\ yyyy</c:formatCode>
                <c:ptCount val="132"/>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42186</c:v>
                </c:pt>
                <c:pt idx="61">
                  <c:v>42217</c:v>
                </c:pt>
                <c:pt idx="62">
                  <c:v>42248</c:v>
                </c:pt>
                <c:pt idx="63">
                  <c:v>42278</c:v>
                </c:pt>
                <c:pt idx="64">
                  <c:v>42309</c:v>
                </c:pt>
                <c:pt idx="65">
                  <c:v>42339</c:v>
                </c:pt>
                <c:pt idx="66">
                  <c:v>42370</c:v>
                </c:pt>
                <c:pt idx="67">
                  <c:v>42401</c:v>
                </c:pt>
                <c:pt idx="68">
                  <c:v>42430</c:v>
                </c:pt>
                <c:pt idx="69">
                  <c:v>42461</c:v>
                </c:pt>
                <c:pt idx="70">
                  <c:v>42491</c:v>
                </c:pt>
                <c:pt idx="71">
                  <c:v>42522</c:v>
                </c:pt>
                <c:pt idx="72">
                  <c:v>42552</c:v>
                </c:pt>
                <c:pt idx="73">
                  <c:v>42583</c:v>
                </c:pt>
                <c:pt idx="74">
                  <c:v>42614</c:v>
                </c:pt>
                <c:pt idx="75">
                  <c:v>42644</c:v>
                </c:pt>
                <c:pt idx="76">
                  <c:v>42675</c:v>
                </c:pt>
                <c:pt idx="77">
                  <c:v>42705</c:v>
                </c:pt>
                <c:pt idx="78">
                  <c:v>42736</c:v>
                </c:pt>
                <c:pt idx="79">
                  <c:v>42767</c:v>
                </c:pt>
                <c:pt idx="80">
                  <c:v>42795</c:v>
                </c:pt>
                <c:pt idx="81">
                  <c:v>42826</c:v>
                </c:pt>
                <c:pt idx="82">
                  <c:v>42856</c:v>
                </c:pt>
                <c:pt idx="83">
                  <c:v>42887</c:v>
                </c:pt>
                <c:pt idx="84">
                  <c:v>42917</c:v>
                </c:pt>
                <c:pt idx="85">
                  <c:v>42948</c:v>
                </c:pt>
                <c:pt idx="86">
                  <c:v>42979</c:v>
                </c:pt>
                <c:pt idx="87">
                  <c:v>43009</c:v>
                </c:pt>
                <c:pt idx="88">
                  <c:v>43040</c:v>
                </c:pt>
                <c:pt idx="89">
                  <c:v>43070</c:v>
                </c:pt>
                <c:pt idx="90">
                  <c:v>43101</c:v>
                </c:pt>
                <c:pt idx="91">
                  <c:v>43132</c:v>
                </c:pt>
                <c:pt idx="92">
                  <c:v>43160</c:v>
                </c:pt>
                <c:pt idx="93">
                  <c:v>43191</c:v>
                </c:pt>
                <c:pt idx="94">
                  <c:v>43221</c:v>
                </c:pt>
                <c:pt idx="95">
                  <c:v>43252</c:v>
                </c:pt>
                <c:pt idx="96">
                  <c:v>43282</c:v>
                </c:pt>
                <c:pt idx="97">
                  <c:v>43313</c:v>
                </c:pt>
                <c:pt idx="98">
                  <c:v>43344</c:v>
                </c:pt>
                <c:pt idx="99">
                  <c:v>43374</c:v>
                </c:pt>
                <c:pt idx="100">
                  <c:v>43405</c:v>
                </c:pt>
                <c:pt idx="101">
                  <c:v>43435</c:v>
                </c:pt>
                <c:pt idx="102">
                  <c:v>43466</c:v>
                </c:pt>
                <c:pt idx="103">
                  <c:v>43497</c:v>
                </c:pt>
                <c:pt idx="104">
                  <c:v>43525</c:v>
                </c:pt>
                <c:pt idx="105">
                  <c:v>43556</c:v>
                </c:pt>
                <c:pt idx="106">
                  <c:v>43586</c:v>
                </c:pt>
                <c:pt idx="107">
                  <c:v>43617</c:v>
                </c:pt>
                <c:pt idx="108">
                  <c:v>43647</c:v>
                </c:pt>
                <c:pt idx="109">
                  <c:v>43678</c:v>
                </c:pt>
                <c:pt idx="110">
                  <c:v>43709</c:v>
                </c:pt>
                <c:pt idx="111">
                  <c:v>43739</c:v>
                </c:pt>
                <c:pt idx="112">
                  <c:v>43770</c:v>
                </c:pt>
                <c:pt idx="113">
                  <c:v>43800</c:v>
                </c:pt>
                <c:pt idx="114">
                  <c:v>43831</c:v>
                </c:pt>
                <c:pt idx="115">
                  <c:v>43862</c:v>
                </c:pt>
                <c:pt idx="116">
                  <c:v>43891</c:v>
                </c:pt>
                <c:pt idx="117">
                  <c:v>43922</c:v>
                </c:pt>
                <c:pt idx="118">
                  <c:v>43952</c:v>
                </c:pt>
                <c:pt idx="119">
                  <c:v>43983</c:v>
                </c:pt>
                <c:pt idx="120">
                  <c:v>44013</c:v>
                </c:pt>
                <c:pt idx="121">
                  <c:v>44044</c:v>
                </c:pt>
                <c:pt idx="122">
                  <c:v>44075</c:v>
                </c:pt>
                <c:pt idx="123">
                  <c:v>44105</c:v>
                </c:pt>
                <c:pt idx="124">
                  <c:v>44136</c:v>
                </c:pt>
                <c:pt idx="125">
                  <c:v>44166</c:v>
                </c:pt>
                <c:pt idx="126">
                  <c:v>44197</c:v>
                </c:pt>
                <c:pt idx="127">
                  <c:v>44228</c:v>
                </c:pt>
                <c:pt idx="128">
                  <c:v>44256</c:v>
                </c:pt>
                <c:pt idx="129">
                  <c:v>44287</c:v>
                </c:pt>
                <c:pt idx="130">
                  <c:v>44317</c:v>
                </c:pt>
                <c:pt idx="131">
                  <c:v>44348</c:v>
                </c:pt>
              </c:numCache>
            </c:numRef>
          </c:cat>
          <c:val>
            <c:numRef>
              <c:f>'Ch 3. Volumes'!$G$68:$G$199</c:f>
              <c:numCache>
                <c:formatCode>0.00</c:formatCode>
                <c:ptCount val="132"/>
                <c:pt idx="0">
                  <c:v>163</c:v>
                </c:pt>
                <c:pt idx="1">
                  <c:v>184.9</c:v>
                </c:pt>
                <c:pt idx="2">
                  <c:v>177.6</c:v>
                </c:pt>
                <c:pt idx="3">
                  <c:v>176.5</c:v>
                </c:pt>
                <c:pt idx="4">
                  <c:v>182.2</c:v>
                </c:pt>
                <c:pt idx="5">
                  <c:v>221.1</c:v>
                </c:pt>
                <c:pt idx="6">
                  <c:v>175.3</c:v>
                </c:pt>
                <c:pt idx="7">
                  <c:v>187</c:v>
                </c:pt>
                <c:pt idx="8">
                  <c:v>201.2</c:v>
                </c:pt>
                <c:pt idx="9">
                  <c:v>177.3</c:v>
                </c:pt>
                <c:pt idx="10">
                  <c:v>183.8</c:v>
                </c:pt>
                <c:pt idx="11">
                  <c:v>176.8</c:v>
                </c:pt>
                <c:pt idx="12">
                  <c:v>185.9</c:v>
                </c:pt>
                <c:pt idx="13">
                  <c:v>192</c:v>
                </c:pt>
                <c:pt idx="14">
                  <c:v>176.1</c:v>
                </c:pt>
                <c:pt idx="15">
                  <c:v>173.9</c:v>
                </c:pt>
                <c:pt idx="16">
                  <c:v>189.8</c:v>
                </c:pt>
                <c:pt idx="17">
                  <c:v>187.6</c:v>
                </c:pt>
                <c:pt idx="18">
                  <c:v>165.2</c:v>
                </c:pt>
                <c:pt idx="19">
                  <c:v>178.7</c:v>
                </c:pt>
                <c:pt idx="20">
                  <c:v>182.6</c:v>
                </c:pt>
                <c:pt idx="21">
                  <c:v>166</c:v>
                </c:pt>
                <c:pt idx="22">
                  <c:v>187.1</c:v>
                </c:pt>
                <c:pt idx="23">
                  <c:v>170.4</c:v>
                </c:pt>
                <c:pt idx="24">
                  <c:v>181.5</c:v>
                </c:pt>
                <c:pt idx="25">
                  <c:v>187.4</c:v>
                </c:pt>
                <c:pt idx="26">
                  <c:v>171.4</c:v>
                </c:pt>
                <c:pt idx="27">
                  <c:v>177.9</c:v>
                </c:pt>
                <c:pt idx="28">
                  <c:v>178.2</c:v>
                </c:pt>
                <c:pt idx="29">
                  <c:v>183.1</c:v>
                </c:pt>
                <c:pt idx="30">
                  <c:v>166.5</c:v>
                </c:pt>
                <c:pt idx="31">
                  <c:v>171.7</c:v>
                </c:pt>
                <c:pt idx="32">
                  <c:v>180.8</c:v>
                </c:pt>
                <c:pt idx="33">
                  <c:v>163.6</c:v>
                </c:pt>
                <c:pt idx="34">
                  <c:v>162.1</c:v>
                </c:pt>
                <c:pt idx="35">
                  <c:v>167.1</c:v>
                </c:pt>
                <c:pt idx="36">
                  <c:v>179.9</c:v>
                </c:pt>
                <c:pt idx="37">
                  <c:v>175.4</c:v>
                </c:pt>
                <c:pt idx="38">
                  <c:v>156</c:v>
                </c:pt>
                <c:pt idx="39">
                  <c:v>163.1</c:v>
                </c:pt>
                <c:pt idx="40">
                  <c:v>164.4</c:v>
                </c:pt>
                <c:pt idx="41">
                  <c:v>171.1</c:v>
                </c:pt>
                <c:pt idx="42">
                  <c:v>154.9</c:v>
                </c:pt>
                <c:pt idx="43">
                  <c:v>155.1</c:v>
                </c:pt>
                <c:pt idx="44">
                  <c:v>158.30000000000001</c:v>
                </c:pt>
                <c:pt idx="45">
                  <c:v>152</c:v>
                </c:pt>
                <c:pt idx="46">
                  <c:v>152</c:v>
                </c:pt>
                <c:pt idx="47">
                  <c:v>145.69999999999999</c:v>
                </c:pt>
                <c:pt idx="48">
                  <c:v>164.8</c:v>
                </c:pt>
                <c:pt idx="49">
                  <c:v>159.80000000000001</c:v>
                </c:pt>
                <c:pt idx="50">
                  <c:v>147.80000000000001</c:v>
                </c:pt>
                <c:pt idx="51">
                  <c:v>156.1</c:v>
                </c:pt>
                <c:pt idx="52">
                  <c:v>150.69999999999999</c:v>
                </c:pt>
                <c:pt idx="53">
                  <c:v>158.69999999999999</c:v>
                </c:pt>
                <c:pt idx="54">
                  <c:v>138.19999999999999</c:v>
                </c:pt>
                <c:pt idx="55">
                  <c:v>142.9</c:v>
                </c:pt>
                <c:pt idx="56">
                  <c:v>147</c:v>
                </c:pt>
                <c:pt idx="57">
                  <c:v>129.6</c:v>
                </c:pt>
                <c:pt idx="58">
                  <c:v>129.19999999999999</c:v>
                </c:pt>
                <c:pt idx="59">
                  <c:v>123.2</c:v>
                </c:pt>
                <c:pt idx="60">
                  <c:v>131.4</c:v>
                </c:pt>
                <c:pt idx="61">
                  <c:v>128.5</c:v>
                </c:pt>
                <c:pt idx="62">
                  <c:v>118.7</c:v>
                </c:pt>
                <c:pt idx="63">
                  <c:v>122.8</c:v>
                </c:pt>
                <c:pt idx="64">
                  <c:v>120.7</c:v>
                </c:pt>
                <c:pt idx="65">
                  <c:v>128.69999999999999</c:v>
                </c:pt>
                <c:pt idx="66">
                  <c:v>108.7</c:v>
                </c:pt>
                <c:pt idx="67">
                  <c:v>115.8</c:v>
                </c:pt>
                <c:pt idx="68">
                  <c:v>119.4</c:v>
                </c:pt>
                <c:pt idx="69">
                  <c:v>107.1</c:v>
                </c:pt>
                <c:pt idx="70">
                  <c:v>108.9</c:v>
                </c:pt>
                <c:pt idx="71">
                  <c:v>104.5</c:v>
                </c:pt>
                <c:pt idx="72">
                  <c:v>114</c:v>
                </c:pt>
                <c:pt idx="73">
                  <c:v>114.8</c:v>
                </c:pt>
                <c:pt idx="74">
                  <c:v>108.1</c:v>
                </c:pt>
                <c:pt idx="75">
                  <c:v>111.6</c:v>
                </c:pt>
                <c:pt idx="76">
                  <c:v>117</c:v>
                </c:pt>
                <c:pt idx="77">
                  <c:v>123.9</c:v>
                </c:pt>
                <c:pt idx="78">
                  <c:v>111.1</c:v>
                </c:pt>
                <c:pt idx="79">
                  <c:v>118.5</c:v>
                </c:pt>
                <c:pt idx="80">
                  <c:v>125.2</c:v>
                </c:pt>
                <c:pt idx="81">
                  <c:v>110.6</c:v>
                </c:pt>
                <c:pt idx="82">
                  <c:v>120.2</c:v>
                </c:pt>
                <c:pt idx="83">
                  <c:v>113.6</c:v>
                </c:pt>
                <c:pt idx="84">
                  <c:v>115.5</c:v>
                </c:pt>
                <c:pt idx="85">
                  <c:v>118.7</c:v>
                </c:pt>
                <c:pt idx="86">
                  <c:v>113.8</c:v>
                </c:pt>
                <c:pt idx="87">
                  <c:v>115.3</c:v>
                </c:pt>
                <c:pt idx="88">
                  <c:v>122.7</c:v>
                </c:pt>
                <c:pt idx="89">
                  <c:v>132.5</c:v>
                </c:pt>
                <c:pt idx="90">
                  <c:v>117.8</c:v>
                </c:pt>
                <c:pt idx="91">
                  <c:v>111</c:v>
                </c:pt>
                <c:pt idx="92">
                  <c:v>124.5</c:v>
                </c:pt>
                <c:pt idx="93">
                  <c:v>115.1</c:v>
                </c:pt>
                <c:pt idx="94">
                  <c:v>126.8</c:v>
                </c:pt>
                <c:pt idx="95">
                  <c:v>118.9</c:v>
                </c:pt>
                <c:pt idx="96">
                  <c:v>120.3</c:v>
                </c:pt>
                <c:pt idx="97">
                  <c:v>122.9</c:v>
                </c:pt>
                <c:pt idx="98">
                  <c:v>116.5</c:v>
                </c:pt>
                <c:pt idx="99">
                  <c:v>126</c:v>
                </c:pt>
                <c:pt idx="100">
                  <c:v>130.19999999999999</c:v>
                </c:pt>
                <c:pt idx="101">
                  <c:v>121.6</c:v>
                </c:pt>
                <c:pt idx="102">
                  <c:v>111.4</c:v>
                </c:pt>
                <c:pt idx="103">
                  <c:v>110.7</c:v>
                </c:pt>
                <c:pt idx="104">
                  <c:v>119.5</c:v>
                </c:pt>
                <c:pt idx="105">
                  <c:v>116.4</c:v>
                </c:pt>
                <c:pt idx="106">
                  <c:v>121.7</c:v>
                </c:pt>
                <c:pt idx="107">
                  <c:v>113.4</c:v>
                </c:pt>
                <c:pt idx="108">
                  <c:v>116.4</c:v>
                </c:pt>
                <c:pt idx="109">
                  <c:v>120.1</c:v>
                </c:pt>
                <c:pt idx="110">
                  <c:v>111</c:v>
                </c:pt>
                <c:pt idx="111">
                  <c:v>117.7</c:v>
                </c:pt>
                <c:pt idx="112">
                  <c:v>120</c:v>
                </c:pt>
                <c:pt idx="113">
                  <c:v>122.3</c:v>
                </c:pt>
                <c:pt idx="114">
                  <c:v>109</c:v>
                </c:pt>
                <c:pt idx="115">
                  <c:v>111.5</c:v>
                </c:pt>
                <c:pt idx="116">
                  <c:v>104</c:v>
                </c:pt>
                <c:pt idx="117">
                  <c:v>52.1</c:v>
                </c:pt>
                <c:pt idx="118">
                  <c:v>73.400000000000006</c:v>
                </c:pt>
                <c:pt idx="119">
                  <c:v>83.8</c:v>
                </c:pt>
                <c:pt idx="120">
                  <c:v>88.5</c:v>
                </c:pt>
                <c:pt idx="121">
                  <c:v>87.9</c:v>
                </c:pt>
                <c:pt idx="122">
                  <c:v>89.3</c:v>
                </c:pt>
                <c:pt idx="123">
                  <c:v>90</c:v>
                </c:pt>
                <c:pt idx="124">
                  <c:v>91.7</c:v>
                </c:pt>
                <c:pt idx="125">
                  <c:v>97.9</c:v>
                </c:pt>
                <c:pt idx="126">
                  <c:v>81.900000000000006</c:v>
                </c:pt>
                <c:pt idx="127">
                  <c:v>88.5</c:v>
                </c:pt>
                <c:pt idx="128">
                  <c:v>100.1</c:v>
                </c:pt>
                <c:pt idx="129">
                  <c:v>100.3</c:v>
                </c:pt>
                <c:pt idx="130">
                  <c:v>105.3</c:v>
                </c:pt>
                <c:pt idx="131">
                  <c:v>101</c:v>
                </c:pt>
              </c:numCache>
            </c:numRef>
          </c:val>
          <c:extLst>
            <c:ext xmlns:c16="http://schemas.microsoft.com/office/drawing/2014/chart" uri="{C3380CC4-5D6E-409C-BE32-E72D297353CC}">
              <c16:uniqueId val="{00000004-D78B-4447-A8C7-48A0407C57AF}"/>
            </c:ext>
          </c:extLst>
        </c:ser>
        <c:ser>
          <c:idx val="3"/>
          <c:order val="3"/>
          <c:tx>
            <c:strRef>
              <c:f>'Ch 3. Volumes'!$F$67</c:f>
              <c:strCache>
                <c:ptCount val="1"/>
                <c:pt idx="0">
                  <c:v>U91</c:v>
                </c:pt>
              </c:strCache>
            </c:strRef>
          </c:tx>
          <c:spPr>
            <a:solidFill>
              <a:srgbClr val="009DDB"/>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anose="020B0503030101060003" pitchFamily="34" charset="0"/>
                    <a:ea typeface="Myriad Pro"/>
                    <a:cs typeface="Arial"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'Ch 3. Volumes'!$B$68:$B$199</c:f>
              <c:numCache>
                <c:formatCode>mmm\ yyyy</c:formatCode>
                <c:ptCount val="132"/>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42186</c:v>
                </c:pt>
                <c:pt idx="61">
                  <c:v>42217</c:v>
                </c:pt>
                <c:pt idx="62">
                  <c:v>42248</c:v>
                </c:pt>
                <c:pt idx="63">
                  <c:v>42278</c:v>
                </c:pt>
                <c:pt idx="64">
                  <c:v>42309</c:v>
                </c:pt>
                <c:pt idx="65">
                  <c:v>42339</c:v>
                </c:pt>
                <c:pt idx="66">
                  <c:v>42370</c:v>
                </c:pt>
                <c:pt idx="67">
                  <c:v>42401</c:v>
                </c:pt>
                <c:pt idx="68">
                  <c:v>42430</c:v>
                </c:pt>
                <c:pt idx="69">
                  <c:v>42461</c:v>
                </c:pt>
                <c:pt idx="70">
                  <c:v>42491</c:v>
                </c:pt>
                <c:pt idx="71">
                  <c:v>42522</c:v>
                </c:pt>
                <c:pt idx="72">
                  <c:v>42552</c:v>
                </c:pt>
                <c:pt idx="73">
                  <c:v>42583</c:v>
                </c:pt>
                <c:pt idx="74">
                  <c:v>42614</c:v>
                </c:pt>
                <c:pt idx="75">
                  <c:v>42644</c:v>
                </c:pt>
                <c:pt idx="76">
                  <c:v>42675</c:v>
                </c:pt>
                <c:pt idx="77">
                  <c:v>42705</c:v>
                </c:pt>
                <c:pt idx="78">
                  <c:v>42736</c:v>
                </c:pt>
                <c:pt idx="79">
                  <c:v>42767</c:v>
                </c:pt>
                <c:pt idx="80">
                  <c:v>42795</c:v>
                </c:pt>
                <c:pt idx="81">
                  <c:v>42826</c:v>
                </c:pt>
                <c:pt idx="82">
                  <c:v>42856</c:v>
                </c:pt>
                <c:pt idx="83">
                  <c:v>42887</c:v>
                </c:pt>
                <c:pt idx="84">
                  <c:v>42917</c:v>
                </c:pt>
                <c:pt idx="85">
                  <c:v>42948</c:v>
                </c:pt>
                <c:pt idx="86">
                  <c:v>42979</c:v>
                </c:pt>
                <c:pt idx="87">
                  <c:v>43009</c:v>
                </c:pt>
                <c:pt idx="88">
                  <c:v>43040</c:v>
                </c:pt>
                <c:pt idx="89">
                  <c:v>43070</c:v>
                </c:pt>
                <c:pt idx="90">
                  <c:v>43101</c:v>
                </c:pt>
                <c:pt idx="91">
                  <c:v>43132</c:v>
                </c:pt>
                <c:pt idx="92">
                  <c:v>43160</c:v>
                </c:pt>
                <c:pt idx="93">
                  <c:v>43191</c:v>
                </c:pt>
                <c:pt idx="94">
                  <c:v>43221</c:v>
                </c:pt>
                <c:pt idx="95">
                  <c:v>43252</c:v>
                </c:pt>
                <c:pt idx="96">
                  <c:v>43282</c:v>
                </c:pt>
                <c:pt idx="97">
                  <c:v>43313</c:v>
                </c:pt>
                <c:pt idx="98">
                  <c:v>43344</c:v>
                </c:pt>
                <c:pt idx="99">
                  <c:v>43374</c:v>
                </c:pt>
                <c:pt idx="100">
                  <c:v>43405</c:v>
                </c:pt>
                <c:pt idx="101">
                  <c:v>43435</c:v>
                </c:pt>
                <c:pt idx="102">
                  <c:v>43466</c:v>
                </c:pt>
                <c:pt idx="103">
                  <c:v>43497</c:v>
                </c:pt>
                <c:pt idx="104">
                  <c:v>43525</c:v>
                </c:pt>
                <c:pt idx="105">
                  <c:v>43556</c:v>
                </c:pt>
                <c:pt idx="106">
                  <c:v>43586</c:v>
                </c:pt>
                <c:pt idx="107">
                  <c:v>43617</c:v>
                </c:pt>
                <c:pt idx="108">
                  <c:v>43647</c:v>
                </c:pt>
                <c:pt idx="109">
                  <c:v>43678</c:v>
                </c:pt>
                <c:pt idx="110">
                  <c:v>43709</c:v>
                </c:pt>
                <c:pt idx="111">
                  <c:v>43739</c:v>
                </c:pt>
                <c:pt idx="112">
                  <c:v>43770</c:v>
                </c:pt>
                <c:pt idx="113">
                  <c:v>43800</c:v>
                </c:pt>
                <c:pt idx="114">
                  <c:v>43831</c:v>
                </c:pt>
                <c:pt idx="115">
                  <c:v>43862</c:v>
                </c:pt>
                <c:pt idx="116">
                  <c:v>43891</c:v>
                </c:pt>
                <c:pt idx="117">
                  <c:v>43922</c:v>
                </c:pt>
                <c:pt idx="118">
                  <c:v>43952</c:v>
                </c:pt>
                <c:pt idx="119">
                  <c:v>43983</c:v>
                </c:pt>
                <c:pt idx="120">
                  <c:v>44013</c:v>
                </c:pt>
                <c:pt idx="121">
                  <c:v>44044</c:v>
                </c:pt>
                <c:pt idx="122">
                  <c:v>44075</c:v>
                </c:pt>
                <c:pt idx="123">
                  <c:v>44105</c:v>
                </c:pt>
                <c:pt idx="124">
                  <c:v>44136</c:v>
                </c:pt>
                <c:pt idx="125">
                  <c:v>44166</c:v>
                </c:pt>
                <c:pt idx="126">
                  <c:v>44197</c:v>
                </c:pt>
                <c:pt idx="127">
                  <c:v>44228</c:v>
                </c:pt>
                <c:pt idx="128">
                  <c:v>44256</c:v>
                </c:pt>
                <c:pt idx="129">
                  <c:v>44287</c:v>
                </c:pt>
                <c:pt idx="130">
                  <c:v>44317</c:v>
                </c:pt>
                <c:pt idx="131">
                  <c:v>44348</c:v>
                </c:pt>
              </c:numCache>
            </c:numRef>
          </c:cat>
          <c:val>
            <c:numRef>
              <c:f>'Ch 3. Volumes'!$F$68:$F$199</c:f>
              <c:numCache>
                <c:formatCode>0.00</c:formatCode>
                <c:ptCount val="132"/>
                <c:pt idx="0">
                  <c:v>219.1</c:v>
                </c:pt>
                <c:pt idx="1">
                  <c:v>190.9</c:v>
                </c:pt>
                <c:pt idx="2">
                  <c:v>166.8</c:v>
                </c:pt>
                <c:pt idx="3">
                  <c:v>202.8</c:v>
                </c:pt>
                <c:pt idx="4">
                  <c:v>202.7</c:v>
                </c:pt>
                <c:pt idx="5">
                  <c:v>185.2</c:v>
                </c:pt>
                <c:pt idx="6">
                  <c:v>148.30000000000001</c:v>
                </c:pt>
                <c:pt idx="7">
                  <c:v>157.6</c:v>
                </c:pt>
                <c:pt idx="8">
                  <c:v>162.9</c:v>
                </c:pt>
                <c:pt idx="9">
                  <c:v>144.69999999999999</c:v>
                </c:pt>
                <c:pt idx="10">
                  <c:v>145.1</c:v>
                </c:pt>
                <c:pt idx="11">
                  <c:v>192</c:v>
                </c:pt>
                <c:pt idx="12">
                  <c:v>155.19999999999999</c:v>
                </c:pt>
                <c:pt idx="13">
                  <c:v>156</c:v>
                </c:pt>
                <c:pt idx="14">
                  <c:v>145.30000000000001</c:v>
                </c:pt>
                <c:pt idx="15">
                  <c:v>137.6</c:v>
                </c:pt>
                <c:pt idx="16">
                  <c:v>153.1</c:v>
                </c:pt>
                <c:pt idx="17">
                  <c:v>148.5</c:v>
                </c:pt>
                <c:pt idx="18">
                  <c:v>133.69999999999999</c:v>
                </c:pt>
                <c:pt idx="19">
                  <c:v>137.69999999999999</c:v>
                </c:pt>
                <c:pt idx="20">
                  <c:v>137.9</c:v>
                </c:pt>
                <c:pt idx="21">
                  <c:v>129.1</c:v>
                </c:pt>
                <c:pt idx="22">
                  <c:v>147</c:v>
                </c:pt>
                <c:pt idx="23">
                  <c:v>130.4</c:v>
                </c:pt>
                <c:pt idx="24">
                  <c:v>136.6</c:v>
                </c:pt>
                <c:pt idx="25">
                  <c:v>135.5</c:v>
                </c:pt>
                <c:pt idx="26">
                  <c:v>124.3</c:v>
                </c:pt>
                <c:pt idx="27">
                  <c:v>138.4</c:v>
                </c:pt>
                <c:pt idx="28">
                  <c:v>140.5</c:v>
                </c:pt>
                <c:pt idx="29">
                  <c:v>142.19999999999999</c:v>
                </c:pt>
                <c:pt idx="30">
                  <c:v>137.19999999999999</c:v>
                </c:pt>
                <c:pt idx="31">
                  <c:v>131.80000000000001</c:v>
                </c:pt>
                <c:pt idx="32">
                  <c:v>145.5</c:v>
                </c:pt>
                <c:pt idx="33">
                  <c:v>132.9</c:v>
                </c:pt>
                <c:pt idx="34">
                  <c:v>136.5</c:v>
                </c:pt>
                <c:pt idx="35">
                  <c:v>130.19999999999999</c:v>
                </c:pt>
                <c:pt idx="36">
                  <c:v>140</c:v>
                </c:pt>
                <c:pt idx="37">
                  <c:v>145.30000000000001</c:v>
                </c:pt>
                <c:pt idx="38">
                  <c:v>134.5</c:v>
                </c:pt>
                <c:pt idx="39">
                  <c:v>143.19999999999999</c:v>
                </c:pt>
                <c:pt idx="40">
                  <c:v>141.4</c:v>
                </c:pt>
                <c:pt idx="41">
                  <c:v>147.1</c:v>
                </c:pt>
                <c:pt idx="42">
                  <c:v>136.69999999999999</c:v>
                </c:pt>
                <c:pt idx="43">
                  <c:v>131.30000000000001</c:v>
                </c:pt>
                <c:pt idx="44">
                  <c:v>140</c:v>
                </c:pt>
                <c:pt idx="45">
                  <c:v>137.9</c:v>
                </c:pt>
                <c:pt idx="46">
                  <c:v>138.30000000000001</c:v>
                </c:pt>
                <c:pt idx="47">
                  <c:v>129.5</c:v>
                </c:pt>
                <c:pt idx="48">
                  <c:v>141.80000000000001</c:v>
                </c:pt>
                <c:pt idx="49">
                  <c:v>141.30000000000001</c:v>
                </c:pt>
                <c:pt idx="50">
                  <c:v>138.19999999999999</c:v>
                </c:pt>
                <c:pt idx="51">
                  <c:v>142.4</c:v>
                </c:pt>
                <c:pt idx="52">
                  <c:v>137.6</c:v>
                </c:pt>
                <c:pt idx="53">
                  <c:v>149.4</c:v>
                </c:pt>
                <c:pt idx="54">
                  <c:v>135.19999999999999</c:v>
                </c:pt>
                <c:pt idx="55">
                  <c:v>130.69999999999999</c:v>
                </c:pt>
                <c:pt idx="56">
                  <c:v>142.30000000000001</c:v>
                </c:pt>
                <c:pt idx="57">
                  <c:v>138.30000000000001</c:v>
                </c:pt>
                <c:pt idx="58">
                  <c:v>142.80000000000001</c:v>
                </c:pt>
                <c:pt idx="59">
                  <c:v>139.80000000000001</c:v>
                </c:pt>
                <c:pt idx="60">
                  <c:v>154.30000000000001</c:v>
                </c:pt>
                <c:pt idx="61">
                  <c:v>152.30000000000001</c:v>
                </c:pt>
                <c:pt idx="62">
                  <c:v>149.6</c:v>
                </c:pt>
                <c:pt idx="63">
                  <c:v>154.19999999999999</c:v>
                </c:pt>
                <c:pt idx="64">
                  <c:v>153.80000000000001</c:v>
                </c:pt>
                <c:pt idx="65">
                  <c:v>169.8</c:v>
                </c:pt>
                <c:pt idx="66">
                  <c:v>146.1</c:v>
                </c:pt>
                <c:pt idx="67">
                  <c:v>150.1</c:v>
                </c:pt>
                <c:pt idx="68">
                  <c:v>160</c:v>
                </c:pt>
                <c:pt idx="69">
                  <c:v>144.6</c:v>
                </c:pt>
                <c:pt idx="70">
                  <c:v>147.80000000000001</c:v>
                </c:pt>
                <c:pt idx="71">
                  <c:v>142.1</c:v>
                </c:pt>
                <c:pt idx="72">
                  <c:v>151.30000000000001</c:v>
                </c:pt>
                <c:pt idx="73">
                  <c:v>156.6</c:v>
                </c:pt>
                <c:pt idx="74">
                  <c:v>148.19999999999999</c:v>
                </c:pt>
                <c:pt idx="75">
                  <c:v>153.30000000000001</c:v>
                </c:pt>
                <c:pt idx="76">
                  <c:v>162.5</c:v>
                </c:pt>
                <c:pt idx="77">
                  <c:v>173.4</c:v>
                </c:pt>
                <c:pt idx="78">
                  <c:v>159.19999999999999</c:v>
                </c:pt>
                <c:pt idx="79">
                  <c:v>162.30000000000001</c:v>
                </c:pt>
                <c:pt idx="80">
                  <c:v>176.3</c:v>
                </c:pt>
                <c:pt idx="81">
                  <c:v>157.19999999999999</c:v>
                </c:pt>
                <c:pt idx="82">
                  <c:v>168.8</c:v>
                </c:pt>
                <c:pt idx="83">
                  <c:v>157.1</c:v>
                </c:pt>
                <c:pt idx="84">
                  <c:v>158.1</c:v>
                </c:pt>
                <c:pt idx="85">
                  <c:v>161.6</c:v>
                </c:pt>
                <c:pt idx="86">
                  <c:v>157.4</c:v>
                </c:pt>
                <c:pt idx="87">
                  <c:v>161.1</c:v>
                </c:pt>
                <c:pt idx="88">
                  <c:v>164</c:v>
                </c:pt>
                <c:pt idx="89">
                  <c:v>175.4</c:v>
                </c:pt>
                <c:pt idx="90">
                  <c:v>159.4</c:v>
                </c:pt>
                <c:pt idx="91">
                  <c:v>150.6</c:v>
                </c:pt>
                <c:pt idx="92">
                  <c:v>166.9</c:v>
                </c:pt>
                <c:pt idx="93">
                  <c:v>151.6</c:v>
                </c:pt>
                <c:pt idx="94">
                  <c:v>156.69999999999999</c:v>
                </c:pt>
                <c:pt idx="95">
                  <c:v>145.5</c:v>
                </c:pt>
                <c:pt idx="96">
                  <c:v>153.1</c:v>
                </c:pt>
                <c:pt idx="97">
                  <c:v>154</c:v>
                </c:pt>
                <c:pt idx="98">
                  <c:v>155.9</c:v>
                </c:pt>
                <c:pt idx="99">
                  <c:v>164.3</c:v>
                </c:pt>
                <c:pt idx="100">
                  <c:v>161</c:v>
                </c:pt>
                <c:pt idx="101">
                  <c:v>159</c:v>
                </c:pt>
                <c:pt idx="102">
                  <c:v>145.69999999999999</c:v>
                </c:pt>
                <c:pt idx="103">
                  <c:v>139.80000000000001</c:v>
                </c:pt>
                <c:pt idx="104">
                  <c:v>150.30000000000001</c:v>
                </c:pt>
                <c:pt idx="105">
                  <c:v>148.4</c:v>
                </c:pt>
                <c:pt idx="106">
                  <c:v>150.6</c:v>
                </c:pt>
                <c:pt idx="107">
                  <c:v>141.5</c:v>
                </c:pt>
                <c:pt idx="108">
                  <c:v>150.69999999999999</c:v>
                </c:pt>
                <c:pt idx="109">
                  <c:v>151.4</c:v>
                </c:pt>
                <c:pt idx="110">
                  <c:v>142</c:v>
                </c:pt>
                <c:pt idx="111">
                  <c:v>148.6</c:v>
                </c:pt>
                <c:pt idx="112">
                  <c:v>150.80000000000001</c:v>
                </c:pt>
                <c:pt idx="113">
                  <c:v>153.69999999999999</c:v>
                </c:pt>
                <c:pt idx="114">
                  <c:v>139.80000000000001</c:v>
                </c:pt>
                <c:pt idx="115">
                  <c:v>141.69999999999999</c:v>
                </c:pt>
                <c:pt idx="116">
                  <c:v>137.9</c:v>
                </c:pt>
                <c:pt idx="117">
                  <c:v>89.2</c:v>
                </c:pt>
                <c:pt idx="118">
                  <c:v>122.5</c:v>
                </c:pt>
                <c:pt idx="119">
                  <c:v>137.6</c:v>
                </c:pt>
                <c:pt idx="120">
                  <c:v>147.6</c:v>
                </c:pt>
                <c:pt idx="121">
                  <c:v>143.9</c:v>
                </c:pt>
                <c:pt idx="122">
                  <c:v>141.69999999999999</c:v>
                </c:pt>
                <c:pt idx="123">
                  <c:v>145.1</c:v>
                </c:pt>
                <c:pt idx="124">
                  <c:v>146.6</c:v>
                </c:pt>
                <c:pt idx="125">
                  <c:v>163.5</c:v>
                </c:pt>
                <c:pt idx="126">
                  <c:v>135.6</c:v>
                </c:pt>
                <c:pt idx="127">
                  <c:v>151.30000000000001</c:v>
                </c:pt>
                <c:pt idx="128">
                  <c:v>156.9</c:v>
                </c:pt>
                <c:pt idx="129">
                  <c:v>154.5</c:v>
                </c:pt>
                <c:pt idx="130">
                  <c:v>157.30000000000001</c:v>
                </c:pt>
                <c:pt idx="131">
                  <c:v>150.69999999999999</c:v>
                </c:pt>
              </c:numCache>
            </c:numRef>
          </c:val>
          <c:extLst>
            <c:ext xmlns:c16="http://schemas.microsoft.com/office/drawing/2014/chart" uri="{C3380CC4-5D6E-409C-BE32-E72D297353CC}">
              <c16:uniqueId val="{00000003-D78B-4447-A8C7-48A0407C57AF}"/>
            </c:ext>
          </c:extLst>
        </c:ser>
        <c:ser>
          <c:idx val="2"/>
          <c:order val="4"/>
          <c:tx>
            <c:strRef>
              <c:f>'Ch 3. Volumes'!$E$67</c:f>
              <c:strCache>
                <c:ptCount val="1"/>
                <c:pt idx="0">
                  <c:v>Premium</c:v>
                </c:pt>
              </c:strCache>
            </c:strRef>
          </c:tx>
          <c:spPr>
            <a:solidFill>
              <a:srgbClr val="99A4B7"/>
            </a:solidFill>
            <a:ln>
              <a:solidFill>
                <a:srgbClr val="99A4B7"/>
              </a:solid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anose="020B0503030101060003" pitchFamily="34" charset="0"/>
                    <a:ea typeface="Myriad Pro"/>
                    <a:cs typeface="Arial"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'Ch 3. Volumes'!$B$68:$B$199</c:f>
              <c:numCache>
                <c:formatCode>mmm\ yyyy</c:formatCode>
                <c:ptCount val="132"/>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42186</c:v>
                </c:pt>
                <c:pt idx="61">
                  <c:v>42217</c:v>
                </c:pt>
                <c:pt idx="62">
                  <c:v>42248</c:v>
                </c:pt>
                <c:pt idx="63">
                  <c:v>42278</c:v>
                </c:pt>
                <c:pt idx="64">
                  <c:v>42309</c:v>
                </c:pt>
                <c:pt idx="65">
                  <c:v>42339</c:v>
                </c:pt>
                <c:pt idx="66">
                  <c:v>42370</c:v>
                </c:pt>
                <c:pt idx="67">
                  <c:v>42401</c:v>
                </c:pt>
                <c:pt idx="68">
                  <c:v>42430</c:v>
                </c:pt>
                <c:pt idx="69">
                  <c:v>42461</c:v>
                </c:pt>
                <c:pt idx="70">
                  <c:v>42491</c:v>
                </c:pt>
                <c:pt idx="71">
                  <c:v>42522</c:v>
                </c:pt>
                <c:pt idx="72">
                  <c:v>42552</c:v>
                </c:pt>
                <c:pt idx="73">
                  <c:v>42583</c:v>
                </c:pt>
                <c:pt idx="74">
                  <c:v>42614</c:v>
                </c:pt>
                <c:pt idx="75">
                  <c:v>42644</c:v>
                </c:pt>
                <c:pt idx="76">
                  <c:v>42675</c:v>
                </c:pt>
                <c:pt idx="77">
                  <c:v>42705</c:v>
                </c:pt>
                <c:pt idx="78">
                  <c:v>42736</c:v>
                </c:pt>
                <c:pt idx="79">
                  <c:v>42767</c:v>
                </c:pt>
                <c:pt idx="80">
                  <c:v>42795</c:v>
                </c:pt>
                <c:pt idx="81">
                  <c:v>42826</c:v>
                </c:pt>
                <c:pt idx="82">
                  <c:v>42856</c:v>
                </c:pt>
                <c:pt idx="83">
                  <c:v>42887</c:v>
                </c:pt>
                <c:pt idx="84">
                  <c:v>42917</c:v>
                </c:pt>
                <c:pt idx="85">
                  <c:v>42948</c:v>
                </c:pt>
                <c:pt idx="86">
                  <c:v>42979</c:v>
                </c:pt>
                <c:pt idx="87">
                  <c:v>43009</c:v>
                </c:pt>
                <c:pt idx="88">
                  <c:v>43040</c:v>
                </c:pt>
                <c:pt idx="89">
                  <c:v>43070</c:v>
                </c:pt>
                <c:pt idx="90">
                  <c:v>43101</c:v>
                </c:pt>
                <c:pt idx="91">
                  <c:v>43132</c:v>
                </c:pt>
                <c:pt idx="92">
                  <c:v>43160</c:v>
                </c:pt>
                <c:pt idx="93">
                  <c:v>43191</c:v>
                </c:pt>
                <c:pt idx="94">
                  <c:v>43221</c:v>
                </c:pt>
                <c:pt idx="95">
                  <c:v>43252</c:v>
                </c:pt>
                <c:pt idx="96">
                  <c:v>43282</c:v>
                </c:pt>
                <c:pt idx="97">
                  <c:v>43313</c:v>
                </c:pt>
                <c:pt idx="98">
                  <c:v>43344</c:v>
                </c:pt>
                <c:pt idx="99">
                  <c:v>43374</c:v>
                </c:pt>
                <c:pt idx="100">
                  <c:v>43405</c:v>
                </c:pt>
                <c:pt idx="101">
                  <c:v>43435</c:v>
                </c:pt>
                <c:pt idx="102">
                  <c:v>43466</c:v>
                </c:pt>
                <c:pt idx="103">
                  <c:v>43497</c:v>
                </c:pt>
                <c:pt idx="104">
                  <c:v>43525</c:v>
                </c:pt>
                <c:pt idx="105">
                  <c:v>43556</c:v>
                </c:pt>
                <c:pt idx="106">
                  <c:v>43586</c:v>
                </c:pt>
                <c:pt idx="107">
                  <c:v>43617</c:v>
                </c:pt>
                <c:pt idx="108">
                  <c:v>43647</c:v>
                </c:pt>
                <c:pt idx="109">
                  <c:v>43678</c:v>
                </c:pt>
                <c:pt idx="110">
                  <c:v>43709</c:v>
                </c:pt>
                <c:pt idx="111">
                  <c:v>43739</c:v>
                </c:pt>
                <c:pt idx="112">
                  <c:v>43770</c:v>
                </c:pt>
                <c:pt idx="113">
                  <c:v>43800</c:v>
                </c:pt>
                <c:pt idx="114">
                  <c:v>43831</c:v>
                </c:pt>
                <c:pt idx="115">
                  <c:v>43862</c:v>
                </c:pt>
                <c:pt idx="116">
                  <c:v>43891</c:v>
                </c:pt>
                <c:pt idx="117">
                  <c:v>43922</c:v>
                </c:pt>
                <c:pt idx="118">
                  <c:v>43952</c:v>
                </c:pt>
                <c:pt idx="119">
                  <c:v>43983</c:v>
                </c:pt>
                <c:pt idx="120">
                  <c:v>44013</c:v>
                </c:pt>
                <c:pt idx="121">
                  <c:v>44044</c:v>
                </c:pt>
                <c:pt idx="122">
                  <c:v>44075</c:v>
                </c:pt>
                <c:pt idx="123">
                  <c:v>44105</c:v>
                </c:pt>
                <c:pt idx="124">
                  <c:v>44136</c:v>
                </c:pt>
                <c:pt idx="125">
                  <c:v>44166</c:v>
                </c:pt>
                <c:pt idx="126">
                  <c:v>44197</c:v>
                </c:pt>
                <c:pt idx="127">
                  <c:v>44228</c:v>
                </c:pt>
                <c:pt idx="128">
                  <c:v>44256</c:v>
                </c:pt>
                <c:pt idx="129">
                  <c:v>44287</c:v>
                </c:pt>
                <c:pt idx="130">
                  <c:v>44317</c:v>
                </c:pt>
                <c:pt idx="131">
                  <c:v>44348</c:v>
                </c:pt>
              </c:numCache>
            </c:numRef>
          </c:cat>
          <c:val>
            <c:numRef>
              <c:f>'Ch 3. Volumes'!$E$68:$E$199</c:f>
              <c:numCache>
                <c:formatCode>0.00</c:formatCode>
                <c:ptCount val="132"/>
                <c:pt idx="0">
                  <c:v>128.12970000000001</c:v>
                </c:pt>
                <c:pt idx="1">
                  <c:v>140.39850000000001</c:v>
                </c:pt>
                <c:pt idx="2">
                  <c:v>137.6396</c:v>
                </c:pt>
                <c:pt idx="3">
                  <c:v>144.20929999999998</c:v>
                </c:pt>
                <c:pt idx="4">
                  <c:v>152.2877</c:v>
                </c:pt>
                <c:pt idx="5">
                  <c:v>172.1087</c:v>
                </c:pt>
                <c:pt idx="6">
                  <c:v>143.15960000000001</c:v>
                </c:pt>
                <c:pt idx="7">
                  <c:v>147.04430000000002</c:v>
                </c:pt>
                <c:pt idx="8">
                  <c:v>154.8014</c:v>
                </c:pt>
                <c:pt idx="9">
                  <c:v>144.40809999999999</c:v>
                </c:pt>
                <c:pt idx="10">
                  <c:v>150.7945</c:v>
                </c:pt>
                <c:pt idx="11">
                  <c:v>148.4265</c:v>
                </c:pt>
                <c:pt idx="12">
                  <c:v>156.84180000000001</c:v>
                </c:pt>
                <c:pt idx="13">
                  <c:v>170.14010000000002</c:v>
                </c:pt>
                <c:pt idx="14">
                  <c:v>159.72660000000002</c:v>
                </c:pt>
                <c:pt idx="15">
                  <c:v>158.90110000000001</c:v>
                </c:pt>
                <c:pt idx="16">
                  <c:v>176.2919</c:v>
                </c:pt>
                <c:pt idx="17">
                  <c:v>182.80699999999999</c:v>
                </c:pt>
                <c:pt idx="18">
                  <c:v>170.52050000000003</c:v>
                </c:pt>
                <c:pt idx="19">
                  <c:v>178.50729999999999</c:v>
                </c:pt>
                <c:pt idx="20">
                  <c:v>180.988</c:v>
                </c:pt>
                <c:pt idx="21">
                  <c:v>165.87939999999998</c:v>
                </c:pt>
                <c:pt idx="22">
                  <c:v>180.8074</c:v>
                </c:pt>
                <c:pt idx="23">
                  <c:v>167.88659999999999</c:v>
                </c:pt>
                <c:pt idx="24">
                  <c:v>178.65789999999998</c:v>
                </c:pt>
                <c:pt idx="25">
                  <c:v>184.64879999999999</c:v>
                </c:pt>
                <c:pt idx="26">
                  <c:v>171.5916</c:v>
                </c:pt>
                <c:pt idx="27">
                  <c:v>176.90620000000001</c:v>
                </c:pt>
                <c:pt idx="28">
                  <c:v>181.36880000000002</c:v>
                </c:pt>
                <c:pt idx="29">
                  <c:v>191.8603</c:v>
                </c:pt>
                <c:pt idx="30">
                  <c:v>179.85579999999999</c:v>
                </c:pt>
                <c:pt idx="31">
                  <c:v>172.4007</c:v>
                </c:pt>
                <c:pt idx="32">
                  <c:v>189.70910000000001</c:v>
                </c:pt>
                <c:pt idx="33">
                  <c:v>180.7963</c:v>
                </c:pt>
                <c:pt idx="34">
                  <c:v>183.92219999999998</c:v>
                </c:pt>
                <c:pt idx="35">
                  <c:v>170.4633</c:v>
                </c:pt>
                <c:pt idx="36">
                  <c:v>190.655</c:v>
                </c:pt>
                <c:pt idx="37">
                  <c:v>195.8912</c:v>
                </c:pt>
                <c:pt idx="38">
                  <c:v>180.3023</c:v>
                </c:pt>
                <c:pt idx="39">
                  <c:v>192.3527</c:v>
                </c:pt>
                <c:pt idx="40">
                  <c:v>194.22800000000001</c:v>
                </c:pt>
                <c:pt idx="41">
                  <c:v>206.3212</c:v>
                </c:pt>
                <c:pt idx="42">
                  <c:v>187.245</c:v>
                </c:pt>
                <c:pt idx="43">
                  <c:v>185.57220000000001</c:v>
                </c:pt>
                <c:pt idx="44">
                  <c:v>190.69499999999999</c:v>
                </c:pt>
                <c:pt idx="45">
                  <c:v>189.0917</c:v>
                </c:pt>
                <c:pt idx="46">
                  <c:v>188.73500000000001</c:v>
                </c:pt>
                <c:pt idx="47">
                  <c:v>178.00700000000001</c:v>
                </c:pt>
                <c:pt idx="48">
                  <c:v>195.26600000000002</c:v>
                </c:pt>
                <c:pt idx="49">
                  <c:v>196.916</c:v>
                </c:pt>
                <c:pt idx="50">
                  <c:v>183.946</c:v>
                </c:pt>
                <c:pt idx="51">
                  <c:v>200.44400000000002</c:v>
                </c:pt>
                <c:pt idx="52">
                  <c:v>197.10000000000002</c:v>
                </c:pt>
                <c:pt idx="53">
                  <c:v>223.38</c:v>
                </c:pt>
                <c:pt idx="54">
                  <c:v>205.62700000000001</c:v>
                </c:pt>
                <c:pt idx="55">
                  <c:v>198.357</c:v>
                </c:pt>
                <c:pt idx="56">
                  <c:v>206.0992</c:v>
                </c:pt>
                <c:pt idx="57">
                  <c:v>193.6397</c:v>
                </c:pt>
                <c:pt idx="58">
                  <c:v>195.52699999999999</c:v>
                </c:pt>
                <c:pt idx="59">
                  <c:v>189.8794</c:v>
                </c:pt>
                <c:pt idx="60">
                  <c:v>206.392</c:v>
                </c:pt>
                <c:pt idx="61">
                  <c:v>207.72200000000001</c:v>
                </c:pt>
                <c:pt idx="62">
                  <c:v>199.16300000000001</c:v>
                </c:pt>
                <c:pt idx="63">
                  <c:v>210.31540000000001</c:v>
                </c:pt>
                <c:pt idx="64">
                  <c:v>206.0616</c:v>
                </c:pt>
                <c:pt idx="65">
                  <c:v>231.89</c:v>
                </c:pt>
                <c:pt idx="66">
                  <c:v>203.05279999999999</c:v>
                </c:pt>
                <c:pt idx="67">
                  <c:v>213.911</c:v>
                </c:pt>
                <c:pt idx="68">
                  <c:v>221.23179999999999</c:v>
                </c:pt>
                <c:pt idx="69">
                  <c:v>200.1224</c:v>
                </c:pt>
                <c:pt idx="70">
                  <c:v>198.16399999999999</c:v>
                </c:pt>
                <c:pt idx="71">
                  <c:v>184.95699999999999</c:v>
                </c:pt>
                <c:pt idx="72">
                  <c:v>204.79399999999998</c:v>
                </c:pt>
                <c:pt idx="73">
                  <c:v>214.15379999999999</c:v>
                </c:pt>
                <c:pt idx="74">
                  <c:v>202.59960000000001</c:v>
                </c:pt>
                <c:pt idx="75">
                  <c:v>207.6891</c:v>
                </c:pt>
                <c:pt idx="76">
                  <c:v>214.73220000000001</c:v>
                </c:pt>
                <c:pt idx="77">
                  <c:v>222.44239999999999</c:v>
                </c:pt>
                <c:pt idx="78">
                  <c:v>197.245</c:v>
                </c:pt>
                <c:pt idx="79">
                  <c:v>202.29300000000001</c:v>
                </c:pt>
                <c:pt idx="80">
                  <c:v>216.702</c:v>
                </c:pt>
                <c:pt idx="81">
                  <c:v>197.018</c:v>
                </c:pt>
                <c:pt idx="82">
                  <c:v>208.77499999999998</c:v>
                </c:pt>
                <c:pt idx="83">
                  <c:v>196.27100000000002</c:v>
                </c:pt>
                <c:pt idx="84">
                  <c:v>209.779</c:v>
                </c:pt>
                <c:pt idx="85">
                  <c:v>210.13200000000001</c:v>
                </c:pt>
                <c:pt idx="86">
                  <c:v>198.708</c:v>
                </c:pt>
                <c:pt idx="87">
                  <c:v>199.34800000000001</c:v>
                </c:pt>
                <c:pt idx="88">
                  <c:v>199.90199999999999</c:v>
                </c:pt>
                <c:pt idx="89">
                  <c:v>216.58699999999999</c:v>
                </c:pt>
                <c:pt idx="90">
                  <c:v>205.88120000000001</c:v>
                </c:pt>
                <c:pt idx="91">
                  <c:v>199.76939999999999</c:v>
                </c:pt>
                <c:pt idx="92">
                  <c:v>222.13900000000001</c:v>
                </c:pt>
                <c:pt idx="93">
                  <c:v>198.01260000000002</c:v>
                </c:pt>
                <c:pt idx="94">
                  <c:v>206.50560000000002</c:v>
                </c:pt>
                <c:pt idx="95">
                  <c:v>188.19900000000001</c:v>
                </c:pt>
                <c:pt idx="96">
                  <c:v>201.7038</c:v>
                </c:pt>
                <c:pt idx="97">
                  <c:v>200.33680000000001</c:v>
                </c:pt>
                <c:pt idx="98">
                  <c:v>190.7457</c:v>
                </c:pt>
                <c:pt idx="99">
                  <c:v>195.7148</c:v>
                </c:pt>
                <c:pt idx="100">
                  <c:v>214.9564</c:v>
                </c:pt>
                <c:pt idx="101">
                  <c:v>216.80770000000001</c:v>
                </c:pt>
                <c:pt idx="102">
                  <c:v>205.52589999999998</c:v>
                </c:pt>
                <c:pt idx="103">
                  <c:v>194.74860000000001</c:v>
                </c:pt>
                <c:pt idx="104">
                  <c:v>210.7972</c:v>
                </c:pt>
                <c:pt idx="105">
                  <c:v>199.73249999999999</c:v>
                </c:pt>
                <c:pt idx="106">
                  <c:v>199.952</c:v>
                </c:pt>
                <c:pt idx="107">
                  <c:v>189.50619999999998</c:v>
                </c:pt>
                <c:pt idx="108">
                  <c:v>198.03</c:v>
                </c:pt>
                <c:pt idx="109">
                  <c:v>203.05719999999999</c:v>
                </c:pt>
                <c:pt idx="110">
                  <c:v>192.18110000000001</c:v>
                </c:pt>
                <c:pt idx="111">
                  <c:v>198.3973</c:v>
                </c:pt>
                <c:pt idx="112">
                  <c:v>199.9898</c:v>
                </c:pt>
                <c:pt idx="113">
                  <c:v>204.78379999999999</c:v>
                </c:pt>
                <c:pt idx="114">
                  <c:v>186.20650000000001</c:v>
                </c:pt>
                <c:pt idx="115">
                  <c:v>189.887</c:v>
                </c:pt>
                <c:pt idx="116">
                  <c:v>191.38760000000002</c:v>
                </c:pt>
                <c:pt idx="117">
                  <c:v>115.5873</c:v>
                </c:pt>
                <c:pt idx="118">
                  <c:v>152.94999999999999</c:v>
                </c:pt>
                <c:pt idx="119">
                  <c:v>172.46250000000001</c:v>
                </c:pt>
                <c:pt idx="120">
                  <c:v>186.42589999999998</c:v>
                </c:pt>
                <c:pt idx="121">
                  <c:v>187.91399999999999</c:v>
                </c:pt>
                <c:pt idx="122">
                  <c:v>194.816</c:v>
                </c:pt>
                <c:pt idx="123">
                  <c:v>199.19130000000001</c:v>
                </c:pt>
                <c:pt idx="124">
                  <c:v>201.21249999999998</c:v>
                </c:pt>
                <c:pt idx="125">
                  <c:v>208.72269999999997</c:v>
                </c:pt>
                <c:pt idx="126">
                  <c:v>187.9</c:v>
                </c:pt>
                <c:pt idx="127">
                  <c:v>184.80709999999999</c:v>
                </c:pt>
                <c:pt idx="128">
                  <c:v>197.30669999999998</c:v>
                </c:pt>
                <c:pt idx="129">
                  <c:v>194.79849999999999</c:v>
                </c:pt>
                <c:pt idx="130">
                  <c:v>198.78230000000002</c:v>
                </c:pt>
                <c:pt idx="131">
                  <c:v>185.13979999999998</c:v>
                </c:pt>
              </c:numCache>
            </c:numRef>
          </c:val>
          <c:extLst>
            <c:ext xmlns:c16="http://schemas.microsoft.com/office/drawing/2014/chart" uri="{C3380CC4-5D6E-409C-BE32-E72D297353CC}">
              <c16:uniqueId val="{00000002-D78B-4447-A8C7-48A0407C57AF}"/>
            </c:ext>
          </c:extLst>
        </c:ser>
        <c:dLbls>
          <c:showLegendKey val="0"/>
          <c:showVal val="1"/>
          <c:showCatName val="0"/>
          <c:showSerName val="0"/>
          <c:showPercent val="0"/>
          <c:showBubbleSize val="0"/>
        </c:dLbls>
        <c:axId val="413109192"/>
        <c:axId val="413110368"/>
        <c:extLst>
          <c:ext xmlns:c15="http://schemas.microsoft.com/office/drawing/2012/chart" uri="{02D57815-91ED-43cb-92C2-25804820EDAC}">
            <c15:filteredAreaSeries>
              <c15:ser>
                <c:idx val="0"/>
                <c:order val="0"/>
                <c:tx>
                  <c:strRef>
                    <c:extLst>
                      <c:ext uri="{02D57815-91ED-43cb-92C2-25804820EDAC}">
                        <c15:formulaRef>
                          <c15:sqref>'Ch 3. Volumes'!$C$67</c15:sqref>
                        </c15:formulaRef>
                      </c:ext>
                    </c:extLst>
                    <c:strCache>
                      <c:ptCount val="1"/>
                    </c:strCache>
                  </c:strRef>
                </c:tx>
                <c:spPr>
                  <a:solidFill>
                    <a:srgbClr val="006C49"/>
                  </a:solidFill>
                  <a:ln>
                    <a:solidFill>
                      <a:srgbClr val="006C49"/>
                    </a:solid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uri="{02D57815-91ED-43cb-92C2-25804820EDAC}">
                        <c15:formulaRef>
                          <c15:sqref>'Ch 3. Volumes'!$B$68:$B$199</c15:sqref>
                        </c15:formulaRef>
                      </c:ext>
                    </c:extLst>
                    <c:numCache>
                      <c:formatCode>mmm\ yyyy</c:formatCode>
                      <c:ptCount val="132"/>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42186</c:v>
                      </c:pt>
                      <c:pt idx="61">
                        <c:v>42217</c:v>
                      </c:pt>
                      <c:pt idx="62">
                        <c:v>42248</c:v>
                      </c:pt>
                      <c:pt idx="63">
                        <c:v>42278</c:v>
                      </c:pt>
                      <c:pt idx="64">
                        <c:v>42309</c:v>
                      </c:pt>
                      <c:pt idx="65">
                        <c:v>42339</c:v>
                      </c:pt>
                      <c:pt idx="66">
                        <c:v>42370</c:v>
                      </c:pt>
                      <c:pt idx="67">
                        <c:v>42401</c:v>
                      </c:pt>
                      <c:pt idx="68">
                        <c:v>42430</c:v>
                      </c:pt>
                      <c:pt idx="69">
                        <c:v>42461</c:v>
                      </c:pt>
                      <c:pt idx="70">
                        <c:v>42491</c:v>
                      </c:pt>
                      <c:pt idx="71">
                        <c:v>42522</c:v>
                      </c:pt>
                      <c:pt idx="72">
                        <c:v>42552</c:v>
                      </c:pt>
                      <c:pt idx="73">
                        <c:v>42583</c:v>
                      </c:pt>
                      <c:pt idx="74">
                        <c:v>42614</c:v>
                      </c:pt>
                      <c:pt idx="75">
                        <c:v>42644</c:v>
                      </c:pt>
                      <c:pt idx="76">
                        <c:v>42675</c:v>
                      </c:pt>
                      <c:pt idx="77">
                        <c:v>42705</c:v>
                      </c:pt>
                      <c:pt idx="78">
                        <c:v>42736</c:v>
                      </c:pt>
                      <c:pt idx="79">
                        <c:v>42767</c:v>
                      </c:pt>
                      <c:pt idx="80">
                        <c:v>42795</c:v>
                      </c:pt>
                      <c:pt idx="81">
                        <c:v>42826</c:v>
                      </c:pt>
                      <c:pt idx="82">
                        <c:v>42856</c:v>
                      </c:pt>
                      <c:pt idx="83">
                        <c:v>42887</c:v>
                      </c:pt>
                      <c:pt idx="84">
                        <c:v>42917</c:v>
                      </c:pt>
                      <c:pt idx="85">
                        <c:v>42948</c:v>
                      </c:pt>
                      <c:pt idx="86">
                        <c:v>42979</c:v>
                      </c:pt>
                      <c:pt idx="87">
                        <c:v>43009</c:v>
                      </c:pt>
                      <c:pt idx="88">
                        <c:v>43040</c:v>
                      </c:pt>
                      <c:pt idx="89">
                        <c:v>43070</c:v>
                      </c:pt>
                      <c:pt idx="90">
                        <c:v>43101</c:v>
                      </c:pt>
                      <c:pt idx="91">
                        <c:v>43132</c:v>
                      </c:pt>
                      <c:pt idx="92">
                        <c:v>43160</c:v>
                      </c:pt>
                      <c:pt idx="93">
                        <c:v>43191</c:v>
                      </c:pt>
                      <c:pt idx="94">
                        <c:v>43221</c:v>
                      </c:pt>
                      <c:pt idx="95">
                        <c:v>43252</c:v>
                      </c:pt>
                      <c:pt idx="96">
                        <c:v>43282</c:v>
                      </c:pt>
                      <c:pt idx="97">
                        <c:v>43313</c:v>
                      </c:pt>
                      <c:pt idx="98">
                        <c:v>43344</c:v>
                      </c:pt>
                      <c:pt idx="99">
                        <c:v>43374</c:v>
                      </c:pt>
                      <c:pt idx="100">
                        <c:v>43405</c:v>
                      </c:pt>
                      <c:pt idx="101">
                        <c:v>43435</c:v>
                      </c:pt>
                      <c:pt idx="102">
                        <c:v>43466</c:v>
                      </c:pt>
                      <c:pt idx="103">
                        <c:v>43497</c:v>
                      </c:pt>
                      <c:pt idx="104">
                        <c:v>43525</c:v>
                      </c:pt>
                      <c:pt idx="105">
                        <c:v>43556</c:v>
                      </c:pt>
                      <c:pt idx="106">
                        <c:v>43586</c:v>
                      </c:pt>
                      <c:pt idx="107">
                        <c:v>43617</c:v>
                      </c:pt>
                      <c:pt idx="108">
                        <c:v>43647</c:v>
                      </c:pt>
                      <c:pt idx="109">
                        <c:v>43678</c:v>
                      </c:pt>
                      <c:pt idx="110">
                        <c:v>43709</c:v>
                      </c:pt>
                      <c:pt idx="111">
                        <c:v>43739</c:v>
                      </c:pt>
                      <c:pt idx="112">
                        <c:v>43770</c:v>
                      </c:pt>
                      <c:pt idx="113">
                        <c:v>43800</c:v>
                      </c:pt>
                      <c:pt idx="114">
                        <c:v>43831</c:v>
                      </c:pt>
                      <c:pt idx="115">
                        <c:v>43862</c:v>
                      </c:pt>
                      <c:pt idx="116">
                        <c:v>43891</c:v>
                      </c:pt>
                      <c:pt idx="117">
                        <c:v>43922</c:v>
                      </c:pt>
                      <c:pt idx="118">
                        <c:v>43952</c:v>
                      </c:pt>
                      <c:pt idx="119">
                        <c:v>43983</c:v>
                      </c:pt>
                      <c:pt idx="120">
                        <c:v>44013</c:v>
                      </c:pt>
                      <c:pt idx="121">
                        <c:v>44044</c:v>
                      </c:pt>
                      <c:pt idx="122">
                        <c:v>44075</c:v>
                      </c:pt>
                      <c:pt idx="123">
                        <c:v>44105</c:v>
                      </c:pt>
                      <c:pt idx="124">
                        <c:v>44136</c:v>
                      </c:pt>
                      <c:pt idx="125">
                        <c:v>44166</c:v>
                      </c:pt>
                      <c:pt idx="126">
                        <c:v>44197</c:v>
                      </c:pt>
                      <c:pt idx="127">
                        <c:v>44228</c:v>
                      </c:pt>
                      <c:pt idx="128">
                        <c:v>44256</c:v>
                      </c:pt>
                      <c:pt idx="129">
                        <c:v>44287</c:v>
                      </c:pt>
                      <c:pt idx="130">
                        <c:v>44317</c:v>
                      </c:pt>
                      <c:pt idx="131">
                        <c:v>44348</c:v>
                      </c:pt>
                    </c:numCache>
                  </c:numRef>
                </c:cat>
                <c:val>
                  <c:numRef>
                    <c:extLst>
                      <c:ext uri="{02D57815-91ED-43cb-92C2-25804820EDAC}">
                        <c15:formulaRef>
                          <c15:sqref>'Ch 3. Volumes'!$C$68:$C$199</c15:sqref>
                        </c15:formulaRef>
                      </c:ext>
                    </c:extLst>
                    <c:numCache>
                      <c:formatCode>0.00</c:formatCode>
                      <c:ptCount val="132"/>
                      <c:pt idx="0">
                        <c:v>67</c:v>
                      </c:pt>
                      <c:pt idx="1">
                        <c:v>75.5</c:v>
                      </c:pt>
                      <c:pt idx="2">
                        <c:v>74.2</c:v>
                      </c:pt>
                      <c:pt idx="3">
                        <c:v>76.2</c:v>
                      </c:pt>
                      <c:pt idx="4">
                        <c:v>80</c:v>
                      </c:pt>
                      <c:pt idx="5">
                        <c:v>94.1</c:v>
                      </c:pt>
                      <c:pt idx="6">
                        <c:v>80.2</c:v>
                      </c:pt>
                      <c:pt idx="7">
                        <c:v>83.7</c:v>
                      </c:pt>
                      <c:pt idx="8">
                        <c:v>86.2</c:v>
                      </c:pt>
                      <c:pt idx="9">
                        <c:v>79.7</c:v>
                      </c:pt>
                      <c:pt idx="10">
                        <c:v>83.4</c:v>
                      </c:pt>
                      <c:pt idx="11">
                        <c:v>81.2</c:v>
                      </c:pt>
                      <c:pt idx="12">
                        <c:v>87.3</c:v>
                      </c:pt>
                      <c:pt idx="13">
                        <c:v>94</c:v>
                      </c:pt>
                      <c:pt idx="14">
                        <c:v>86.9</c:v>
                      </c:pt>
                      <c:pt idx="15">
                        <c:v>86.2</c:v>
                      </c:pt>
                      <c:pt idx="16">
                        <c:v>96.7</c:v>
                      </c:pt>
                      <c:pt idx="17">
                        <c:v>100.6</c:v>
                      </c:pt>
                      <c:pt idx="18">
                        <c:v>91.9</c:v>
                      </c:pt>
                      <c:pt idx="19">
                        <c:v>98.6</c:v>
                      </c:pt>
                      <c:pt idx="20">
                        <c:v>98.2</c:v>
                      </c:pt>
                      <c:pt idx="21">
                        <c:v>91.1</c:v>
                      </c:pt>
                      <c:pt idx="22">
                        <c:v>98</c:v>
                      </c:pt>
                      <c:pt idx="23">
                        <c:v>89.6</c:v>
                      </c:pt>
                      <c:pt idx="24">
                        <c:v>95.7</c:v>
                      </c:pt>
                      <c:pt idx="25">
                        <c:v>100.2</c:v>
                      </c:pt>
                      <c:pt idx="26">
                        <c:v>91</c:v>
                      </c:pt>
                      <c:pt idx="27">
                        <c:v>94.2</c:v>
                      </c:pt>
                      <c:pt idx="28">
                        <c:v>94.5</c:v>
                      </c:pt>
                      <c:pt idx="29">
                        <c:v>104.7</c:v>
                      </c:pt>
                      <c:pt idx="30">
                        <c:v>94.5</c:v>
                      </c:pt>
                      <c:pt idx="31">
                        <c:v>93.5</c:v>
                      </c:pt>
                      <c:pt idx="32">
                        <c:v>100.4</c:v>
                      </c:pt>
                      <c:pt idx="33">
                        <c:v>94.2</c:v>
                      </c:pt>
                      <c:pt idx="34">
                        <c:v>94.8</c:v>
                      </c:pt>
                      <c:pt idx="35">
                        <c:v>87</c:v>
                      </c:pt>
                      <c:pt idx="36">
                        <c:v>98.7</c:v>
                      </c:pt>
                      <c:pt idx="37">
                        <c:v>100</c:v>
                      </c:pt>
                      <c:pt idx="38">
                        <c:v>91.5</c:v>
                      </c:pt>
                      <c:pt idx="39">
                        <c:v>97.9</c:v>
                      </c:pt>
                      <c:pt idx="40">
                        <c:v>97.2</c:v>
                      </c:pt>
                      <c:pt idx="41">
                        <c:v>104.7</c:v>
                      </c:pt>
                      <c:pt idx="42">
                        <c:v>96.2</c:v>
                      </c:pt>
                      <c:pt idx="43">
                        <c:v>95.8</c:v>
                      </c:pt>
                      <c:pt idx="44">
                        <c:v>97</c:v>
                      </c:pt>
                      <c:pt idx="45">
                        <c:v>94.8</c:v>
                      </c:pt>
                      <c:pt idx="46">
                        <c:v>95.2</c:v>
                      </c:pt>
                      <c:pt idx="47">
                        <c:v>89.1</c:v>
                      </c:pt>
                      <c:pt idx="48">
                        <c:v>99.2</c:v>
                      </c:pt>
                      <c:pt idx="49">
                        <c:v>98.1</c:v>
                      </c:pt>
                      <c:pt idx="50">
                        <c:v>92.3</c:v>
                      </c:pt>
                      <c:pt idx="51">
                        <c:v>98.2</c:v>
                      </c:pt>
                      <c:pt idx="52">
                        <c:v>95.4</c:v>
                      </c:pt>
                      <c:pt idx="53">
                        <c:v>106.4</c:v>
                      </c:pt>
                      <c:pt idx="54">
                        <c:v>95.2</c:v>
                      </c:pt>
                      <c:pt idx="55">
                        <c:v>95</c:v>
                      </c:pt>
                      <c:pt idx="56">
                        <c:v>97.4</c:v>
                      </c:pt>
                      <c:pt idx="57">
                        <c:v>90.3</c:v>
                      </c:pt>
                      <c:pt idx="58">
                        <c:v>92.5</c:v>
                      </c:pt>
                      <c:pt idx="59">
                        <c:v>88.9</c:v>
                      </c:pt>
                      <c:pt idx="60">
                        <c:v>98.6</c:v>
                      </c:pt>
                      <c:pt idx="61">
                        <c:v>97.4</c:v>
                      </c:pt>
                      <c:pt idx="62">
                        <c:v>90.9</c:v>
                      </c:pt>
                      <c:pt idx="63">
                        <c:v>95.5</c:v>
                      </c:pt>
                      <c:pt idx="64">
                        <c:v>92.5</c:v>
                      </c:pt>
                      <c:pt idx="65">
                        <c:v>103.7</c:v>
                      </c:pt>
                      <c:pt idx="66">
                        <c:v>88.2</c:v>
                      </c:pt>
                      <c:pt idx="67">
                        <c:v>95.4</c:v>
                      </c:pt>
                      <c:pt idx="68">
                        <c:v>95.1</c:v>
                      </c:pt>
                      <c:pt idx="69">
                        <c:v>85.5</c:v>
                      </c:pt>
                      <c:pt idx="70">
                        <c:v>85.4</c:v>
                      </c:pt>
                      <c:pt idx="71">
                        <c:v>80.5</c:v>
                      </c:pt>
                      <c:pt idx="72">
                        <c:v>90</c:v>
                      </c:pt>
                      <c:pt idx="73">
                        <c:v>91.6</c:v>
                      </c:pt>
                      <c:pt idx="74">
                        <c:v>85.2</c:v>
                      </c:pt>
                      <c:pt idx="75">
                        <c:v>88.2</c:v>
                      </c:pt>
                      <c:pt idx="76">
                        <c:v>91.4</c:v>
                      </c:pt>
                      <c:pt idx="77">
                        <c:v>96.7</c:v>
                      </c:pt>
                      <c:pt idx="78">
                        <c:v>86.1</c:v>
                      </c:pt>
                      <c:pt idx="79">
                        <c:v>90.6</c:v>
                      </c:pt>
                      <c:pt idx="80">
                        <c:v>91.8</c:v>
                      </c:pt>
                      <c:pt idx="81">
                        <c:v>82.2</c:v>
                      </c:pt>
                      <c:pt idx="82">
                        <c:v>87.3</c:v>
                      </c:pt>
                      <c:pt idx="83">
                        <c:v>81.5</c:v>
                      </c:pt>
                      <c:pt idx="84">
                        <c:v>87.9</c:v>
                      </c:pt>
                      <c:pt idx="85">
                        <c:v>88.7</c:v>
                      </c:pt>
                      <c:pt idx="86">
                        <c:v>82.7</c:v>
                      </c:pt>
                      <c:pt idx="87">
                        <c:v>83.3</c:v>
                      </c:pt>
                      <c:pt idx="88">
                        <c:v>85.4</c:v>
                      </c:pt>
                      <c:pt idx="89">
                        <c:v>94</c:v>
                      </c:pt>
                      <c:pt idx="90">
                        <c:v>91.7</c:v>
                      </c:pt>
                      <c:pt idx="91">
                        <c:v>86.7</c:v>
                      </c:pt>
                      <c:pt idx="92">
                        <c:v>96</c:v>
                      </c:pt>
                      <c:pt idx="93">
                        <c:v>85.3</c:v>
                      </c:pt>
                      <c:pt idx="94">
                        <c:v>90</c:v>
                      </c:pt>
                      <c:pt idx="95">
                        <c:v>84.1</c:v>
                      </c:pt>
                      <c:pt idx="96">
                        <c:v>87.3</c:v>
                      </c:pt>
                      <c:pt idx="97">
                        <c:v>87.7</c:v>
                      </c:pt>
                      <c:pt idx="98">
                        <c:v>84</c:v>
                      </c:pt>
                      <c:pt idx="99">
                        <c:v>88</c:v>
                      </c:pt>
                      <c:pt idx="100">
                        <c:v>92.4</c:v>
                      </c:pt>
                      <c:pt idx="101">
                        <c:v>93.7</c:v>
                      </c:pt>
                      <c:pt idx="102">
                        <c:v>87.5</c:v>
                      </c:pt>
                      <c:pt idx="103">
                        <c:v>84.7</c:v>
                      </c:pt>
                      <c:pt idx="104">
                        <c:v>91.9</c:v>
                      </c:pt>
                      <c:pt idx="105">
                        <c:v>88.6</c:v>
                      </c:pt>
                      <c:pt idx="106">
                        <c:v>89.5</c:v>
                      </c:pt>
                      <c:pt idx="107">
                        <c:v>82.6</c:v>
                      </c:pt>
                      <c:pt idx="108">
                        <c:v>85.8</c:v>
                      </c:pt>
                      <c:pt idx="109">
                        <c:v>87.7</c:v>
                      </c:pt>
                      <c:pt idx="110">
                        <c:v>83.6</c:v>
                      </c:pt>
                      <c:pt idx="111">
                        <c:v>87</c:v>
                      </c:pt>
                      <c:pt idx="112">
                        <c:v>87.2</c:v>
                      </c:pt>
                      <c:pt idx="113">
                        <c:v>89.8</c:v>
                      </c:pt>
                      <c:pt idx="114">
                        <c:v>81.099999999999994</c:v>
                      </c:pt>
                      <c:pt idx="115">
                        <c:v>82.4</c:v>
                      </c:pt>
                      <c:pt idx="116">
                        <c:v>80.3</c:v>
                      </c:pt>
                      <c:pt idx="117">
                        <c:v>45.9</c:v>
                      </c:pt>
                      <c:pt idx="118">
                        <c:v>56.8</c:v>
                      </c:pt>
                      <c:pt idx="119">
                        <c:v>63.9</c:v>
                      </c:pt>
                      <c:pt idx="120">
                        <c:v>71.3</c:v>
                      </c:pt>
                      <c:pt idx="121">
                        <c:v>70.2</c:v>
                      </c:pt>
                      <c:pt idx="122">
                        <c:v>73</c:v>
                      </c:pt>
                      <c:pt idx="123">
                        <c:v>74.400000000000006</c:v>
                      </c:pt>
                      <c:pt idx="124">
                        <c:v>75.599999999999994</c:v>
                      </c:pt>
                      <c:pt idx="125">
                        <c:v>78.7</c:v>
                      </c:pt>
                      <c:pt idx="126">
                        <c:v>69</c:v>
                      </c:pt>
                      <c:pt idx="127">
                        <c:v>70.400000000000006</c:v>
                      </c:pt>
                      <c:pt idx="128">
                        <c:v>75.099999999999994</c:v>
                      </c:pt>
                      <c:pt idx="129">
                        <c:v>73.900000000000006</c:v>
                      </c:pt>
                      <c:pt idx="130">
                        <c:v>74.5</c:v>
                      </c:pt>
                      <c:pt idx="131">
                        <c:v>70.099999999999994</c:v>
                      </c:pt>
                    </c:numCache>
                  </c:numRef>
                </c:val>
                <c:extLst>
                  <c:ext xmlns:c16="http://schemas.microsoft.com/office/drawing/2014/chart" uri="{C3380CC4-5D6E-409C-BE32-E72D297353CC}">
                    <c16:uniqueId val="{00000000-D78B-4447-A8C7-48A0407C57AF}"/>
                  </c:ext>
                </c:extLst>
              </c15:ser>
            </c15:filteredAreaSeries>
            <c15:filteredAreaSeries>
              <c15:ser>
                <c:idx val="1"/>
                <c:order val="1"/>
                <c:tx>
                  <c:strRef>
                    <c:extLst xmlns:c15="http://schemas.microsoft.com/office/drawing/2012/chart">
                      <c:ext xmlns:c15="http://schemas.microsoft.com/office/drawing/2012/chart" uri="{02D57815-91ED-43cb-92C2-25804820EDAC}">
                        <c15:formulaRef>
                          <c15:sqref>'Ch 3. Volumes'!$D$67</c15:sqref>
                        </c15:formulaRef>
                      </c:ext>
                    </c:extLst>
                    <c:strCache>
                      <c:ptCount val="1"/>
                    </c:strCache>
                  </c:strRef>
                </c:tx>
                <c:spPr>
                  <a:solidFill>
                    <a:srgbClr val="009DDB"/>
                  </a:solidFill>
                  <a:ln>
                    <a:solidFill>
                      <a:srgbClr val="009DDB"/>
                    </a:solid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xmlns:c15="http://schemas.microsoft.com/office/drawing/2012/chart">
                      <c:ext xmlns:c15="http://schemas.microsoft.com/office/drawing/2012/chart" uri="{02D57815-91ED-43cb-92C2-25804820EDAC}">
                        <c15:formulaRef>
                          <c15:sqref>'Ch 3. Volumes'!$B$68:$B$199</c15:sqref>
                        </c15:formulaRef>
                      </c:ext>
                    </c:extLst>
                    <c:numCache>
                      <c:formatCode>mmm\ yyyy</c:formatCode>
                      <c:ptCount val="132"/>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42186</c:v>
                      </c:pt>
                      <c:pt idx="61">
                        <c:v>42217</c:v>
                      </c:pt>
                      <c:pt idx="62">
                        <c:v>42248</c:v>
                      </c:pt>
                      <c:pt idx="63">
                        <c:v>42278</c:v>
                      </c:pt>
                      <c:pt idx="64">
                        <c:v>42309</c:v>
                      </c:pt>
                      <c:pt idx="65">
                        <c:v>42339</c:v>
                      </c:pt>
                      <c:pt idx="66">
                        <c:v>42370</c:v>
                      </c:pt>
                      <c:pt idx="67">
                        <c:v>42401</c:v>
                      </c:pt>
                      <c:pt idx="68">
                        <c:v>42430</c:v>
                      </c:pt>
                      <c:pt idx="69">
                        <c:v>42461</c:v>
                      </c:pt>
                      <c:pt idx="70">
                        <c:v>42491</c:v>
                      </c:pt>
                      <c:pt idx="71">
                        <c:v>42522</c:v>
                      </c:pt>
                      <c:pt idx="72">
                        <c:v>42552</c:v>
                      </c:pt>
                      <c:pt idx="73">
                        <c:v>42583</c:v>
                      </c:pt>
                      <c:pt idx="74">
                        <c:v>42614</c:v>
                      </c:pt>
                      <c:pt idx="75">
                        <c:v>42644</c:v>
                      </c:pt>
                      <c:pt idx="76">
                        <c:v>42675</c:v>
                      </c:pt>
                      <c:pt idx="77">
                        <c:v>42705</c:v>
                      </c:pt>
                      <c:pt idx="78">
                        <c:v>42736</c:v>
                      </c:pt>
                      <c:pt idx="79">
                        <c:v>42767</c:v>
                      </c:pt>
                      <c:pt idx="80">
                        <c:v>42795</c:v>
                      </c:pt>
                      <c:pt idx="81">
                        <c:v>42826</c:v>
                      </c:pt>
                      <c:pt idx="82">
                        <c:v>42856</c:v>
                      </c:pt>
                      <c:pt idx="83">
                        <c:v>42887</c:v>
                      </c:pt>
                      <c:pt idx="84">
                        <c:v>42917</c:v>
                      </c:pt>
                      <c:pt idx="85">
                        <c:v>42948</c:v>
                      </c:pt>
                      <c:pt idx="86">
                        <c:v>42979</c:v>
                      </c:pt>
                      <c:pt idx="87">
                        <c:v>43009</c:v>
                      </c:pt>
                      <c:pt idx="88">
                        <c:v>43040</c:v>
                      </c:pt>
                      <c:pt idx="89">
                        <c:v>43070</c:v>
                      </c:pt>
                      <c:pt idx="90">
                        <c:v>43101</c:v>
                      </c:pt>
                      <c:pt idx="91">
                        <c:v>43132</c:v>
                      </c:pt>
                      <c:pt idx="92">
                        <c:v>43160</c:v>
                      </c:pt>
                      <c:pt idx="93">
                        <c:v>43191</c:v>
                      </c:pt>
                      <c:pt idx="94">
                        <c:v>43221</c:v>
                      </c:pt>
                      <c:pt idx="95">
                        <c:v>43252</c:v>
                      </c:pt>
                      <c:pt idx="96">
                        <c:v>43282</c:v>
                      </c:pt>
                      <c:pt idx="97">
                        <c:v>43313</c:v>
                      </c:pt>
                      <c:pt idx="98">
                        <c:v>43344</c:v>
                      </c:pt>
                      <c:pt idx="99">
                        <c:v>43374</c:v>
                      </c:pt>
                      <c:pt idx="100">
                        <c:v>43405</c:v>
                      </c:pt>
                      <c:pt idx="101">
                        <c:v>43435</c:v>
                      </c:pt>
                      <c:pt idx="102">
                        <c:v>43466</c:v>
                      </c:pt>
                      <c:pt idx="103">
                        <c:v>43497</c:v>
                      </c:pt>
                      <c:pt idx="104">
                        <c:v>43525</c:v>
                      </c:pt>
                      <c:pt idx="105">
                        <c:v>43556</c:v>
                      </c:pt>
                      <c:pt idx="106">
                        <c:v>43586</c:v>
                      </c:pt>
                      <c:pt idx="107">
                        <c:v>43617</c:v>
                      </c:pt>
                      <c:pt idx="108">
                        <c:v>43647</c:v>
                      </c:pt>
                      <c:pt idx="109">
                        <c:v>43678</c:v>
                      </c:pt>
                      <c:pt idx="110">
                        <c:v>43709</c:v>
                      </c:pt>
                      <c:pt idx="111">
                        <c:v>43739</c:v>
                      </c:pt>
                      <c:pt idx="112">
                        <c:v>43770</c:v>
                      </c:pt>
                      <c:pt idx="113">
                        <c:v>43800</c:v>
                      </c:pt>
                      <c:pt idx="114">
                        <c:v>43831</c:v>
                      </c:pt>
                      <c:pt idx="115">
                        <c:v>43862</c:v>
                      </c:pt>
                      <c:pt idx="116">
                        <c:v>43891</c:v>
                      </c:pt>
                      <c:pt idx="117">
                        <c:v>43922</c:v>
                      </c:pt>
                      <c:pt idx="118">
                        <c:v>43952</c:v>
                      </c:pt>
                      <c:pt idx="119">
                        <c:v>43983</c:v>
                      </c:pt>
                      <c:pt idx="120">
                        <c:v>44013</c:v>
                      </c:pt>
                      <c:pt idx="121">
                        <c:v>44044</c:v>
                      </c:pt>
                      <c:pt idx="122">
                        <c:v>44075</c:v>
                      </c:pt>
                      <c:pt idx="123">
                        <c:v>44105</c:v>
                      </c:pt>
                      <c:pt idx="124">
                        <c:v>44136</c:v>
                      </c:pt>
                      <c:pt idx="125">
                        <c:v>44166</c:v>
                      </c:pt>
                      <c:pt idx="126">
                        <c:v>44197</c:v>
                      </c:pt>
                      <c:pt idx="127">
                        <c:v>44228</c:v>
                      </c:pt>
                      <c:pt idx="128">
                        <c:v>44256</c:v>
                      </c:pt>
                      <c:pt idx="129">
                        <c:v>44287</c:v>
                      </c:pt>
                      <c:pt idx="130">
                        <c:v>44317</c:v>
                      </c:pt>
                      <c:pt idx="131">
                        <c:v>44348</c:v>
                      </c:pt>
                    </c:numCache>
                  </c:numRef>
                </c:cat>
                <c:val>
                  <c:numRef>
                    <c:extLst xmlns:c15="http://schemas.microsoft.com/office/drawing/2012/chart">
                      <c:ext xmlns:c15="http://schemas.microsoft.com/office/drawing/2012/chart" uri="{02D57815-91ED-43cb-92C2-25804820EDAC}">
                        <c15:formulaRef>
                          <c15:sqref>'Ch 3. Volumes'!$D$68:$D$199</c15:sqref>
                        </c15:formulaRef>
                      </c:ext>
                    </c:extLst>
                    <c:numCache>
                      <c:formatCode>0.00</c:formatCode>
                      <c:ptCount val="132"/>
                      <c:pt idx="0">
                        <c:v>61.1297</c:v>
                      </c:pt>
                      <c:pt idx="1">
                        <c:v>64.898499999999999</c:v>
                      </c:pt>
                      <c:pt idx="2">
                        <c:v>63.439599999999999</c:v>
                      </c:pt>
                      <c:pt idx="3">
                        <c:v>68.009299999999996</c:v>
                      </c:pt>
                      <c:pt idx="4">
                        <c:v>72.287700000000001</c:v>
                      </c:pt>
                      <c:pt idx="5">
                        <c:v>78.00869999999999</c:v>
                      </c:pt>
                      <c:pt idx="6">
                        <c:v>62.959600000000002</c:v>
                      </c:pt>
                      <c:pt idx="7">
                        <c:v>63.344300000000004</c:v>
                      </c:pt>
                      <c:pt idx="8">
                        <c:v>68.601399999999998</c:v>
                      </c:pt>
                      <c:pt idx="9">
                        <c:v>64.708100000000002</c:v>
                      </c:pt>
                      <c:pt idx="10">
                        <c:v>67.394499999999994</c:v>
                      </c:pt>
                      <c:pt idx="11">
                        <c:v>67.226500000000001</c:v>
                      </c:pt>
                      <c:pt idx="12">
                        <c:v>69.541800000000009</c:v>
                      </c:pt>
                      <c:pt idx="13">
                        <c:v>76.140100000000004</c:v>
                      </c:pt>
                      <c:pt idx="14">
                        <c:v>72.826599999999999</c:v>
                      </c:pt>
                      <c:pt idx="15">
                        <c:v>72.701100000000011</c:v>
                      </c:pt>
                      <c:pt idx="16">
                        <c:v>79.591899999999995</c:v>
                      </c:pt>
                      <c:pt idx="17">
                        <c:v>82.206999999999994</c:v>
                      </c:pt>
                      <c:pt idx="18">
                        <c:v>78.620500000000007</c:v>
                      </c:pt>
                      <c:pt idx="19">
                        <c:v>79.907300000000006</c:v>
                      </c:pt>
                      <c:pt idx="20">
                        <c:v>82.787999999999997</c:v>
                      </c:pt>
                      <c:pt idx="21">
                        <c:v>74.779399999999995</c:v>
                      </c:pt>
                      <c:pt idx="22">
                        <c:v>82.807400000000001</c:v>
                      </c:pt>
                      <c:pt idx="23">
                        <c:v>78.286600000000007</c:v>
                      </c:pt>
                      <c:pt idx="24">
                        <c:v>82.957899999999995</c:v>
                      </c:pt>
                      <c:pt idx="25">
                        <c:v>84.448800000000006</c:v>
                      </c:pt>
                      <c:pt idx="26">
                        <c:v>80.5916</c:v>
                      </c:pt>
                      <c:pt idx="27">
                        <c:v>82.706199999999995</c:v>
                      </c:pt>
                      <c:pt idx="28">
                        <c:v>86.868800000000007</c:v>
                      </c:pt>
                      <c:pt idx="29">
                        <c:v>87.160300000000007</c:v>
                      </c:pt>
                      <c:pt idx="30">
                        <c:v>85.355800000000002</c:v>
                      </c:pt>
                      <c:pt idx="31">
                        <c:v>78.900700000000001</c:v>
                      </c:pt>
                      <c:pt idx="32">
                        <c:v>89.309100000000001</c:v>
                      </c:pt>
                      <c:pt idx="33">
                        <c:v>86.596299999999999</c:v>
                      </c:pt>
                      <c:pt idx="34">
                        <c:v>89.122199999999992</c:v>
                      </c:pt>
                      <c:pt idx="35">
                        <c:v>83.463300000000004</c:v>
                      </c:pt>
                      <c:pt idx="36">
                        <c:v>91.954999999999998</c:v>
                      </c:pt>
                      <c:pt idx="37">
                        <c:v>95.891199999999998</c:v>
                      </c:pt>
                      <c:pt idx="38">
                        <c:v>88.802300000000002</c:v>
                      </c:pt>
                      <c:pt idx="39">
                        <c:v>94.452699999999993</c:v>
                      </c:pt>
                      <c:pt idx="40">
                        <c:v>97.028000000000006</c:v>
                      </c:pt>
                      <c:pt idx="41">
                        <c:v>101.6212</c:v>
                      </c:pt>
                      <c:pt idx="42">
                        <c:v>91.045000000000002</c:v>
                      </c:pt>
                      <c:pt idx="43">
                        <c:v>89.772199999999998</c:v>
                      </c:pt>
                      <c:pt idx="44">
                        <c:v>93.694999999999993</c:v>
                      </c:pt>
                      <c:pt idx="45">
                        <c:v>94.291699999999992</c:v>
                      </c:pt>
                      <c:pt idx="46">
                        <c:v>93.534999999999997</c:v>
                      </c:pt>
                      <c:pt idx="47">
                        <c:v>88.906999999999996</c:v>
                      </c:pt>
                      <c:pt idx="48">
                        <c:v>96.066000000000003</c:v>
                      </c:pt>
                      <c:pt idx="49">
                        <c:v>98.816000000000003</c:v>
                      </c:pt>
                      <c:pt idx="50">
                        <c:v>91.646000000000001</c:v>
                      </c:pt>
                      <c:pt idx="51">
                        <c:v>102.244</c:v>
                      </c:pt>
                      <c:pt idx="52">
                        <c:v>101.7</c:v>
                      </c:pt>
                      <c:pt idx="53">
                        <c:v>116.98</c:v>
                      </c:pt>
                      <c:pt idx="54">
                        <c:v>110.42700000000001</c:v>
                      </c:pt>
                      <c:pt idx="55">
                        <c:v>103.357</c:v>
                      </c:pt>
                      <c:pt idx="56">
                        <c:v>108.69919999999999</c:v>
                      </c:pt>
                      <c:pt idx="57">
                        <c:v>103.33969999999999</c:v>
                      </c:pt>
                      <c:pt idx="58">
                        <c:v>103.027</c:v>
                      </c:pt>
                      <c:pt idx="59">
                        <c:v>100.9794</c:v>
                      </c:pt>
                      <c:pt idx="60">
                        <c:v>107.792</c:v>
                      </c:pt>
                      <c:pt idx="61">
                        <c:v>110.322</c:v>
                      </c:pt>
                      <c:pt idx="62">
                        <c:v>108.26300000000001</c:v>
                      </c:pt>
                      <c:pt idx="63">
                        <c:v>114.8154</c:v>
                      </c:pt>
                      <c:pt idx="64">
                        <c:v>113.56160000000001</c:v>
                      </c:pt>
                      <c:pt idx="65">
                        <c:v>128.19</c:v>
                      </c:pt>
                      <c:pt idx="66">
                        <c:v>114.8528</c:v>
                      </c:pt>
                      <c:pt idx="67">
                        <c:v>118.511</c:v>
                      </c:pt>
                      <c:pt idx="68">
                        <c:v>126.1318</c:v>
                      </c:pt>
                      <c:pt idx="69">
                        <c:v>114.6224</c:v>
                      </c:pt>
                      <c:pt idx="70">
                        <c:v>112.764</c:v>
                      </c:pt>
                      <c:pt idx="71">
                        <c:v>104.45699999999999</c:v>
                      </c:pt>
                      <c:pt idx="72">
                        <c:v>114.794</c:v>
                      </c:pt>
                      <c:pt idx="73">
                        <c:v>122.55380000000001</c:v>
                      </c:pt>
                      <c:pt idx="74">
                        <c:v>117.39960000000001</c:v>
                      </c:pt>
                      <c:pt idx="75">
                        <c:v>119.48910000000001</c:v>
                      </c:pt>
                      <c:pt idx="76">
                        <c:v>123.3322</c:v>
                      </c:pt>
                      <c:pt idx="77">
                        <c:v>125.74239999999999</c:v>
                      </c:pt>
                      <c:pt idx="78">
                        <c:v>111.145</c:v>
                      </c:pt>
                      <c:pt idx="79">
                        <c:v>111.693</c:v>
                      </c:pt>
                      <c:pt idx="80">
                        <c:v>124.902</c:v>
                      </c:pt>
                      <c:pt idx="81">
                        <c:v>114.818</c:v>
                      </c:pt>
                      <c:pt idx="82">
                        <c:v>121.47499999999999</c:v>
                      </c:pt>
                      <c:pt idx="83">
                        <c:v>114.771</c:v>
                      </c:pt>
                      <c:pt idx="84">
                        <c:v>121.879</c:v>
                      </c:pt>
                      <c:pt idx="85">
                        <c:v>121.432</c:v>
                      </c:pt>
                      <c:pt idx="86">
                        <c:v>116.008</c:v>
                      </c:pt>
                      <c:pt idx="87">
                        <c:v>116.048</c:v>
                      </c:pt>
                      <c:pt idx="88">
                        <c:v>114.502</c:v>
                      </c:pt>
                      <c:pt idx="89">
                        <c:v>122.587</c:v>
                      </c:pt>
                      <c:pt idx="90">
                        <c:v>114.1812</c:v>
                      </c:pt>
                      <c:pt idx="91">
                        <c:v>113.06939999999999</c:v>
                      </c:pt>
                      <c:pt idx="92">
                        <c:v>126.139</c:v>
                      </c:pt>
                      <c:pt idx="93">
                        <c:v>112.71260000000001</c:v>
                      </c:pt>
                      <c:pt idx="94">
                        <c:v>116.5056</c:v>
                      </c:pt>
                      <c:pt idx="95">
                        <c:v>104.099</c:v>
                      </c:pt>
                      <c:pt idx="96">
                        <c:v>114.4038</c:v>
                      </c:pt>
                      <c:pt idx="97">
                        <c:v>112.63680000000001</c:v>
                      </c:pt>
                      <c:pt idx="98">
                        <c:v>106.7457</c:v>
                      </c:pt>
                      <c:pt idx="99">
                        <c:v>107.7148</c:v>
                      </c:pt>
                      <c:pt idx="100">
                        <c:v>122.5564</c:v>
                      </c:pt>
                      <c:pt idx="101">
                        <c:v>123.10769999999999</c:v>
                      </c:pt>
                      <c:pt idx="102">
                        <c:v>118.02589999999999</c:v>
                      </c:pt>
                      <c:pt idx="103">
                        <c:v>110.04860000000001</c:v>
                      </c:pt>
                      <c:pt idx="104">
                        <c:v>118.8972</c:v>
                      </c:pt>
                      <c:pt idx="105">
                        <c:v>111.13249999999999</c:v>
                      </c:pt>
                      <c:pt idx="106">
                        <c:v>110.452</c:v>
                      </c:pt>
                      <c:pt idx="107">
                        <c:v>106.9062</c:v>
                      </c:pt>
                      <c:pt idx="108">
                        <c:v>112.23</c:v>
                      </c:pt>
                      <c:pt idx="109">
                        <c:v>115.35719999999999</c:v>
                      </c:pt>
                      <c:pt idx="110">
                        <c:v>108.58110000000001</c:v>
                      </c:pt>
                      <c:pt idx="111">
                        <c:v>111.3973</c:v>
                      </c:pt>
                      <c:pt idx="112">
                        <c:v>112.7898</c:v>
                      </c:pt>
                      <c:pt idx="113">
                        <c:v>114.9838</c:v>
                      </c:pt>
                      <c:pt idx="114">
                        <c:v>105.1065</c:v>
                      </c:pt>
                      <c:pt idx="115">
                        <c:v>107.48699999999999</c:v>
                      </c:pt>
                      <c:pt idx="116">
                        <c:v>111.08760000000001</c:v>
                      </c:pt>
                      <c:pt idx="117">
                        <c:v>69.687300000000008</c:v>
                      </c:pt>
                      <c:pt idx="118">
                        <c:v>96.15</c:v>
                      </c:pt>
                      <c:pt idx="119">
                        <c:v>108.5625</c:v>
                      </c:pt>
                      <c:pt idx="120">
                        <c:v>115.12589999999999</c:v>
                      </c:pt>
                      <c:pt idx="121">
                        <c:v>117.714</c:v>
                      </c:pt>
                      <c:pt idx="122">
                        <c:v>121.816</c:v>
                      </c:pt>
                      <c:pt idx="123">
                        <c:v>124.79130000000001</c:v>
                      </c:pt>
                      <c:pt idx="124">
                        <c:v>125.6125</c:v>
                      </c:pt>
                      <c:pt idx="125">
                        <c:v>130.02269999999999</c:v>
                      </c:pt>
                      <c:pt idx="126">
                        <c:v>118.9</c:v>
                      </c:pt>
                      <c:pt idx="127">
                        <c:v>114.4071</c:v>
                      </c:pt>
                      <c:pt idx="128">
                        <c:v>122.2067</c:v>
                      </c:pt>
                      <c:pt idx="129">
                        <c:v>120.8985</c:v>
                      </c:pt>
                      <c:pt idx="130">
                        <c:v>124.28230000000001</c:v>
                      </c:pt>
                      <c:pt idx="131">
                        <c:v>115.0398</c:v>
                      </c:pt>
                    </c:numCache>
                  </c:numRef>
                </c:val>
                <c:extLst xmlns:c15="http://schemas.microsoft.com/office/drawing/2012/chart">
                  <c:ext xmlns:c16="http://schemas.microsoft.com/office/drawing/2014/chart" uri="{C3380CC4-5D6E-409C-BE32-E72D297353CC}">
                    <c16:uniqueId val="{00000001-D78B-4447-A8C7-48A0407C57AF}"/>
                  </c:ext>
                </c:extLst>
              </c15:ser>
            </c15:filteredAreaSeries>
          </c:ext>
        </c:extLst>
      </c:areaChart>
      <c:dateAx>
        <c:axId val="413109192"/>
        <c:scaling>
          <c:orientation val="minMax"/>
          <c:max val="44348"/>
          <c:min val="40330"/>
        </c:scaling>
        <c:delete val="0"/>
        <c:axPos val="b"/>
        <c:numFmt formatCode="mmm\-yy" sourceLinked="0"/>
        <c:majorTickMark val="out"/>
        <c:minorTickMark val="none"/>
        <c:tickLblPos val="nextTo"/>
        <c:spPr>
          <a:noFill/>
          <a:ln w="12700" cap="flat" cmpd="sng" algn="ctr">
            <a:solidFill>
              <a:schemeClr val="bg2">
                <a:lumMod val="20000"/>
                <a:lumOff val="80000"/>
              </a:scheme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413110368"/>
        <c:crosses val="autoZero"/>
        <c:auto val="0"/>
        <c:lblOffset val="100"/>
        <c:baseTimeUnit val="months"/>
        <c:majorUnit val="12"/>
        <c:majorTimeUnit val="months"/>
        <c:minorUnit val="1"/>
      </c:dateAx>
      <c:valAx>
        <c:axId val="413110368"/>
        <c:scaling>
          <c:orientation val="minMax"/>
          <c:max val="600"/>
        </c:scaling>
        <c:delete val="0"/>
        <c:axPos val="l"/>
        <c:majorGridlines>
          <c:spPr>
            <a:ln w="6350" cap="flat" cmpd="sng" algn="ctr">
              <a:solidFill>
                <a:schemeClr val="bg2">
                  <a:lumMod val="20000"/>
                  <a:lumOff val="80000"/>
                </a:schemeClr>
              </a:solidFill>
              <a:prstDash val="solid"/>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r>
                  <a:rPr lang="en-AU"/>
                  <a:t>Mega</a:t>
                </a:r>
                <a:r>
                  <a:rPr lang="en-AU" baseline="0"/>
                  <a:t>litres</a:t>
                </a:r>
                <a:endParaRPr lang="en-AU"/>
              </a:p>
            </c:rich>
          </c:tx>
          <c:layout>
            <c:manualLayout>
              <c:xMode val="edge"/>
              <c:yMode val="edge"/>
              <c:x val="1.3355506586138844E-3"/>
              <c:y val="0.35568085432878804"/>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title>
        <c:numFmt formatCode="0" sourceLinked="0"/>
        <c:majorTickMark val="out"/>
        <c:minorTickMark val="none"/>
        <c:tickLblPos val="nextTo"/>
        <c:spPr>
          <a:noFill/>
          <a:ln w="12700" cap="flat" cmpd="sng" algn="ctr">
            <a:solidFill>
              <a:schemeClr val="bg2">
                <a:lumMod val="20000"/>
                <a:lumOff val="80000"/>
              </a:scheme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413109192"/>
        <c:crosses val="autoZero"/>
        <c:crossBetween val="midCat"/>
      </c:valAx>
      <c:spPr>
        <a:noFill/>
        <a:ln w="6350">
          <a:solidFill>
            <a:schemeClr val="bg2">
              <a:lumMod val="20000"/>
              <a:lumOff val="80000"/>
            </a:schemeClr>
          </a:solidFill>
          <a:prstDash val="solid"/>
        </a:ln>
        <a:effectLst/>
      </c:spPr>
    </c:plotArea>
    <c:plotVisOnly val="1"/>
    <c:dispBlanksAs val="zero"/>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paperSize="9" orientation="landscape" horizontalDpi="-3"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5538194444444"/>
          <c:y val="3.9855072463768113E-2"/>
          <c:w val="0.8526800347222222"/>
          <c:h val="0.64806111111111098"/>
        </c:manualLayout>
      </c:layout>
      <c:lineChart>
        <c:grouping val="standard"/>
        <c:varyColors val="0"/>
        <c:ser>
          <c:idx val="0"/>
          <c:order val="0"/>
          <c:tx>
            <c:strRef>
              <c:f>'Ch 3, 5. Fuel Prices'!$E$57</c:f>
              <c:strCache>
                <c:ptCount val="1"/>
                <c:pt idx="0">
                  <c:v>E10</c:v>
                </c:pt>
              </c:strCache>
            </c:strRef>
          </c:tx>
          <c:spPr>
            <a:ln w="12700" cap="rnd">
              <a:solidFill>
                <a:srgbClr val="006C49"/>
              </a:solidFill>
              <a:prstDash val="solid"/>
              <a:round/>
            </a:ln>
            <a:effectLst/>
          </c:spPr>
          <c:marker>
            <c:symbol val="none"/>
          </c:marker>
          <c:cat>
            <c:numRef>
              <c:f>'Ch 3, 5. Fuel Prices'!$D$58:$D$315</c:f>
              <c:numCache>
                <c:formatCode>m/d/yyyy</c:formatCode>
                <c:ptCount val="258"/>
                <c:pt idx="0">
                  <c:v>42551</c:v>
                </c:pt>
                <c:pt idx="1">
                  <c:v>42582</c:v>
                </c:pt>
                <c:pt idx="2">
                  <c:v>42589</c:v>
                </c:pt>
                <c:pt idx="3">
                  <c:v>42596</c:v>
                </c:pt>
                <c:pt idx="4">
                  <c:v>42603</c:v>
                </c:pt>
                <c:pt idx="5">
                  <c:v>42610</c:v>
                </c:pt>
                <c:pt idx="6">
                  <c:v>42617</c:v>
                </c:pt>
                <c:pt idx="7">
                  <c:v>42624</c:v>
                </c:pt>
                <c:pt idx="8">
                  <c:v>42631</c:v>
                </c:pt>
                <c:pt idx="9">
                  <c:v>42638</c:v>
                </c:pt>
                <c:pt idx="10">
                  <c:v>42645</c:v>
                </c:pt>
                <c:pt idx="11">
                  <c:v>42652</c:v>
                </c:pt>
                <c:pt idx="12">
                  <c:v>42659</c:v>
                </c:pt>
                <c:pt idx="13">
                  <c:v>42666</c:v>
                </c:pt>
                <c:pt idx="14">
                  <c:v>42673</c:v>
                </c:pt>
                <c:pt idx="15">
                  <c:v>42680</c:v>
                </c:pt>
                <c:pt idx="16">
                  <c:v>42687</c:v>
                </c:pt>
                <c:pt idx="17">
                  <c:v>42694</c:v>
                </c:pt>
                <c:pt idx="18">
                  <c:v>42701</c:v>
                </c:pt>
                <c:pt idx="19">
                  <c:v>42708</c:v>
                </c:pt>
                <c:pt idx="20">
                  <c:v>42715</c:v>
                </c:pt>
                <c:pt idx="21">
                  <c:v>42722</c:v>
                </c:pt>
                <c:pt idx="22">
                  <c:v>42729</c:v>
                </c:pt>
                <c:pt idx="23">
                  <c:v>42736</c:v>
                </c:pt>
                <c:pt idx="24">
                  <c:v>42743</c:v>
                </c:pt>
                <c:pt idx="25">
                  <c:v>42750</c:v>
                </c:pt>
                <c:pt idx="26">
                  <c:v>42757</c:v>
                </c:pt>
                <c:pt idx="27">
                  <c:v>42764</c:v>
                </c:pt>
                <c:pt idx="28">
                  <c:v>42771</c:v>
                </c:pt>
                <c:pt idx="29">
                  <c:v>42778</c:v>
                </c:pt>
                <c:pt idx="30">
                  <c:v>42785</c:v>
                </c:pt>
                <c:pt idx="31">
                  <c:v>42792</c:v>
                </c:pt>
                <c:pt idx="32">
                  <c:v>42799</c:v>
                </c:pt>
                <c:pt idx="33">
                  <c:v>42806</c:v>
                </c:pt>
                <c:pt idx="34">
                  <c:v>42813</c:v>
                </c:pt>
                <c:pt idx="35">
                  <c:v>42820</c:v>
                </c:pt>
                <c:pt idx="36">
                  <c:v>42827</c:v>
                </c:pt>
                <c:pt idx="37">
                  <c:v>42834</c:v>
                </c:pt>
                <c:pt idx="38">
                  <c:v>42841</c:v>
                </c:pt>
                <c:pt idx="39">
                  <c:v>42848</c:v>
                </c:pt>
                <c:pt idx="40">
                  <c:v>42855</c:v>
                </c:pt>
                <c:pt idx="41">
                  <c:v>42862</c:v>
                </c:pt>
                <c:pt idx="42">
                  <c:v>42869</c:v>
                </c:pt>
                <c:pt idx="43">
                  <c:v>42876</c:v>
                </c:pt>
                <c:pt idx="44">
                  <c:v>42883</c:v>
                </c:pt>
                <c:pt idx="45">
                  <c:v>42890</c:v>
                </c:pt>
                <c:pt idx="46">
                  <c:v>42897</c:v>
                </c:pt>
                <c:pt idx="47">
                  <c:v>42904</c:v>
                </c:pt>
                <c:pt idx="48">
                  <c:v>42911</c:v>
                </c:pt>
                <c:pt idx="49">
                  <c:v>42918</c:v>
                </c:pt>
                <c:pt idx="50">
                  <c:v>42925</c:v>
                </c:pt>
                <c:pt idx="51">
                  <c:v>42932</c:v>
                </c:pt>
                <c:pt idx="52">
                  <c:v>42939</c:v>
                </c:pt>
                <c:pt idx="53">
                  <c:v>42946</c:v>
                </c:pt>
                <c:pt idx="54">
                  <c:v>42953</c:v>
                </c:pt>
                <c:pt idx="55">
                  <c:v>42960</c:v>
                </c:pt>
                <c:pt idx="56">
                  <c:v>42967</c:v>
                </c:pt>
                <c:pt idx="57">
                  <c:v>42974</c:v>
                </c:pt>
                <c:pt idx="58">
                  <c:v>42981</c:v>
                </c:pt>
                <c:pt idx="59">
                  <c:v>42988</c:v>
                </c:pt>
                <c:pt idx="60">
                  <c:v>42995</c:v>
                </c:pt>
                <c:pt idx="61">
                  <c:v>43002</c:v>
                </c:pt>
                <c:pt idx="62">
                  <c:v>43009</c:v>
                </c:pt>
                <c:pt idx="63">
                  <c:v>43016</c:v>
                </c:pt>
                <c:pt idx="64">
                  <c:v>43023</c:v>
                </c:pt>
                <c:pt idx="65">
                  <c:v>43030</c:v>
                </c:pt>
                <c:pt idx="66">
                  <c:v>43037</c:v>
                </c:pt>
                <c:pt idx="67">
                  <c:v>43044</c:v>
                </c:pt>
                <c:pt idx="68">
                  <c:v>43051</c:v>
                </c:pt>
                <c:pt idx="69">
                  <c:v>43058</c:v>
                </c:pt>
                <c:pt idx="70">
                  <c:v>43065</c:v>
                </c:pt>
                <c:pt idx="71">
                  <c:v>43072</c:v>
                </c:pt>
                <c:pt idx="72">
                  <c:v>43079</c:v>
                </c:pt>
                <c:pt idx="73">
                  <c:v>43086</c:v>
                </c:pt>
                <c:pt idx="74">
                  <c:v>43093</c:v>
                </c:pt>
                <c:pt idx="75">
                  <c:v>43100</c:v>
                </c:pt>
                <c:pt idx="76">
                  <c:v>43107</c:v>
                </c:pt>
                <c:pt idx="77">
                  <c:v>43114</c:v>
                </c:pt>
                <c:pt idx="78">
                  <c:v>43121</c:v>
                </c:pt>
                <c:pt idx="79">
                  <c:v>43128</c:v>
                </c:pt>
                <c:pt idx="80">
                  <c:v>43135</c:v>
                </c:pt>
                <c:pt idx="81">
                  <c:v>43142</c:v>
                </c:pt>
                <c:pt idx="82">
                  <c:v>43149</c:v>
                </c:pt>
                <c:pt idx="83">
                  <c:v>43156</c:v>
                </c:pt>
                <c:pt idx="84">
                  <c:v>43163</c:v>
                </c:pt>
                <c:pt idx="85">
                  <c:v>43170</c:v>
                </c:pt>
                <c:pt idx="86">
                  <c:v>43177</c:v>
                </c:pt>
                <c:pt idx="87">
                  <c:v>43184</c:v>
                </c:pt>
                <c:pt idx="88">
                  <c:v>43191</c:v>
                </c:pt>
                <c:pt idx="89">
                  <c:v>43198</c:v>
                </c:pt>
                <c:pt idx="90">
                  <c:v>43205</c:v>
                </c:pt>
                <c:pt idx="91">
                  <c:v>43212</c:v>
                </c:pt>
                <c:pt idx="92">
                  <c:v>43219</c:v>
                </c:pt>
                <c:pt idx="93">
                  <c:v>43226</c:v>
                </c:pt>
                <c:pt idx="94">
                  <c:v>43233</c:v>
                </c:pt>
                <c:pt idx="95">
                  <c:v>43240</c:v>
                </c:pt>
                <c:pt idx="96">
                  <c:v>43247</c:v>
                </c:pt>
                <c:pt idx="97">
                  <c:v>43254</c:v>
                </c:pt>
                <c:pt idx="98">
                  <c:v>43261</c:v>
                </c:pt>
                <c:pt idx="99">
                  <c:v>43268</c:v>
                </c:pt>
                <c:pt idx="100">
                  <c:v>43275</c:v>
                </c:pt>
                <c:pt idx="101">
                  <c:v>43282</c:v>
                </c:pt>
                <c:pt idx="102">
                  <c:v>43289</c:v>
                </c:pt>
                <c:pt idx="103">
                  <c:v>43296</c:v>
                </c:pt>
                <c:pt idx="104">
                  <c:v>43303</c:v>
                </c:pt>
                <c:pt idx="105">
                  <c:v>43310</c:v>
                </c:pt>
                <c:pt idx="106">
                  <c:v>43317</c:v>
                </c:pt>
                <c:pt idx="107">
                  <c:v>43324</c:v>
                </c:pt>
                <c:pt idx="108">
                  <c:v>43331</c:v>
                </c:pt>
                <c:pt idx="109">
                  <c:v>43338</c:v>
                </c:pt>
                <c:pt idx="110">
                  <c:v>43345</c:v>
                </c:pt>
                <c:pt idx="111">
                  <c:v>43352</c:v>
                </c:pt>
                <c:pt idx="112">
                  <c:v>43359</c:v>
                </c:pt>
                <c:pt idx="113">
                  <c:v>43366</c:v>
                </c:pt>
                <c:pt idx="114">
                  <c:v>43373</c:v>
                </c:pt>
                <c:pt idx="115">
                  <c:v>43380</c:v>
                </c:pt>
                <c:pt idx="116">
                  <c:v>43387</c:v>
                </c:pt>
                <c:pt idx="117">
                  <c:v>43394</c:v>
                </c:pt>
                <c:pt idx="118">
                  <c:v>43401</c:v>
                </c:pt>
                <c:pt idx="119">
                  <c:v>43408</c:v>
                </c:pt>
                <c:pt idx="120">
                  <c:v>43415</c:v>
                </c:pt>
                <c:pt idx="121">
                  <c:v>43422</c:v>
                </c:pt>
                <c:pt idx="122">
                  <c:v>43429</c:v>
                </c:pt>
                <c:pt idx="123">
                  <c:v>43436</c:v>
                </c:pt>
                <c:pt idx="124">
                  <c:v>43443</c:v>
                </c:pt>
                <c:pt idx="125">
                  <c:v>43450</c:v>
                </c:pt>
                <c:pt idx="126">
                  <c:v>43457</c:v>
                </c:pt>
                <c:pt idx="127">
                  <c:v>43464</c:v>
                </c:pt>
                <c:pt idx="128">
                  <c:v>43471</c:v>
                </c:pt>
                <c:pt idx="129">
                  <c:v>43478</c:v>
                </c:pt>
                <c:pt idx="130">
                  <c:v>43485</c:v>
                </c:pt>
                <c:pt idx="131">
                  <c:v>43492</c:v>
                </c:pt>
                <c:pt idx="132">
                  <c:v>43499</c:v>
                </c:pt>
                <c:pt idx="133">
                  <c:v>43506</c:v>
                </c:pt>
                <c:pt idx="134">
                  <c:v>43513</c:v>
                </c:pt>
                <c:pt idx="135">
                  <c:v>43520</c:v>
                </c:pt>
                <c:pt idx="136">
                  <c:v>43527</c:v>
                </c:pt>
                <c:pt idx="137">
                  <c:v>43534</c:v>
                </c:pt>
                <c:pt idx="138">
                  <c:v>43541</c:v>
                </c:pt>
                <c:pt idx="139">
                  <c:v>43548</c:v>
                </c:pt>
                <c:pt idx="140">
                  <c:v>43555</c:v>
                </c:pt>
                <c:pt idx="141">
                  <c:v>43562</c:v>
                </c:pt>
                <c:pt idx="142">
                  <c:v>43569</c:v>
                </c:pt>
                <c:pt idx="143">
                  <c:v>43576</c:v>
                </c:pt>
                <c:pt idx="144">
                  <c:v>43583</c:v>
                </c:pt>
                <c:pt idx="145">
                  <c:v>43590</c:v>
                </c:pt>
                <c:pt idx="146">
                  <c:v>43597</c:v>
                </c:pt>
                <c:pt idx="147">
                  <c:v>43604</c:v>
                </c:pt>
                <c:pt idx="148">
                  <c:v>43611</c:v>
                </c:pt>
                <c:pt idx="149">
                  <c:v>43618</c:v>
                </c:pt>
                <c:pt idx="150">
                  <c:v>43625</c:v>
                </c:pt>
                <c:pt idx="151">
                  <c:v>43632</c:v>
                </c:pt>
                <c:pt idx="152">
                  <c:v>43639</c:v>
                </c:pt>
                <c:pt idx="153">
                  <c:v>43646</c:v>
                </c:pt>
                <c:pt idx="154">
                  <c:v>43653</c:v>
                </c:pt>
                <c:pt idx="155">
                  <c:v>43660</c:v>
                </c:pt>
                <c:pt idx="156">
                  <c:v>43667</c:v>
                </c:pt>
                <c:pt idx="157">
                  <c:v>43674</c:v>
                </c:pt>
                <c:pt idx="158">
                  <c:v>43681</c:v>
                </c:pt>
                <c:pt idx="159">
                  <c:v>43688</c:v>
                </c:pt>
                <c:pt idx="160">
                  <c:v>43695</c:v>
                </c:pt>
                <c:pt idx="161">
                  <c:v>43702</c:v>
                </c:pt>
                <c:pt idx="162">
                  <c:v>43709</c:v>
                </c:pt>
                <c:pt idx="163">
                  <c:v>43716</c:v>
                </c:pt>
                <c:pt idx="164">
                  <c:v>43723</c:v>
                </c:pt>
                <c:pt idx="165">
                  <c:v>43730</c:v>
                </c:pt>
                <c:pt idx="166">
                  <c:v>43737</c:v>
                </c:pt>
                <c:pt idx="167">
                  <c:v>43744</c:v>
                </c:pt>
                <c:pt idx="168">
                  <c:v>43751</c:v>
                </c:pt>
                <c:pt idx="169">
                  <c:v>43758</c:v>
                </c:pt>
                <c:pt idx="170">
                  <c:v>43765</c:v>
                </c:pt>
                <c:pt idx="171">
                  <c:v>43772</c:v>
                </c:pt>
                <c:pt idx="172">
                  <c:v>43779</c:v>
                </c:pt>
                <c:pt idx="173">
                  <c:v>43786</c:v>
                </c:pt>
                <c:pt idx="174">
                  <c:v>43793</c:v>
                </c:pt>
                <c:pt idx="175">
                  <c:v>43800</c:v>
                </c:pt>
                <c:pt idx="176">
                  <c:v>43807</c:v>
                </c:pt>
                <c:pt idx="177">
                  <c:v>43814</c:v>
                </c:pt>
                <c:pt idx="178">
                  <c:v>43821</c:v>
                </c:pt>
                <c:pt idx="179">
                  <c:v>43828</c:v>
                </c:pt>
                <c:pt idx="180">
                  <c:v>43835</c:v>
                </c:pt>
                <c:pt idx="181">
                  <c:v>43842</c:v>
                </c:pt>
                <c:pt idx="182">
                  <c:v>43849</c:v>
                </c:pt>
                <c:pt idx="183">
                  <c:v>43856</c:v>
                </c:pt>
                <c:pt idx="184">
                  <c:v>43863</c:v>
                </c:pt>
                <c:pt idx="185">
                  <c:v>43870</c:v>
                </c:pt>
                <c:pt idx="186">
                  <c:v>43877</c:v>
                </c:pt>
                <c:pt idx="187">
                  <c:v>43884</c:v>
                </c:pt>
                <c:pt idx="188">
                  <c:v>43891</c:v>
                </c:pt>
                <c:pt idx="189">
                  <c:v>43898</c:v>
                </c:pt>
                <c:pt idx="190">
                  <c:v>43905</c:v>
                </c:pt>
                <c:pt idx="191">
                  <c:v>43912</c:v>
                </c:pt>
                <c:pt idx="192">
                  <c:v>43919</c:v>
                </c:pt>
                <c:pt idx="193">
                  <c:v>43926</c:v>
                </c:pt>
                <c:pt idx="194">
                  <c:v>43933</c:v>
                </c:pt>
                <c:pt idx="195">
                  <c:v>43940</c:v>
                </c:pt>
                <c:pt idx="196">
                  <c:v>43947</c:v>
                </c:pt>
                <c:pt idx="197">
                  <c:v>43954</c:v>
                </c:pt>
                <c:pt idx="198">
                  <c:v>43961</c:v>
                </c:pt>
                <c:pt idx="199">
                  <c:v>43968</c:v>
                </c:pt>
                <c:pt idx="200">
                  <c:v>43975</c:v>
                </c:pt>
                <c:pt idx="201">
                  <c:v>43982</c:v>
                </c:pt>
                <c:pt idx="202">
                  <c:v>43989</c:v>
                </c:pt>
                <c:pt idx="203">
                  <c:v>43996</c:v>
                </c:pt>
                <c:pt idx="204">
                  <c:v>44003</c:v>
                </c:pt>
                <c:pt idx="205">
                  <c:v>44010</c:v>
                </c:pt>
                <c:pt idx="206">
                  <c:v>44017</c:v>
                </c:pt>
                <c:pt idx="207">
                  <c:v>44024</c:v>
                </c:pt>
                <c:pt idx="208">
                  <c:v>44031</c:v>
                </c:pt>
                <c:pt idx="209">
                  <c:v>44038</c:v>
                </c:pt>
                <c:pt idx="210">
                  <c:v>44045</c:v>
                </c:pt>
                <c:pt idx="211">
                  <c:v>44052</c:v>
                </c:pt>
                <c:pt idx="212">
                  <c:v>44059</c:v>
                </c:pt>
                <c:pt idx="213">
                  <c:v>44066</c:v>
                </c:pt>
                <c:pt idx="214">
                  <c:v>44073</c:v>
                </c:pt>
                <c:pt idx="215">
                  <c:v>44080</c:v>
                </c:pt>
                <c:pt idx="216">
                  <c:v>44087</c:v>
                </c:pt>
                <c:pt idx="217">
                  <c:v>44094</c:v>
                </c:pt>
                <c:pt idx="218">
                  <c:v>44101</c:v>
                </c:pt>
                <c:pt idx="219">
                  <c:v>44108</c:v>
                </c:pt>
                <c:pt idx="220">
                  <c:v>44115</c:v>
                </c:pt>
                <c:pt idx="221">
                  <c:v>44122</c:v>
                </c:pt>
                <c:pt idx="222">
                  <c:v>44129</c:v>
                </c:pt>
                <c:pt idx="223">
                  <c:v>44136</c:v>
                </c:pt>
                <c:pt idx="224">
                  <c:v>44143</c:v>
                </c:pt>
                <c:pt idx="225">
                  <c:v>44150</c:v>
                </c:pt>
                <c:pt idx="226">
                  <c:v>44157</c:v>
                </c:pt>
                <c:pt idx="227">
                  <c:v>44164</c:v>
                </c:pt>
                <c:pt idx="228">
                  <c:v>44171</c:v>
                </c:pt>
                <c:pt idx="229">
                  <c:v>44178</c:v>
                </c:pt>
                <c:pt idx="230">
                  <c:v>44185</c:v>
                </c:pt>
                <c:pt idx="231">
                  <c:v>44192</c:v>
                </c:pt>
                <c:pt idx="232">
                  <c:v>44199</c:v>
                </c:pt>
                <c:pt idx="233">
                  <c:v>44206</c:v>
                </c:pt>
                <c:pt idx="234">
                  <c:v>44213</c:v>
                </c:pt>
                <c:pt idx="235">
                  <c:v>44220</c:v>
                </c:pt>
                <c:pt idx="236">
                  <c:v>44227</c:v>
                </c:pt>
                <c:pt idx="237">
                  <c:v>44234</c:v>
                </c:pt>
                <c:pt idx="238">
                  <c:v>44241</c:v>
                </c:pt>
                <c:pt idx="239">
                  <c:v>44248</c:v>
                </c:pt>
                <c:pt idx="240">
                  <c:v>44255</c:v>
                </c:pt>
                <c:pt idx="241">
                  <c:v>44262</c:v>
                </c:pt>
                <c:pt idx="242">
                  <c:v>44269</c:v>
                </c:pt>
                <c:pt idx="243">
                  <c:v>44276</c:v>
                </c:pt>
                <c:pt idx="244">
                  <c:v>44283</c:v>
                </c:pt>
                <c:pt idx="245">
                  <c:v>44290</c:v>
                </c:pt>
                <c:pt idx="246">
                  <c:v>44297</c:v>
                </c:pt>
                <c:pt idx="247">
                  <c:v>44304</c:v>
                </c:pt>
                <c:pt idx="248">
                  <c:v>44311</c:v>
                </c:pt>
                <c:pt idx="249">
                  <c:v>44318</c:v>
                </c:pt>
                <c:pt idx="250">
                  <c:v>44325</c:v>
                </c:pt>
                <c:pt idx="251">
                  <c:v>44332</c:v>
                </c:pt>
                <c:pt idx="252">
                  <c:v>44339</c:v>
                </c:pt>
                <c:pt idx="253">
                  <c:v>44346</c:v>
                </c:pt>
                <c:pt idx="254">
                  <c:v>44353</c:v>
                </c:pt>
                <c:pt idx="255">
                  <c:v>44360</c:v>
                </c:pt>
                <c:pt idx="256">
                  <c:v>44367</c:v>
                </c:pt>
                <c:pt idx="257">
                  <c:v>44374</c:v>
                </c:pt>
              </c:numCache>
            </c:numRef>
          </c:cat>
          <c:val>
            <c:numRef>
              <c:f>'Ch 3, 5. Fuel Prices'!$E$58:$E$315</c:f>
              <c:numCache>
                <c:formatCode>0.00</c:formatCode>
                <c:ptCount val="258"/>
                <c:pt idx="1">
                  <c:v>104.847866960562</c:v>
                </c:pt>
                <c:pt idx="2">
                  <c:v>101.76368104747699</c:v>
                </c:pt>
                <c:pt idx="3">
                  <c:v>111.19705578449501</c:v>
                </c:pt>
                <c:pt idx="4">
                  <c:v>117.56064112780901</c:v>
                </c:pt>
                <c:pt idx="5">
                  <c:v>107.628025705067</c:v>
                </c:pt>
                <c:pt idx="6">
                  <c:v>113.57017169114199</c:v>
                </c:pt>
                <c:pt idx="7">
                  <c:v>116.914297507138</c:v>
                </c:pt>
                <c:pt idx="8">
                  <c:v>113.288941310501</c:v>
                </c:pt>
                <c:pt idx="9">
                  <c:v>121.733993714419</c:v>
                </c:pt>
                <c:pt idx="10">
                  <c:v>117.084393895152</c:v>
                </c:pt>
                <c:pt idx="11">
                  <c:v>114.960368414906</c:v>
                </c:pt>
                <c:pt idx="12">
                  <c:v>120.556972014127</c:v>
                </c:pt>
                <c:pt idx="13">
                  <c:v>116.582684719802</c:v>
                </c:pt>
                <c:pt idx="14">
                  <c:v>128.508649667356</c:v>
                </c:pt>
                <c:pt idx="15">
                  <c:v>121.52093166317199</c:v>
                </c:pt>
                <c:pt idx="16">
                  <c:v>114.24731713858399</c:v>
                </c:pt>
                <c:pt idx="17">
                  <c:v>111.717330603913</c:v>
                </c:pt>
                <c:pt idx="18">
                  <c:v>114.81370904910101</c:v>
                </c:pt>
                <c:pt idx="19">
                  <c:v>125.62666905293401</c:v>
                </c:pt>
                <c:pt idx="20">
                  <c:v>125.874927600364</c:v>
                </c:pt>
                <c:pt idx="21">
                  <c:v>124.032065347914</c:v>
                </c:pt>
                <c:pt idx="22">
                  <c:v>120.659898838738</c:v>
                </c:pt>
                <c:pt idx="23">
                  <c:v>127.87184107907299</c:v>
                </c:pt>
                <c:pt idx="24">
                  <c:v>137.66819535013801</c:v>
                </c:pt>
                <c:pt idx="25">
                  <c:v>132.70085715947201</c:v>
                </c:pt>
                <c:pt idx="26">
                  <c:v>125.276207511363</c:v>
                </c:pt>
                <c:pt idx="27">
                  <c:v>120.063907734103</c:v>
                </c:pt>
                <c:pt idx="28">
                  <c:v>121.573768393066</c:v>
                </c:pt>
                <c:pt idx="29">
                  <c:v>125.45247498624001</c:v>
                </c:pt>
                <c:pt idx="30">
                  <c:v>135.202548620215</c:v>
                </c:pt>
                <c:pt idx="31">
                  <c:v>129.970838765374</c:v>
                </c:pt>
                <c:pt idx="32">
                  <c:v>123.10831228678001</c:v>
                </c:pt>
                <c:pt idx="33">
                  <c:v>119.45372546346699</c:v>
                </c:pt>
                <c:pt idx="34">
                  <c:v>116.57438590123</c:v>
                </c:pt>
                <c:pt idx="35">
                  <c:v>113.774303757838</c:v>
                </c:pt>
                <c:pt idx="36">
                  <c:v>117.65972532693399</c:v>
                </c:pt>
                <c:pt idx="37">
                  <c:v>130.79690904894099</c:v>
                </c:pt>
                <c:pt idx="38">
                  <c:v>125.73148697428201</c:v>
                </c:pt>
                <c:pt idx="39">
                  <c:v>121.71308181562</c:v>
                </c:pt>
                <c:pt idx="40">
                  <c:v>122.523627388886</c:v>
                </c:pt>
                <c:pt idx="41">
                  <c:v>128.86854287924899</c:v>
                </c:pt>
                <c:pt idx="42">
                  <c:v>119.47224260346501</c:v>
                </c:pt>
                <c:pt idx="43">
                  <c:v>115.21004581264199</c:v>
                </c:pt>
                <c:pt idx="44">
                  <c:v>129.467365456214</c:v>
                </c:pt>
                <c:pt idx="45">
                  <c:v>130.45138341516</c:v>
                </c:pt>
                <c:pt idx="46">
                  <c:v>122.795849463365</c:v>
                </c:pt>
                <c:pt idx="47">
                  <c:v>115.035043276246</c:v>
                </c:pt>
                <c:pt idx="48">
                  <c:v>109.676677872818</c:v>
                </c:pt>
                <c:pt idx="49">
                  <c:v>114.95697647625499</c:v>
                </c:pt>
                <c:pt idx="50">
                  <c:v>122.188542078574</c:v>
                </c:pt>
                <c:pt idx="51">
                  <c:v>116.26285744905201</c:v>
                </c:pt>
                <c:pt idx="52">
                  <c:v>113.627751797885</c:v>
                </c:pt>
                <c:pt idx="53">
                  <c:v>112.30781656021099</c:v>
                </c:pt>
                <c:pt idx="54">
                  <c:v>123.46836302285899</c:v>
                </c:pt>
                <c:pt idx="55">
                  <c:v>123.799511533464</c:v>
                </c:pt>
                <c:pt idx="56">
                  <c:v>117.946402987177</c:v>
                </c:pt>
                <c:pt idx="57">
                  <c:v>115.539072450769</c:v>
                </c:pt>
                <c:pt idx="58">
                  <c:v>130.85513909446999</c:v>
                </c:pt>
                <c:pt idx="59">
                  <c:v>125.38439367325201</c:v>
                </c:pt>
                <c:pt idx="60">
                  <c:v>117.655594318772</c:v>
                </c:pt>
                <c:pt idx="61">
                  <c:v>120.190946828256</c:v>
                </c:pt>
                <c:pt idx="62">
                  <c:v>132.23877773593199</c:v>
                </c:pt>
                <c:pt idx="63">
                  <c:v>124.58542993049601</c:v>
                </c:pt>
                <c:pt idx="64">
                  <c:v>123.70010731427899</c:v>
                </c:pt>
                <c:pt idx="65">
                  <c:v>135.553956486738</c:v>
                </c:pt>
                <c:pt idx="66">
                  <c:v>133.02901913420999</c:v>
                </c:pt>
                <c:pt idx="67">
                  <c:v>127.971963842652</c:v>
                </c:pt>
                <c:pt idx="68">
                  <c:v>139.06623294048401</c:v>
                </c:pt>
                <c:pt idx="69">
                  <c:v>137.128611761851</c:v>
                </c:pt>
                <c:pt idx="70">
                  <c:v>130.587943109582</c:v>
                </c:pt>
                <c:pt idx="71">
                  <c:v>132.83622179609301</c:v>
                </c:pt>
                <c:pt idx="72">
                  <c:v>140.12844043507999</c:v>
                </c:pt>
                <c:pt idx="73">
                  <c:v>136.81604315592</c:v>
                </c:pt>
                <c:pt idx="74">
                  <c:v>129.73104527181499</c:v>
                </c:pt>
                <c:pt idx="75">
                  <c:v>131.32203048953099</c:v>
                </c:pt>
                <c:pt idx="76">
                  <c:v>139.63466616249599</c:v>
                </c:pt>
                <c:pt idx="77">
                  <c:v>134.99717571871</c:v>
                </c:pt>
                <c:pt idx="78">
                  <c:v>128.90430636004501</c:v>
                </c:pt>
                <c:pt idx="79">
                  <c:v>126.298584266947</c:v>
                </c:pt>
                <c:pt idx="80">
                  <c:v>125.60345286763</c:v>
                </c:pt>
                <c:pt idx="81">
                  <c:v>134.591787023168</c:v>
                </c:pt>
                <c:pt idx="82">
                  <c:v>138.89027693052</c:v>
                </c:pt>
                <c:pt idx="83">
                  <c:v>130.76831058135599</c:v>
                </c:pt>
                <c:pt idx="84">
                  <c:v>124.89857832167201</c:v>
                </c:pt>
                <c:pt idx="85">
                  <c:v>138.220587421223</c:v>
                </c:pt>
                <c:pt idx="86">
                  <c:v>131.316594575632</c:v>
                </c:pt>
                <c:pt idx="87">
                  <c:v>126.17460552963701</c:v>
                </c:pt>
                <c:pt idx="88">
                  <c:v>133.03973784392201</c:v>
                </c:pt>
                <c:pt idx="89">
                  <c:v>142.64078213886401</c:v>
                </c:pt>
                <c:pt idx="90">
                  <c:v>136.30936443578599</c:v>
                </c:pt>
                <c:pt idx="91">
                  <c:v>140.46935880683401</c:v>
                </c:pt>
                <c:pt idx="92">
                  <c:v>145.838753607836</c:v>
                </c:pt>
                <c:pt idx="93">
                  <c:v>140.31603347198401</c:v>
                </c:pt>
                <c:pt idx="94">
                  <c:v>139.907694155656</c:v>
                </c:pt>
                <c:pt idx="95">
                  <c:v>151.41757200259201</c:v>
                </c:pt>
                <c:pt idx="96">
                  <c:v>150.62360887515601</c:v>
                </c:pt>
                <c:pt idx="97">
                  <c:v>143.27081688609599</c:v>
                </c:pt>
                <c:pt idx="98">
                  <c:v>141.709989527499</c:v>
                </c:pt>
                <c:pt idx="99">
                  <c:v>149.905520367544</c:v>
                </c:pt>
                <c:pt idx="100">
                  <c:v>143.85755350038599</c:v>
                </c:pt>
                <c:pt idx="101">
                  <c:v>136.177406999873</c:v>
                </c:pt>
                <c:pt idx="102">
                  <c:v>140.90511746256701</c:v>
                </c:pt>
                <c:pt idx="103">
                  <c:v>146.98173140168399</c:v>
                </c:pt>
                <c:pt idx="104">
                  <c:v>137.604633944808</c:v>
                </c:pt>
                <c:pt idx="105">
                  <c:v>135.70349201459501</c:v>
                </c:pt>
                <c:pt idx="106">
                  <c:v>148.75067153927901</c:v>
                </c:pt>
                <c:pt idx="107">
                  <c:v>144.91376853684801</c:v>
                </c:pt>
                <c:pt idx="108">
                  <c:v>138.280235394182</c:v>
                </c:pt>
                <c:pt idx="109">
                  <c:v>150.05248041315599</c:v>
                </c:pt>
                <c:pt idx="110">
                  <c:v>148.882000906911</c:v>
                </c:pt>
                <c:pt idx="111">
                  <c:v>146.136865551977</c:v>
                </c:pt>
                <c:pt idx="112">
                  <c:v>144.554479382572</c:v>
                </c:pt>
                <c:pt idx="113">
                  <c:v>153.32846173715501</c:v>
                </c:pt>
                <c:pt idx="114">
                  <c:v>151.443003115854</c:v>
                </c:pt>
                <c:pt idx="115">
                  <c:v>148.145571856705</c:v>
                </c:pt>
                <c:pt idx="116">
                  <c:v>150.213154184068</c:v>
                </c:pt>
                <c:pt idx="117">
                  <c:v>154.476153281503</c:v>
                </c:pt>
                <c:pt idx="118">
                  <c:v>147.56444739601801</c:v>
                </c:pt>
                <c:pt idx="119">
                  <c:v>139.99205854008699</c:v>
                </c:pt>
                <c:pt idx="120">
                  <c:v>133.24099949398399</c:v>
                </c:pt>
                <c:pt idx="121">
                  <c:v>128.04793911354901</c:v>
                </c:pt>
                <c:pt idx="122">
                  <c:v>126.90485124486401</c:v>
                </c:pt>
                <c:pt idx="123">
                  <c:v>135.04405244787301</c:v>
                </c:pt>
                <c:pt idx="124">
                  <c:v>137.197611545581</c:v>
                </c:pt>
                <c:pt idx="125">
                  <c:v>126.700449599398</c:v>
                </c:pt>
                <c:pt idx="126">
                  <c:v>118.99653247991</c:v>
                </c:pt>
                <c:pt idx="127">
                  <c:v>116.51246222498</c:v>
                </c:pt>
                <c:pt idx="128">
                  <c:v>117.168781000907</c:v>
                </c:pt>
                <c:pt idx="129">
                  <c:v>114.44752169165299</c:v>
                </c:pt>
                <c:pt idx="130">
                  <c:v>126.187786667155</c:v>
                </c:pt>
                <c:pt idx="131">
                  <c:v>130.904758771041</c:v>
                </c:pt>
                <c:pt idx="132">
                  <c:v>122.873447925002</c:v>
                </c:pt>
                <c:pt idx="133">
                  <c:v>120.514148127475</c:v>
                </c:pt>
                <c:pt idx="134">
                  <c:v>135.842511714978</c:v>
                </c:pt>
                <c:pt idx="135">
                  <c:v>131.306273595249</c:v>
                </c:pt>
                <c:pt idx="136">
                  <c:v>125.192133972666</c:v>
                </c:pt>
                <c:pt idx="137">
                  <c:v>131.342521638215</c:v>
                </c:pt>
                <c:pt idx="138">
                  <c:v>141.68061741294599</c:v>
                </c:pt>
                <c:pt idx="139">
                  <c:v>140.27744202588099</c:v>
                </c:pt>
                <c:pt idx="140">
                  <c:v>137.39418546512101</c:v>
                </c:pt>
                <c:pt idx="141">
                  <c:v>137.07638174107899</c:v>
                </c:pt>
                <c:pt idx="142">
                  <c:v>147.42061142382599</c:v>
                </c:pt>
                <c:pt idx="143">
                  <c:v>146.31011478405</c:v>
                </c:pt>
                <c:pt idx="144">
                  <c:v>143.196564815953</c:v>
                </c:pt>
                <c:pt idx="145">
                  <c:v>139.403098936997</c:v>
                </c:pt>
                <c:pt idx="146">
                  <c:v>145.011840508505</c:v>
                </c:pt>
                <c:pt idx="147">
                  <c:v>148.74876652465201</c:v>
                </c:pt>
                <c:pt idx="148">
                  <c:v>139.093932075579</c:v>
                </c:pt>
                <c:pt idx="149">
                  <c:v>133.45788546270799</c:v>
                </c:pt>
                <c:pt idx="150">
                  <c:v>130.53333931604499</c:v>
                </c:pt>
                <c:pt idx="151">
                  <c:v>143.03096967196799</c:v>
                </c:pt>
                <c:pt idx="152">
                  <c:v>138.33860992222799</c:v>
                </c:pt>
                <c:pt idx="153">
                  <c:v>131.62333963860999</c:v>
                </c:pt>
                <c:pt idx="154">
                  <c:v>130.88241265128099</c:v>
                </c:pt>
                <c:pt idx="155">
                  <c:v>143.28171456934399</c:v>
                </c:pt>
                <c:pt idx="156">
                  <c:v>146.22287206733901</c:v>
                </c:pt>
                <c:pt idx="157">
                  <c:v>135.60319590539601</c:v>
                </c:pt>
                <c:pt idx="158">
                  <c:v>129.52516423831099</c:v>
                </c:pt>
                <c:pt idx="159">
                  <c:v>133.64356383857299</c:v>
                </c:pt>
                <c:pt idx="160">
                  <c:v>150.81096771061601</c:v>
                </c:pt>
                <c:pt idx="161">
                  <c:v>142.21051186365199</c:v>
                </c:pt>
                <c:pt idx="162">
                  <c:v>130.557277678329</c:v>
                </c:pt>
                <c:pt idx="163">
                  <c:v>134.298961150461</c:v>
                </c:pt>
                <c:pt idx="164">
                  <c:v>150.67886679860899</c:v>
                </c:pt>
                <c:pt idx="165">
                  <c:v>143.571405873299</c:v>
                </c:pt>
                <c:pt idx="166">
                  <c:v>140.379310463417</c:v>
                </c:pt>
                <c:pt idx="167">
                  <c:v>154.352849984047</c:v>
                </c:pt>
                <c:pt idx="168">
                  <c:v>143.66750112050701</c:v>
                </c:pt>
                <c:pt idx="169">
                  <c:v>136.76194811273101</c:v>
                </c:pt>
                <c:pt idx="170">
                  <c:v>154.80731847033701</c:v>
                </c:pt>
                <c:pt idx="171">
                  <c:v>150.990473787497</c:v>
                </c:pt>
                <c:pt idx="172">
                  <c:v>137.03311253098499</c:v>
                </c:pt>
                <c:pt idx="173">
                  <c:v>132.94178532526701</c:v>
                </c:pt>
                <c:pt idx="174">
                  <c:v>154.17035105608201</c:v>
                </c:pt>
                <c:pt idx="175">
                  <c:v>152.62184797320501</c:v>
                </c:pt>
                <c:pt idx="176">
                  <c:v>137.13398467865699</c:v>
                </c:pt>
                <c:pt idx="177">
                  <c:v>152.98048085238099</c:v>
                </c:pt>
                <c:pt idx="178">
                  <c:v>153.95112548300301</c:v>
                </c:pt>
                <c:pt idx="179">
                  <c:v>140.67343687719099</c:v>
                </c:pt>
                <c:pt idx="180">
                  <c:v>135.71324495854199</c:v>
                </c:pt>
                <c:pt idx="181">
                  <c:v>137.21001884262199</c:v>
                </c:pt>
                <c:pt idx="182">
                  <c:v>155.11841302778799</c:v>
                </c:pt>
                <c:pt idx="183">
                  <c:v>146.038434284895</c:v>
                </c:pt>
                <c:pt idx="184">
                  <c:v>134.09914164732299</c:v>
                </c:pt>
                <c:pt idx="185">
                  <c:v>132.97009407512101</c:v>
                </c:pt>
                <c:pt idx="186">
                  <c:v>149.08005005302201</c:v>
                </c:pt>
                <c:pt idx="187">
                  <c:v>147.280738321271</c:v>
                </c:pt>
                <c:pt idx="188">
                  <c:v>132.759385233297</c:v>
                </c:pt>
                <c:pt idx="189">
                  <c:v>125.78279696243</c:v>
                </c:pt>
                <c:pt idx="190">
                  <c:v>125.917502149645</c:v>
                </c:pt>
                <c:pt idx="191">
                  <c:v>137.118145636169</c:v>
                </c:pt>
                <c:pt idx="192">
                  <c:v>126.553117389644</c:v>
                </c:pt>
                <c:pt idx="193">
                  <c:v>116.471117379216</c:v>
                </c:pt>
                <c:pt idx="194">
                  <c:v>109.851945931635</c:v>
                </c:pt>
                <c:pt idx="195">
                  <c:v>102.864555087334</c:v>
                </c:pt>
                <c:pt idx="196">
                  <c:v>99.520935710592298</c:v>
                </c:pt>
                <c:pt idx="197">
                  <c:v>101.052538578777</c:v>
                </c:pt>
                <c:pt idx="198">
                  <c:v>110.40797496988</c:v>
                </c:pt>
                <c:pt idx="199">
                  <c:v>109.303665777915</c:v>
                </c:pt>
                <c:pt idx="200">
                  <c:v>108.272566138958</c:v>
                </c:pt>
                <c:pt idx="201">
                  <c:v>104.228614881992</c:v>
                </c:pt>
                <c:pt idx="202">
                  <c:v>107.684740779016</c:v>
                </c:pt>
                <c:pt idx="203">
                  <c:v>120.323844567547</c:v>
                </c:pt>
                <c:pt idx="204">
                  <c:v>122.45919542226</c:v>
                </c:pt>
                <c:pt idx="205">
                  <c:v>118.549980153655</c:v>
                </c:pt>
                <c:pt idx="206">
                  <c:v>113.38840739847301</c:v>
                </c:pt>
                <c:pt idx="207">
                  <c:v>112.6024625</c:v>
                </c:pt>
                <c:pt idx="208">
                  <c:v>124.32640016548601</c:v>
                </c:pt>
                <c:pt idx="209">
                  <c:v>129.14706934710401</c:v>
                </c:pt>
                <c:pt idx="210">
                  <c:v>123.615762109835</c:v>
                </c:pt>
                <c:pt idx="211">
                  <c:v>116.64544924062</c:v>
                </c:pt>
                <c:pt idx="212">
                  <c:v>110.02680169646</c:v>
                </c:pt>
                <c:pt idx="213">
                  <c:v>113.21331086679101</c:v>
                </c:pt>
                <c:pt idx="214">
                  <c:v>130.39320786516899</c:v>
                </c:pt>
                <c:pt idx="215">
                  <c:v>131.992884321155</c:v>
                </c:pt>
                <c:pt idx="216">
                  <c:v>121.75469873458999</c:v>
                </c:pt>
                <c:pt idx="217">
                  <c:v>113.317469969633</c:v>
                </c:pt>
                <c:pt idx="218">
                  <c:v>110.126287870502</c:v>
                </c:pt>
                <c:pt idx="219">
                  <c:v>117.86088406393201</c:v>
                </c:pt>
                <c:pt idx="220">
                  <c:v>127.93366746805999</c:v>
                </c:pt>
                <c:pt idx="221">
                  <c:v>125.916721435794</c:v>
                </c:pt>
                <c:pt idx="222">
                  <c:v>119.37272660809001</c:v>
                </c:pt>
                <c:pt idx="223">
                  <c:v>111.217716400336</c:v>
                </c:pt>
                <c:pt idx="224">
                  <c:v>115.765177181364</c:v>
                </c:pt>
                <c:pt idx="225">
                  <c:v>122.831581052968</c:v>
                </c:pt>
                <c:pt idx="226">
                  <c:v>129.32137303287101</c:v>
                </c:pt>
                <c:pt idx="227">
                  <c:v>119.214085822073</c:v>
                </c:pt>
                <c:pt idx="228">
                  <c:v>112.084322690639</c:v>
                </c:pt>
                <c:pt idx="229">
                  <c:v>124.917865105909</c:v>
                </c:pt>
                <c:pt idx="230">
                  <c:v>132.97353588241299</c:v>
                </c:pt>
                <c:pt idx="231">
                  <c:v>125.752186668486</c:v>
                </c:pt>
                <c:pt idx="232">
                  <c:v>119.01068665931599</c:v>
                </c:pt>
                <c:pt idx="233">
                  <c:v>115.41942755052</c:v>
                </c:pt>
                <c:pt idx="234">
                  <c:v>120.324947216119</c:v>
                </c:pt>
                <c:pt idx="235">
                  <c:v>131.81722006706599</c:v>
                </c:pt>
                <c:pt idx="236">
                  <c:v>134.44405963867601</c:v>
                </c:pt>
                <c:pt idx="237">
                  <c:v>131.444998261639</c:v>
                </c:pt>
                <c:pt idx="238">
                  <c:v>130.60290764579301</c:v>
                </c:pt>
                <c:pt idx="239">
                  <c:v>127.05649925816699</c:v>
                </c:pt>
                <c:pt idx="240">
                  <c:v>131.034782450623</c:v>
                </c:pt>
                <c:pt idx="241">
                  <c:v>139.56480920931901</c:v>
                </c:pt>
                <c:pt idx="242">
                  <c:v>143.13119046227601</c:v>
                </c:pt>
                <c:pt idx="243">
                  <c:v>136.372009686274</c:v>
                </c:pt>
                <c:pt idx="244">
                  <c:v>133.99675451372701</c:v>
                </c:pt>
                <c:pt idx="245">
                  <c:v>132.92761278438499</c:v>
                </c:pt>
                <c:pt idx="246">
                  <c:v>142.42144337393199</c:v>
                </c:pt>
                <c:pt idx="247">
                  <c:v>150.21882589616101</c:v>
                </c:pt>
                <c:pt idx="248">
                  <c:v>147.40418090845401</c:v>
                </c:pt>
                <c:pt idx="249">
                  <c:v>138.96820107989899</c:v>
                </c:pt>
                <c:pt idx="250">
                  <c:v>135.22890937159499</c:v>
                </c:pt>
                <c:pt idx="251">
                  <c:v>136.680988508588</c:v>
                </c:pt>
                <c:pt idx="252">
                  <c:v>149.40522815101099</c:v>
                </c:pt>
                <c:pt idx="253">
                  <c:v>151.131969762117</c:v>
                </c:pt>
                <c:pt idx="254">
                  <c:v>145.00891965941301</c:v>
                </c:pt>
                <c:pt idx="255">
                  <c:v>140.11778618313201</c:v>
                </c:pt>
                <c:pt idx="256">
                  <c:v>135.76937150954399</c:v>
                </c:pt>
                <c:pt idx="257">
                  <c:v>138.63451236217199</c:v>
                </c:pt>
              </c:numCache>
            </c:numRef>
          </c:val>
          <c:smooth val="0"/>
          <c:extLst>
            <c:ext xmlns:c16="http://schemas.microsoft.com/office/drawing/2014/chart" uri="{C3380CC4-5D6E-409C-BE32-E72D297353CC}">
              <c16:uniqueId val="{00000000-0345-4BEB-A97B-4400F45E2905}"/>
            </c:ext>
          </c:extLst>
        </c:ser>
        <c:ser>
          <c:idx val="1"/>
          <c:order val="1"/>
          <c:tx>
            <c:strRef>
              <c:f>'Ch 3, 5. Fuel Prices'!$F$57</c:f>
              <c:strCache>
                <c:ptCount val="1"/>
                <c:pt idx="0">
                  <c:v>U91</c:v>
                </c:pt>
              </c:strCache>
            </c:strRef>
          </c:tx>
          <c:spPr>
            <a:ln w="12700" cap="rnd">
              <a:solidFill>
                <a:srgbClr val="009DDB"/>
              </a:solidFill>
              <a:prstDash val="solid"/>
              <a:round/>
            </a:ln>
            <a:effectLst/>
          </c:spPr>
          <c:marker>
            <c:symbol val="none"/>
          </c:marker>
          <c:cat>
            <c:numRef>
              <c:f>'Ch 3, 5. Fuel Prices'!$D$58:$D$315</c:f>
              <c:numCache>
                <c:formatCode>m/d/yyyy</c:formatCode>
                <c:ptCount val="258"/>
                <c:pt idx="0">
                  <c:v>42551</c:v>
                </c:pt>
                <c:pt idx="1">
                  <c:v>42582</c:v>
                </c:pt>
                <c:pt idx="2">
                  <c:v>42589</c:v>
                </c:pt>
                <c:pt idx="3">
                  <c:v>42596</c:v>
                </c:pt>
                <c:pt idx="4">
                  <c:v>42603</c:v>
                </c:pt>
                <c:pt idx="5">
                  <c:v>42610</c:v>
                </c:pt>
                <c:pt idx="6">
                  <c:v>42617</c:v>
                </c:pt>
                <c:pt idx="7">
                  <c:v>42624</c:v>
                </c:pt>
                <c:pt idx="8">
                  <c:v>42631</c:v>
                </c:pt>
                <c:pt idx="9">
                  <c:v>42638</c:v>
                </c:pt>
                <c:pt idx="10">
                  <c:v>42645</c:v>
                </c:pt>
                <c:pt idx="11">
                  <c:v>42652</c:v>
                </c:pt>
                <c:pt idx="12">
                  <c:v>42659</c:v>
                </c:pt>
                <c:pt idx="13">
                  <c:v>42666</c:v>
                </c:pt>
                <c:pt idx="14">
                  <c:v>42673</c:v>
                </c:pt>
                <c:pt idx="15">
                  <c:v>42680</c:v>
                </c:pt>
                <c:pt idx="16">
                  <c:v>42687</c:v>
                </c:pt>
                <c:pt idx="17">
                  <c:v>42694</c:v>
                </c:pt>
                <c:pt idx="18">
                  <c:v>42701</c:v>
                </c:pt>
                <c:pt idx="19">
                  <c:v>42708</c:v>
                </c:pt>
                <c:pt idx="20">
                  <c:v>42715</c:v>
                </c:pt>
                <c:pt idx="21">
                  <c:v>42722</c:v>
                </c:pt>
                <c:pt idx="22">
                  <c:v>42729</c:v>
                </c:pt>
                <c:pt idx="23">
                  <c:v>42736</c:v>
                </c:pt>
                <c:pt idx="24">
                  <c:v>42743</c:v>
                </c:pt>
                <c:pt idx="25">
                  <c:v>42750</c:v>
                </c:pt>
                <c:pt idx="26">
                  <c:v>42757</c:v>
                </c:pt>
                <c:pt idx="27">
                  <c:v>42764</c:v>
                </c:pt>
                <c:pt idx="28">
                  <c:v>42771</c:v>
                </c:pt>
                <c:pt idx="29">
                  <c:v>42778</c:v>
                </c:pt>
                <c:pt idx="30">
                  <c:v>42785</c:v>
                </c:pt>
                <c:pt idx="31">
                  <c:v>42792</c:v>
                </c:pt>
                <c:pt idx="32">
                  <c:v>42799</c:v>
                </c:pt>
                <c:pt idx="33">
                  <c:v>42806</c:v>
                </c:pt>
                <c:pt idx="34">
                  <c:v>42813</c:v>
                </c:pt>
                <c:pt idx="35">
                  <c:v>42820</c:v>
                </c:pt>
                <c:pt idx="36">
                  <c:v>42827</c:v>
                </c:pt>
                <c:pt idx="37">
                  <c:v>42834</c:v>
                </c:pt>
                <c:pt idx="38">
                  <c:v>42841</c:v>
                </c:pt>
                <c:pt idx="39">
                  <c:v>42848</c:v>
                </c:pt>
                <c:pt idx="40">
                  <c:v>42855</c:v>
                </c:pt>
                <c:pt idx="41">
                  <c:v>42862</c:v>
                </c:pt>
                <c:pt idx="42">
                  <c:v>42869</c:v>
                </c:pt>
                <c:pt idx="43">
                  <c:v>42876</c:v>
                </c:pt>
                <c:pt idx="44">
                  <c:v>42883</c:v>
                </c:pt>
                <c:pt idx="45">
                  <c:v>42890</c:v>
                </c:pt>
                <c:pt idx="46">
                  <c:v>42897</c:v>
                </c:pt>
                <c:pt idx="47">
                  <c:v>42904</c:v>
                </c:pt>
                <c:pt idx="48">
                  <c:v>42911</c:v>
                </c:pt>
                <c:pt idx="49">
                  <c:v>42918</c:v>
                </c:pt>
                <c:pt idx="50">
                  <c:v>42925</c:v>
                </c:pt>
                <c:pt idx="51">
                  <c:v>42932</c:v>
                </c:pt>
                <c:pt idx="52">
                  <c:v>42939</c:v>
                </c:pt>
                <c:pt idx="53">
                  <c:v>42946</c:v>
                </c:pt>
                <c:pt idx="54">
                  <c:v>42953</c:v>
                </c:pt>
                <c:pt idx="55">
                  <c:v>42960</c:v>
                </c:pt>
                <c:pt idx="56">
                  <c:v>42967</c:v>
                </c:pt>
                <c:pt idx="57">
                  <c:v>42974</c:v>
                </c:pt>
                <c:pt idx="58">
                  <c:v>42981</c:v>
                </c:pt>
                <c:pt idx="59">
                  <c:v>42988</c:v>
                </c:pt>
                <c:pt idx="60">
                  <c:v>42995</c:v>
                </c:pt>
                <c:pt idx="61">
                  <c:v>43002</c:v>
                </c:pt>
                <c:pt idx="62">
                  <c:v>43009</c:v>
                </c:pt>
                <c:pt idx="63">
                  <c:v>43016</c:v>
                </c:pt>
                <c:pt idx="64">
                  <c:v>43023</c:v>
                </c:pt>
                <c:pt idx="65">
                  <c:v>43030</c:v>
                </c:pt>
                <c:pt idx="66">
                  <c:v>43037</c:v>
                </c:pt>
                <c:pt idx="67">
                  <c:v>43044</c:v>
                </c:pt>
                <c:pt idx="68">
                  <c:v>43051</c:v>
                </c:pt>
                <c:pt idx="69">
                  <c:v>43058</c:v>
                </c:pt>
                <c:pt idx="70">
                  <c:v>43065</c:v>
                </c:pt>
                <c:pt idx="71">
                  <c:v>43072</c:v>
                </c:pt>
                <c:pt idx="72">
                  <c:v>43079</c:v>
                </c:pt>
                <c:pt idx="73">
                  <c:v>43086</c:v>
                </c:pt>
                <c:pt idx="74">
                  <c:v>43093</c:v>
                </c:pt>
                <c:pt idx="75">
                  <c:v>43100</c:v>
                </c:pt>
                <c:pt idx="76">
                  <c:v>43107</c:v>
                </c:pt>
                <c:pt idx="77">
                  <c:v>43114</c:v>
                </c:pt>
                <c:pt idx="78">
                  <c:v>43121</c:v>
                </c:pt>
                <c:pt idx="79">
                  <c:v>43128</c:v>
                </c:pt>
                <c:pt idx="80">
                  <c:v>43135</c:v>
                </c:pt>
                <c:pt idx="81">
                  <c:v>43142</c:v>
                </c:pt>
                <c:pt idx="82">
                  <c:v>43149</c:v>
                </c:pt>
                <c:pt idx="83">
                  <c:v>43156</c:v>
                </c:pt>
                <c:pt idx="84">
                  <c:v>43163</c:v>
                </c:pt>
                <c:pt idx="85">
                  <c:v>43170</c:v>
                </c:pt>
                <c:pt idx="86">
                  <c:v>43177</c:v>
                </c:pt>
                <c:pt idx="87">
                  <c:v>43184</c:v>
                </c:pt>
                <c:pt idx="88">
                  <c:v>43191</c:v>
                </c:pt>
                <c:pt idx="89">
                  <c:v>43198</c:v>
                </c:pt>
                <c:pt idx="90">
                  <c:v>43205</c:v>
                </c:pt>
                <c:pt idx="91">
                  <c:v>43212</c:v>
                </c:pt>
                <c:pt idx="92">
                  <c:v>43219</c:v>
                </c:pt>
                <c:pt idx="93">
                  <c:v>43226</c:v>
                </c:pt>
                <c:pt idx="94">
                  <c:v>43233</c:v>
                </c:pt>
                <c:pt idx="95">
                  <c:v>43240</c:v>
                </c:pt>
                <c:pt idx="96">
                  <c:v>43247</c:v>
                </c:pt>
                <c:pt idx="97">
                  <c:v>43254</c:v>
                </c:pt>
                <c:pt idx="98">
                  <c:v>43261</c:v>
                </c:pt>
                <c:pt idx="99">
                  <c:v>43268</c:v>
                </c:pt>
                <c:pt idx="100">
                  <c:v>43275</c:v>
                </c:pt>
                <c:pt idx="101">
                  <c:v>43282</c:v>
                </c:pt>
                <c:pt idx="102">
                  <c:v>43289</c:v>
                </c:pt>
                <c:pt idx="103">
                  <c:v>43296</c:v>
                </c:pt>
                <c:pt idx="104">
                  <c:v>43303</c:v>
                </c:pt>
                <c:pt idx="105">
                  <c:v>43310</c:v>
                </c:pt>
                <c:pt idx="106">
                  <c:v>43317</c:v>
                </c:pt>
                <c:pt idx="107">
                  <c:v>43324</c:v>
                </c:pt>
                <c:pt idx="108">
                  <c:v>43331</c:v>
                </c:pt>
                <c:pt idx="109">
                  <c:v>43338</c:v>
                </c:pt>
                <c:pt idx="110">
                  <c:v>43345</c:v>
                </c:pt>
                <c:pt idx="111">
                  <c:v>43352</c:v>
                </c:pt>
                <c:pt idx="112">
                  <c:v>43359</c:v>
                </c:pt>
                <c:pt idx="113">
                  <c:v>43366</c:v>
                </c:pt>
                <c:pt idx="114">
                  <c:v>43373</c:v>
                </c:pt>
                <c:pt idx="115">
                  <c:v>43380</c:v>
                </c:pt>
                <c:pt idx="116">
                  <c:v>43387</c:v>
                </c:pt>
                <c:pt idx="117">
                  <c:v>43394</c:v>
                </c:pt>
                <c:pt idx="118">
                  <c:v>43401</c:v>
                </c:pt>
                <c:pt idx="119">
                  <c:v>43408</c:v>
                </c:pt>
                <c:pt idx="120">
                  <c:v>43415</c:v>
                </c:pt>
                <c:pt idx="121">
                  <c:v>43422</c:v>
                </c:pt>
                <c:pt idx="122">
                  <c:v>43429</c:v>
                </c:pt>
                <c:pt idx="123">
                  <c:v>43436</c:v>
                </c:pt>
                <c:pt idx="124">
                  <c:v>43443</c:v>
                </c:pt>
                <c:pt idx="125">
                  <c:v>43450</c:v>
                </c:pt>
                <c:pt idx="126">
                  <c:v>43457</c:v>
                </c:pt>
                <c:pt idx="127">
                  <c:v>43464</c:v>
                </c:pt>
                <c:pt idx="128">
                  <c:v>43471</c:v>
                </c:pt>
                <c:pt idx="129">
                  <c:v>43478</c:v>
                </c:pt>
                <c:pt idx="130">
                  <c:v>43485</c:v>
                </c:pt>
                <c:pt idx="131">
                  <c:v>43492</c:v>
                </c:pt>
                <c:pt idx="132">
                  <c:v>43499</c:v>
                </c:pt>
                <c:pt idx="133">
                  <c:v>43506</c:v>
                </c:pt>
                <c:pt idx="134">
                  <c:v>43513</c:v>
                </c:pt>
                <c:pt idx="135">
                  <c:v>43520</c:v>
                </c:pt>
                <c:pt idx="136">
                  <c:v>43527</c:v>
                </c:pt>
                <c:pt idx="137">
                  <c:v>43534</c:v>
                </c:pt>
                <c:pt idx="138">
                  <c:v>43541</c:v>
                </c:pt>
                <c:pt idx="139">
                  <c:v>43548</c:v>
                </c:pt>
                <c:pt idx="140">
                  <c:v>43555</c:v>
                </c:pt>
                <c:pt idx="141">
                  <c:v>43562</c:v>
                </c:pt>
                <c:pt idx="142">
                  <c:v>43569</c:v>
                </c:pt>
                <c:pt idx="143">
                  <c:v>43576</c:v>
                </c:pt>
                <c:pt idx="144">
                  <c:v>43583</c:v>
                </c:pt>
                <c:pt idx="145">
                  <c:v>43590</c:v>
                </c:pt>
                <c:pt idx="146">
                  <c:v>43597</c:v>
                </c:pt>
                <c:pt idx="147">
                  <c:v>43604</c:v>
                </c:pt>
                <c:pt idx="148">
                  <c:v>43611</c:v>
                </c:pt>
                <c:pt idx="149">
                  <c:v>43618</c:v>
                </c:pt>
                <c:pt idx="150">
                  <c:v>43625</c:v>
                </c:pt>
                <c:pt idx="151">
                  <c:v>43632</c:v>
                </c:pt>
                <c:pt idx="152">
                  <c:v>43639</c:v>
                </c:pt>
                <c:pt idx="153">
                  <c:v>43646</c:v>
                </c:pt>
                <c:pt idx="154">
                  <c:v>43653</c:v>
                </c:pt>
                <c:pt idx="155">
                  <c:v>43660</c:v>
                </c:pt>
                <c:pt idx="156">
                  <c:v>43667</c:v>
                </c:pt>
                <c:pt idx="157">
                  <c:v>43674</c:v>
                </c:pt>
                <c:pt idx="158">
                  <c:v>43681</c:v>
                </c:pt>
                <c:pt idx="159">
                  <c:v>43688</c:v>
                </c:pt>
                <c:pt idx="160">
                  <c:v>43695</c:v>
                </c:pt>
                <c:pt idx="161">
                  <c:v>43702</c:v>
                </c:pt>
                <c:pt idx="162">
                  <c:v>43709</c:v>
                </c:pt>
                <c:pt idx="163">
                  <c:v>43716</c:v>
                </c:pt>
                <c:pt idx="164">
                  <c:v>43723</c:v>
                </c:pt>
                <c:pt idx="165">
                  <c:v>43730</c:v>
                </c:pt>
                <c:pt idx="166">
                  <c:v>43737</c:v>
                </c:pt>
                <c:pt idx="167">
                  <c:v>43744</c:v>
                </c:pt>
                <c:pt idx="168">
                  <c:v>43751</c:v>
                </c:pt>
                <c:pt idx="169">
                  <c:v>43758</c:v>
                </c:pt>
                <c:pt idx="170">
                  <c:v>43765</c:v>
                </c:pt>
                <c:pt idx="171">
                  <c:v>43772</c:v>
                </c:pt>
                <c:pt idx="172">
                  <c:v>43779</c:v>
                </c:pt>
                <c:pt idx="173">
                  <c:v>43786</c:v>
                </c:pt>
                <c:pt idx="174">
                  <c:v>43793</c:v>
                </c:pt>
                <c:pt idx="175">
                  <c:v>43800</c:v>
                </c:pt>
                <c:pt idx="176">
                  <c:v>43807</c:v>
                </c:pt>
                <c:pt idx="177">
                  <c:v>43814</c:v>
                </c:pt>
                <c:pt idx="178">
                  <c:v>43821</c:v>
                </c:pt>
                <c:pt idx="179">
                  <c:v>43828</c:v>
                </c:pt>
                <c:pt idx="180">
                  <c:v>43835</c:v>
                </c:pt>
                <c:pt idx="181">
                  <c:v>43842</c:v>
                </c:pt>
                <c:pt idx="182">
                  <c:v>43849</c:v>
                </c:pt>
                <c:pt idx="183">
                  <c:v>43856</c:v>
                </c:pt>
                <c:pt idx="184">
                  <c:v>43863</c:v>
                </c:pt>
                <c:pt idx="185">
                  <c:v>43870</c:v>
                </c:pt>
                <c:pt idx="186">
                  <c:v>43877</c:v>
                </c:pt>
                <c:pt idx="187">
                  <c:v>43884</c:v>
                </c:pt>
                <c:pt idx="188">
                  <c:v>43891</c:v>
                </c:pt>
                <c:pt idx="189">
                  <c:v>43898</c:v>
                </c:pt>
                <c:pt idx="190">
                  <c:v>43905</c:v>
                </c:pt>
                <c:pt idx="191">
                  <c:v>43912</c:v>
                </c:pt>
                <c:pt idx="192">
                  <c:v>43919</c:v>
                </c:pt>
                <c:pt idx="193">
                  <c:v>43926</c:v>
                </c:pt>
                <c:pt idx="194">
                  <c:v>43933</c:v>
                </c:pt>
                <c:pt idx="195">
                  <c:v>43940</c:v>
                </c:pt>
                <c:pt idx="196">
                  <c:v>43947</c:v>
                </c:pt>
                <c:pt idx="197">
                  <c:v>43954</c:v>
                </c:pt>
                <c:pt idx="198">
                  <c:v>43961</c:v>
                </c:pt>
                <c:pt idx="199">
                  <c:v>43968</c:v>
                </c:pt>
                <c:pt idx="200">
                  <c:v>43975</c:v>
                </c:pt>
                <c:pt idx="201">
                  <c:v>43982</c:v>
                </c:pt>
                <c:pt idx="202">
                  <c:v>43989</c:v>
                </c:pt>
                <c:pt idx="203">
                  <c:v>43996</c:v>
                </c:pt>
                <c:pt idx="204">
                  <c:v>44003</c:v>
                </c:pt>
                <c:pt idx="205">
                  <c:v>44010</c:v>
                </c:pt>
                <c:pt idx="206">
                  <c:v>44017</c:v>
                </c:pt>
                <c:pt idx="207">
                  <c:v>44024</c:v>
                </c:pt>
                <c:pt idx="208">
                  <c:v>44031</c:v>
                </c:pt>
                <c:pt idx="209">
                  <c:v>44038</c:v>
                </c:pt>
                <c:pt idx="210">
                  <c:v>44045</c:v>
                </c:pt>
                <c:pt idx="211">
                  <c:v>44052</c:v>
                </c:pt>
                <c:pt idx="212">
                  <c:v>44059</c:v>
                </c:pt>
                <c:pt idx="213">
                  <c:v>44066</c:v>
                </c:pt>
                <c:pt idx="214">
                  <c:v>44073</c:v>
                </c:pt>
                <c:pt idx="215">
                  <c:v>44080</c:v>
                </c:pt>
                <c:pt idx="216">
                  <c:v>44087</c:v>
                </c:pt>
                <c:pt idx="217">
                  <c:v>44094</c:v>
                </c:pt>
                <c:pt idx="218">
                  <c:v>44101</c:v>
                </c:pt>
                <c:pt idx="219">
                  <c:v>44108</c:v>
                </c:pt>
                <c:pt idx="220">
                  <c:v>44115</c:v>
                </c:pt>
                <c:pt idx="221">
                  <c:v>44122</c:v>
                </c:pt>
                <c:pt idx="222">
                  <c:v>44129</c:v>
                </c:pt>
                <c:pt idx="223">
                  <c:v>44136</c:v>
                </c:pt>
                <c:pt idx="224">
                  <c:v>44143</c:v>
                </c:pt>
                <c:pt idx="225">
                  <c:v>44150</c:v>
                </c:pt>
                <c:pt idx="226">
                  <c:v>44157</c:v>
                </c:pt>
                <c:pt idx="227">
                  <c:v>44164</c:v>
                </c:pt>
                <c:pt idx="228">
                  <c:v>44171</c:v>
                </c:pt>
                <c:pt idx="229">
                  <c:v>44178</c:v>
                </c:pt>
                <c:pt idx="230">
                  <c:v>44185</c:v>
                </c:pt>
                <c:pt idx="231">
                  <c:v>44192</c:v>
                </c:pt>
                <c:pt idx="232">
                  <c:v>44199</c:v>
                </c:pt>
                <c:pt idx="233">
                  <c:v>44206</c:v>
                </c:pt>
                <c:pt idx="234">
                  <c:v>44213</c:v>
                </c:pt>
                <c:pt idx="235">
                  <c:v>44220</c:v>
                </c:pt>
                <c:pt idx="236">
                  <c:v>44227</c:v>
                </c:pt>
                <c:pt idx="237">
                  <c:v>44234</c:v>
                </c:pt>
                <c:pt idx="238">
                  <c:v>44241</c:v>
                </c:pt>
                <c:pt idx="239">
                  <c:v>44248</c:v>
                </c:pt>
                <c:pt idx="240">
                  <c:v>44255</c:v>
                </c:pt>
                <c:pt idx="241">
                  <c:v>44262</c:v>
                </c:pt>
                <c:pt idx="242">
                  <c:v>44269</c:v>
                </c:pt>
                <c:pt idx="243">
                  <c:v>44276</c:v>
                </c:pt>
                <c:pt idx="244">
                  <c:v>44283</c:v>
                </c:pt>
                <c:pt idx="245">
                  <c:v>44290</c:v>
                </c:pt>
                <c:pt idx="246">
                  <c:v>44297</c:v>
                </c:pt>
                <c:pt idx="247">
                  <c:v>44304</c:v>
                </c:pt>
                <c:pt idx="248">
                  <c:v>44311</c:v>
                </c:pt>
                <c:pt idx="249">
                  <c:v>44318</c:v>
                </c:pt>
                <c:pt idx="250">
                  <c:v>44325</c:v>
                </c:pt>
                <c:pt idx="251">
                  <c:v>44332</c:v>
                </c:pt>
                <c:pt idx="252">
                  <c:v>44339</c:v>
                </c:pt>
                <c:pt idx="253">
                  <c:v>44346</c:v>
                </c:pt>
                <c:pt idx="254">
                  <c:v>44353</c:v>
                </c:pt>
                <c:pt idx="255">
                  <c:v>44360</c:v>
                </c:pt>
                <c:pt idx="256">
                  <c:v>44367</c:v>
                </c:pt>
                <c:pt idx="257">
                  <c:v>44374</c:v>
                </c:pt>
              </c:numCache>
            </c:numRef>
          </c:cat>
          <c:val>
            <c:numRef>
              <c:f>'Ch 3, 5. Fuel Prices'!$F$58:$F$315</c:f>
              <c:numCache>
                <c:formatCode>0.00</c:formatCode>
                <c:ptCount val="258"/>
                <c:pt idx="1">
                  <c:v>107.95388590666199</c:v>
                </c:pt>
                <c:pt idx="2">
                  <c:v>105.365758507103</c:v>
                </c:pt>
                <c:pt idx="3">
                  <c:v>113.15329252474299</c:v>
                </c:pt>
                <c:pt idx="4">
                  <c:v>118.899864575113</c:v>
                </c:pt>
                <c:pt idx="5">
                  <c:v>110.106075054168</c:v>
                </c:pt>
                <c:pt idx="6">
                  <c:v>115.430492657187</c:v>
                </c:pt>
                <c:pt idx="7">
                  <c:v>118.624166489685</c:v>
                </c:pt>
                <c:pt idx="8">
                  <c:v>115.067190379651</c:v>
                </c:pt>
                <c:pt idx="9">
                  <c:v>123.04332335765601</c:v>
                </c:pt>
                <c:pt idx="10">
                  <c:v>119.118538220796</c:v>
                </c:pt>
                <c:pt idx="11">
                  <c:v>117.274989610031</c:v>
                </c:pt>
                <c:pt idx="12">
                  <c:v>122.531284050335</c:v>
                </c:pt>
                <c:pt idx="13">
                  <c:v>118.784726265253</c:v>
                </c:pt>
                <c:pt idx="14">
                  <c:v>130.104899987452</c:v>
                </c:pt>
                <c:pt idx="15">
                  <c:v>123.780900370232</c:v>
                </c:pt>
                <c:pt idx="16">
                  <c:v>116.896111023868</c:v>
                </c:pt>
                <c:pt idx="17">
                  <c:v>114.373032310646</c:v>
                </c:pt>
                <c:pt idx="18">
                  <c:v>117.305564723858</c:v>
                </c:pt>
                <c:pt idx="19">
                  <c:v>127.326279851493</c:v>
                </c:pt>
                <c:pt idx="20">
                  <c:v>127.705663043328</c:v>
                </c:pt>
                <c:pt idx="21">
                  <c:v>126.476518262384</c:v>
                </c:pt>
                <c:pt idx="22">
                  <c:v>123.72056896897401</c:v>
                </c:pt>
                <c:pt idx="23">
                  <c:v>129.93544963013099</c:v>
                </c:pt>
                <c:pt idx="24">
                  <c:v>139.26093484428901</c:v>
                </c:pt>
                <c:pt idx="25">
                  <c:v>134.76763143817001</c:v>
                </c:pt>
                <c:pt idx="26">
                  <c:v>127.936029556704</c:v>
                </c:pt>
                <c:pt idx="27">
                  <c:v>123.205887397365</c:v>
                </c:pt>
                <c:pt idx="28">
                  <c:v>124.09589947360099</c:v>
                </c:pt>
                <c:pt idx="29">
                  <c:v>127.844494167527</c:v>
                </c:pt>
                <c:pt idx="30">
                  <c:v>136.70830898823701</c:v>
                </c:pt>
                <c:pt idx="31">
                  <c:v>131.84982842408499</c:v>
                </c:pt>
                <c:pt idx="32">
                  <c:v>125.302358904163</c:v>
                </c:pt>
                <c:pt idx="33">
                  <c:v>122.174564805247</c:v>
                </c:pt>
                <c:pt idx="34">
                  <c:v>119.455501286889</c:v>
                </c:pt>
                <c:pt idx="35">
                  <c:v>117.11090621491201</c:v>
                </c:pt>
                <c:pt idx="36">
                  <c:v>120.13808396966699</c:v>
                </c:pt>
                <c:pt idx="37">
                  <c:v>132.43880853389399</c:v>
                </c:pt>
                <c:pt idx="38">
                  <c:v>127.928004810888</c:v>
                </c:pt>
                <c:pt idx="39">
                  <c:v>124.15528007084001</c:v>
                </c:pt>
                <c:pt idx="40">
                  <c:v>124.606451910199</c:v>
                </c:pt>
                <c:pt idx="41">
                  <c:v>130.60304126351301</c:v>
                </c:pt>
                <c:pt idx="42">
                  <c:v>121.858603351829</c:v>
                </c:pt>
                <c:pt idx="43">
                  <c:v>117.773301197924</c:v>
                </c:pt>
                <c:pt idx="44">
                  <c:v>130.84988747342399</c:v>
                </c:pt>
                <c:pt idx="45">
                  <c:v>132.31507662147499</c:v>
                </c:pt>
                <c:pt idx="46">
                  <c:v>124.81133886200899</c:v>
                </c:pt>
                <c:pt idx="47">
                  <c:v>117.75336005716299</c:v>
                </c:pt>
                <c:pt idx="48">
                  <c:v>112.668657705657</c:v>
                </c:pt>
                <c:pt idx="49">
                  <c:v>117.236812430515</c:v>
                </c:pt>
                <c:pt idx="50">
                  <c:v>124.341207141494</c:v>
                </c:pt>
                <c:pt idx="51">
                  <c:v>118.545489371592</c:v>
                </c:pt>
                <c:pt idx="52">
                  <c:v>116.294534698329</c:v>
                </c:pt>
                <c:pt idx="53">
                  <c:v>115.092600758556</c:v>
                </c:pt>
                <c:pt idx="54">
                  <c:v>125.376832031414</c:v>
                </c:pt>
                <c:pt idx="55">
                  <c:v>125.844500717275</c:v>
                </c:pt>
                <c:pt idx="56">
                  <c:v>120.403841896074</c:v>
                </c:pt>
                <c:pt idx="57">
                  <c:v>118.015074439156</c:v>
                </c:pt>
                <c:pt idx="58">
                  <c:v>132.26272795486099</c:v>
                </c:pt>
                <c:pt idx="59">
                  <c:v>127.28561214656099</c:v>
                </c:pt>
                <c:pt idx="60">
                  <c:v>120.14895587768</c:v>
                </c:pt>
                <c:pt idx="61">
                  <c:v>122.05335670345499</c:v>
                </c:pt>
                <c:pt idx="62">
                  <c:v>133.742072287231</c:v>
                </c:pt>
                <c:pt idx="63">
                  <c:v>126.46884198386</c:v>
                </c:pt>
                <c:pt idx="64">
                  <c:v>125.400447035737</c:v>
                </c:pt>
                <c:pt idx="65">
                  <c:v>137.01858694527499</c:v>
                </c:pt>
                <c:pt idx="66">
                  <c:v>134.60858388544401</c:v>
                </c:pt>
                <c:pt idx="67">
                  <c:v>130.36314882990999</c:v>
                </c:pt>
                <c:pt idx="68">
                  <c:v>140.300087996538</c:v>
                </c:pt>
                <c:pt idx="69">
                  <c:v>138.863820936954</c:v>
                </c:pt>
                <c:pt idx="70">
                  <c:v>132.83060272669999</c:v>
                </c:pt>
                <c:pt idx="71">
                  <c:v>134.48073825854399</c:v>
                </c:pt>
                <c:pt idx="72">
                  <c:v>141.960721198773</c:v>
                </c:pt>
                <c:pt idx="73">
                  <c:v>138.733514725942</c:v>
                </c:pt>
                <c:pt idx="74">
                  <c:v>131.73331829685</c:v>
                </c:pt>
                <c:pt idx="75">
                  <c:v>133.27111210527701</c:v>
                </c:pt>
                <c:pt idx="76">
                  <c:v>141.593342358044</c:v>
                </c:pt>
                <c:pt idx="77">
                  <c:v>137.097442444781</c:v>
                </c:pt>
                <c:pt idx="78">
                  <c:v>131.18744315220101</c:v>
                </c:pt>
                <c:pt idx="79">
                  <c:v>128.5632785061</c:v>
                </c:pt>
                <c:pt idx="80">
                  <c:v>128.13088548621499</c:v>
                </c:pt>
                <c:pt idx="81">
                  <c:v>136.46146241096901</c:v>
                </c:pt>
                <c:pt idx="82">
                  <c:v>140.74515636503301</c:v>
                </c:pt>
                <c:pt idx="83">
                  <c:v>132.84221948627601</c:v>
                </c:pt>
                <c:pt idx="84">
                  <c:v>127.337040912205</c:v>
                </c:pt>
                <c:pt idx="85">
                  <c:v>139.73907917358699</c:v>
                </c:pt>
                <c:pt idx="86">
                  <c:v>133.368603654878</c:v>
                </c:pt>
                <c:pt idx="87">
                  <c:v>129.857775458003</c:v>
                </c:pt>
                <c:pt idx="88">
                  <c:v>135.645076224924</c:v>
                </c:pt>
                <c:pt idx="89">
                  <c:v>144.37081343333099</c:v>
                </c:pt>
                <c:pt idx="90">
                  <c:v>138.88839217061701</c:v>
                </c:pt>
                <c:pt idx="91">
                  <c:v>142.524948624827</c:v>
                </c:pt>
                <c:pt idx="92">
                  <c:v>147.67369637454399</c:v>
                </c:pt>
                <c:pt idx="93">
                  <c:v>142.85598321224501</c:v>
                </c:pt>
                <c:pt idx="94">
                  <c:v>142.812760984503</c:v>
                </c:pt>
                <c:pt idx="95">
                  <c:v>153.08749467092801</c:v>
                </c:pt>
                <c:pt idx="96">
                  <c:v>152.80613673727601</c:v>
                </c:pt>
                <c:pt idx="97">
                  <c:v>145.77186036209301</c:v>
                </c:pt>
                <c:pt idx="98">
                  <c:v>143.954652863315</c:v>
                </c:pt>
                <c:pt idx="99">
                  <c:v>151.927428358713</c:v>
                </c:pt>
                <c:pt idx="100">
                  <c:v>146.07590006537899</c:v>
                </c:pt>
                <c:pt idx="101">
                  <c:v>138.89988606354899</c:v>
                </c:pt>
                <c:pt idx="102">
                  <c:v>143.393675108595</c:v>
                </c:pt>
                <c:pt idx="103">
                  <c:v>149.07521511737099</c:v>
                </c:pt>
                <c:pt idx="104">
                  <c:v>140.197843646281</c:v>
                </c:pt>
                <c:pt idx="105">
                  <c:v>138.10458380270799</c:v>
                </c:pt>
                <c:pt idx="106">
                  <c:v>150.76874571202799</c:v>
                </c:pt>
                <c:pt idx="107">
                  <c:v>146.9992814572</c:v>
                </c:pt>
                <c:pt idx="108">
                  <c:v>140.960344282573</c:v>
                </c:pt>
                <c:pt idx="109">
                  <c:v>151.90098129070299</c:v>
                </c:pt>
                <c:pt idx="110">
                  <c:v>151.247256793866</c:v>
                </c:pt>
                <c:pt idx="111">
                  <c:v>149.11042470734401</c:v>
                </c:pt>
                <c:pt idx="112">
                  <c:v>147.978964971778</c:v>
                </c:pt>
                <c:pt idx="113">
                  <c:v>156.00086253994201</c:v>
                </c:pt>
                <c:pt idx="114">
                  <c:v>154.36798867744801</c:v>
                </c:pt>
                <c:pt idx="115">
                  <c:v>152.271131558805</c:v>
                </c:pt>
                <c:pt idx="116">
                  <c:v>154.51948811092601</c:v>
                </c:pt>
                <c:pt idx="117">
                  <c:v>157.29176475557199</c:v>
                </c:pt>
                <c:pt idx="118">
                  <c:v>150.014046773719</c:v>
                </c:pt>
                <c:pt idx="119">
                  <c:v>143.195940695123</c:v>
                </c:pt>
                <c:pt idx="120">
                  <c:v>137.204337490467</c:v>
                </c:pt>
                <c:pt idx="121">
                  <c:v>132.93266802897901</c:v>
                </c:pt>
                <c:pt idx="122">
                  <c:v>131.77720388840601</c:v>
                </c:pt>
                <c:pt idx="123">
                  <c:v>138.27856544290799</c:v>
                </c:pt>
                <c:pt idx="124">
                  <c:v>139.232260073758</c:v>
                </c:pt>
                <c:pt idx="125">
                  <c:v>129.74265609899399</c:v>
                </c:pt>
                <c:pt idx="126">
                  <c:v>122.599093871961</c:v>
                </c:pt>
                <c:pt idx="127">
                  <c:v>120.890726025318</c:v>
                </c:pt>
                <c:pt idx="128">
                  <c:v>122.954380841786</c:v>
                </c:pt>
                <c:pt idx="129">
                  <c:v>119.514782819408</c:v>
                </c:pt>
                <c:pt idx="130">
                  <c:v>128.98640280337301</c:v>
                </c:pt>
                <c:pt idx="131">
                  <c:v>133.064010931708</c:v>
                </c:pt>
                <c:pt idx="132">
                  <c:v>125.38561420193101</c:v>
                </c:pt>
                <c:pt idx="133">
                  <c:v>123.28185670677701</c:v>
                </c:pt>
                <c:pt idx="134">
                  <c:v>137.94241789179699</c:v>
                </c:pt>
                <c:pt idx="135">
                  <c:v>133.65012379367701</c:v>
                </c:pt>
                <c:pt idx="136">
                  <c:v>127.99641847824</c:v>
                </c:pt>
                <c:pt idx="137">
                  <c:v>134.268755544854</c:v>
                </c:pt>
                <c:pt idx="138">
                  <c:v>143.84586774381501</c:v>
                </c:pt>
                <c:pt idx="139">
                  <c:v>142.573342481228</c:v>
                </c:pt>
                <c:pt idx="140">
                  <c:v>139.897234487643</c:v>
                </c:pt>
                <c:pt idx="141">
                  <c:v>139.79450924033</c:v>
                </c:pt>
                <c:pt idx="142">
                  <c:v>149.605120575103</c:v>
                </c:pt>
                <c:pt idx="143">
                  <c:v>148.69832808157801</c:v>
                </c:pt>
                <c:pt idx="144">
                  <c:v>146.10510665868</c:v>
                </c:pt>
                <c:pt idx="145">
                  <c:v>142.19799729325399</c:v>
                </c:pt>
                <c:pt idx="146">
                  <c:v>147.90778838431501</c:v>
                </c:pt>
                <c:pt idx="147">
                  <c:v>150.99525904018901</c:v>
                </c:pt>
                <c:pt idx="148">
                  <c:v>141.54835614016201</c:v>
                </c:pt>
                <c:pt idx="149">
                  <c:v>136.66460970075499</c:v>
                </c:pt>
                <c:pt idx="150">
                  <c:v>134.626776712874</c:v>
                </c:pt>
                <c:pt idx="151">
                  <c:v>145.19041143013101</c:v>
                </c:pt>
                <c:pt idx="152">
                  <c:v>140.81072327519999</c:v>
                </c:pt>
                <c:pt idx="153">
                  <c:v>134.36167609209801</c:v>
                </c:pt>
                <c:pt idx="154">
                  <c:v>134.53828711377599</c:v>
                </c:pt>
                <c:pt idx="155">
                  <c:v>146.305094217955</c:v>
                </c:pt>
                <c:pt idx="156">
                  <c:v>148.30556877337901</c:v>
                </c:pt>
                <c:pt idx="157">
                  <c:v>138.53949746484801</c:v>
                </c:pt>
                <c:pt idx="158">
                  <c:v>132.891275118203</c:v>
                </c:pt>
                <c:pt idx="159">
                  <c:v>136.678976560541</c:v>
                </c:pt>
                <c:pt idx="160">
                  <c:v>152.723851628375</c:v>
                </c:pt>
                <c:pt idx="161">
                  <c:v>144.42273214097801</c:v>
                </c:pt>
                <c:pt idx="162">
                  <c:v>133.24825639534501</c:v>
                </c:pt>
                <c:pt idx="163">
                  <c:v>137.54349583024799</c:v>
                </c:pt>
                <c:pt idx="164">
                  <c:v>152.57036614136899</c:v>
                </c:pt>
                <c:pt idx="165">
                  <c:v>145.83388758348499</c:v>
                </c:pt>
                <c:pt idx="166">
                  <c:v>144.27754617181299</c:v>
                </c:pt>
                <c:pt idx="167">
                  <c:v>156.090704539314</c:v>
                </c:pt>
                <c:pt idx="168">
                  <c:v>146.11603396637599</c:v>
                </c:pt>
                <c:pt idx="169">
                  <c:v>139.92352751988699</c:v>
                </c:pt>
                <c:pt idx="170">
                  <c:v>156.90372807242599</c:v>
                </c:pt>
                <c:pt idx="171">
                  <c:v>153.08447504424799</c:v>
                </c:pt>
                <c:pt idx="172">
                  <c:v>139.81379314972</c:v>
                </c:pt>
                <c:pt idx="173">
                  <c:v>136.589646833958</c:v>
                </c:pt>
                <c:pt idx="174">
                  <c:v>156.352181257654</c:v>
                </c:pt>
                <c:pt idx="175">
                  <c:v>154.84010951718901</c:v>
                </c:pt>
                <c:pt idx="176">
                  <c:v>139.899397685488</c:v>
                </c:pt>
                <c:pt idx="177">
                  <c:v>155.32109200057201</c:v>
                </c:pt>
                <c:pt idx="178">
                  <c:v>156.09111725429099</c:v>
                </c:pt>
                <c:pt idx="179">
                  <c:v>143.158531870221</c:v>
                </c:pt>
                <c:pt idx="180">
                  <c:v>138.690862248662</c:v>
                </c:pt>
                <c:pt idx="181">
                  <c:v>141.72471217022601</c:v>
                </c:pt>
                <c:pt idx="182">
                  <c:v>157.48516883089701</c:v>
                </c:pt>
                <c:pt idx="183">
                  <c:v>148.591181446592</c:v>
                </c:pt>
                <c:pt idx="184">
                  <c:v>137.061333751229</c:v>
                </c:pt>
                <c:pt idx="185">
                  <c:v>136.94750456259899</c:v>
                </c:pt>
                <c:pt idx="186">
                  <c:v>150.884415357606</c:v>
                </c:pt>
                <c:pt idx="187">
                  <c:v>149.42662414501601</c:v>
                </c:pt>
                <c:pt idx="188">
                  <c:v>135.66971969757901</c:v>
                </c:pt>
                <c:pt idx="189">
                  <c:v>129.46196805100899</c:v>
                </c:pt>
                <c:pt idx="190">
                  <c:v>130.36064919458701</c:v>
                </c:pt>
                <c:pt idx="191">
                  <c:v>138.633910829238</c:v>
                </c:pt>
                <c:pt idx="192">
                  <c:v>129.11888339698899</c:v>
                </c:pt>
                <c:pt idx="193">
                  <c:v>120.38042459867501</c:v>
                </c:pt>
                <c:pt idx="194">
                  <c:v>113.539381860858</c:v>
                </c:pt>
                <c:pt idx="195">
                  <c:v>107.44520672321001</c:v>
                </c:pt>
                <c:pt idx="196">
                  <c:v>105.660003149869</c:v>
                </c:pt>
                <c:pt idx="197">
                  <c:v>107.37443699035499</c:v>
                </c:pt>
                <c:pt idx="198">
                  <c:v>111.782435072171</c:v>
                </c:pt>
                <c:pt idx="199">
                  <c:v>111.325672847874</c:v>
                </c:pt>
                <c:pt idx="200">
                  <c:v>110.453900675752</c:v>
                </c:pt>
                <c:pt idx="201">
                  <c:v>106.800772739736</c:v>
                </c:pt>
                <c:pt idx="202">
                  <c:v>109.820572315639</c:v>
                </c:pt>
                <c:pt idx="203">
                  <c:v>121.649866808737</c:v>
                </c:pt>
                <c:pt idx="204">
                  <c:v>123.61276809496999</c:v>
                </c:pt>
                <c:pt idx="205">
                  <c:v>120.03526894210199</c:v>
                </c:pt>
                <c:pt idx="206">
                  <c:v>115.533953600773</c:v>
                </c:pt>
                <c:pt idx="207">
                  <c:v>114.25470929304799</c:v>
                </c:pt>
                <c:pt idx="208">
                  <c:v>125.85047725035299</c:v>
                </c:pt>
                <c:pt idx="209">
                  <c:v>130.80545450663899</c:v>
                </c:pt>
                <c:pt idx="210">
                  <c:v>125.103150683479</c:v>
                </c:pt>
                <c:pt idx="211">
                  <c:v>118.512612523047</c:v>
                </c:pt>
                <c:pt idx="212">
                  <c:v>112.165845850094</c:v>
                </c:pt>
                <c:pt idx="213">
                  <c:v>115.315519541673</c:v>
                </c:pt>
                <c:pt idx="214">
                  <c:v>131.777251624884</c:v>
                </c:pt>
                <c:pt idx="215">
                  <c:v>134.052126242345</c:v>
                </c:pt>
                <c:pt idx="216">
                  <c:v>123.710814998451</c:v>
                </c:pt>
                <c:pt idx="217">
                  <c:v>115.3328935752</c:v>
                </c:pt>
                <c:pt idx="218">
                  <c:v>112.216066784126</c:v>
                </c:pt>
                <c:pt idx="219">
                  <c:v>119.45615271561201</c:v>
                </c:pt>
                <c:pt idx="220">
                  <c:v>129.32706867633999</c:v>
                </c:pt>
                <c:pt idx="221">
                  <c:v>127.638101349336</c:v>
                </c:pt>
                <c:pt idx="222">
                  <c:v>121.37482987158999</c:v>
                </c:pt>
                <c:pt idx="223">
                  <c:v>113.28746829834699</c:v>
                </c:pt>
                <c:pt idx="224">
                  <c:v>117.71866784647101</c:v>
                </c:pt>
                <c:pt idx="225">
                  <c:v>123.773107297301</c:v>
                </c:pt>
                <c:pt idx="226">
                  <c:v>130.54277101192</c:v>
                </c:pt>
                <c:pt idx="227">
                  <c:v>121.050391755844</c:v>
                </c:pt>
                <c:pt idx="228">
                  <c:v>114.07745795026101</c:v>
                </c:pt>
                <c:pt idx="229">
                  <c:v>126.144476677718</c:v>
                </c:pt>
                <c:pt idx="230">
                  <c:v>133.563907137896</c:v>
                </c:pt>
                <c:pt idx="231">
                  <c:v>127.22597730372701</c:v>
                </c:pt>
                <c:pt idx="232">
                  <c:v>120.929243518294</c:v>
                </c:pt>
                <c:pt idx="233">
                  <c:v>117.90555204916799</c:v>
                </c:pt>
                <c:pt idx="234">
                  <c:v>122.622082722719</c:v>
                </c:pt>
                <c:pt idx="235">
                  <c:v>132.18480687318001</c:v>
                </c:pt>
                <c:pt idx="236">
                  <c:v>135.5257403272</c:v>
                </c:pt>
                <c:pt idx="237">
                  <c:v>132.07338828910301</c:v>
                </c:pt>
                <c:pt idx="238">
                  <c:v>131.725738090557</c:v>
                </c:pt>
                <c:pt idx="239">
                  <c:v>129.38256821802401</c:v>
                </c:pt>
                <c:pt idx="240">
                  <c:v>132.663848845106</c:v>
                </c:pt>
                <c:pt idx="241">
                  <c:v>140.027916563113</c:v>
                </c:pt>
                <c:pt idx="242">
                  <c:v>143.33388697074301</c:v>
                </c:pt>
                <c:pt idx="243">
                  <c:v>138.215297112347</c:v>
                </c:pt>
                <c:pt idx="244">
                  <c:v>136.28333064462601</c:v>
                </c:pt>
                <c:pt idx="245">
                  <c:v>135.58655718923001</c:v>
                </c:pt>
                <c:pt idx="246">
                  <c:v>143.23421124721199</c:v>
                </c:pt>
                <c:pt idx="247">
                  <c:v>151.19823788049601</c:v>
                </c:pt>
                <c:pt idx="248">
                  <c:v>148.584481813823</c:v>
                </c:pt>
                <c:pt idx="249">
                  <c:v>140.90254922260101</c:v>
                </c:pt>
                <c:pt idx="250">
                  <c:v>137.81647949804201</c:v>
                </c:pt>
                <c:pt idx="251">
                  <c:v>139.150480812209</c:v>
                </c:pt>
                <c:pt idx="252">
                  <c:v>150.46131552648299</c:v>
                </c:pt>
                <c:pt idx="253">
                  <c:v>152.06704588180901</c:v>
                </c:pt>
                <c:pt idx="254">
                  <c:v>146.636462188254</c:v>
                </c:pt>
                <c:pt idx="255">
                  <c:v>142.20894241469699</c:v>
                </c:pt>
                <c:pt idx="256">
                  <c:v>138.53616287907201</c:v>
                </c:pt>
                <c:pt idx="257">
                  <c:v>141.950055712694</c:v>
                </c:pt>
              </c:numCache>
            </c:numRef>
          </c:val>
          <c:smooth val="0"/>
          <c:extLst>
            <c:ext xmlns:c16="http://schemas.microsoft.com/office/drawing/2014/chart" uri="{C3380CC4-5D6E-409C-BE32-E72D297353CC}">
              <c16:uniqueId val="{00000001-0345-4BEB-A97B-4400F45E2905}"/>
            </c:ext>
          </c:extLst>
        </c:ser>
        <c:ser>
          <c:idx val="2"/>
          <c:order val="2"/>
          <c:tx>
            <c:strRef>
              <c:f>'Ch 3, 5. Fuel Prices'!$G$57</c:f>
              <c:strCache>
                <c:ptCount val="1"/>
                <c:pt idx="0">
                  <c:v>Premium 95</c:v>
                </c:pt>
              </c:strCache>
            </c:strRef>
          </c:tx>
          <c:spPr>
            <a:ln w="12700" cap="rnd">
              <a:solidFill>
                <a:srgbClr val="99A4B7"/>
              </a:solidFill>
              <a:prstDash val="solid"/>
              <a:round/>
            </a:ln>
            <a:effectLst/>
          </c:spPr>
          <c:marker>
            <c:symbol val="none"/>
          </c:marker>
          <c:cat>
            <c:numRef>
              <c:f>'Ch 3, 5. Fuel Prices'!$D$58:$D$315</c:f>
              <c:numCache>
                <c:formatCode>m/d/yyyy</c:formatCode>
                <c:ptCount val="258"/>
                <c:pt idx="0">
                  <c:v>42551</c:v>
                </c:pt>
                <c:pt idx="1">
                  <c:v>42582</c:v>
                </c:pt>
                <c:pt idx="2">
                  <c:v>42589</c:v>
                </c:pt>
                <c:pt idx="3">
                  <c:v>42596</c:v>
                </c:pt>
                <c:pt idx="4">
                  <c:v>42603</c:v>
                </c:pt>
                <c:pt idx="5">
                  <c:v>42610</c:v>
                </c:pt>
                <c:pt idx="6">
                  <c:v>42617</c:v>
                </c:pt>
                <c:pt idx="7">
                  <c:v>42624</c:v>
                </c:pt>
                <c:pt idx="8">
                  <c:v>42631</c:v>
                </c:pt>
                <c:pt idx="9">
                  <c:v>42638</c:v>
                </c:pt>
                <c:pt idx="10">
                  <c:v>42645</c:v>
                </c:pt>
                <c:pt idx="11">
                  <c:v>42652</c:v>
                </c:pt>
                <c:pt idx="12">
                  <c:v>42659</c:v>
                </c:pt>
                <c:pt idx="13">
                  <c:v>42666</c:v>
                </c:pt>
                <c:pt idx="14">
                  <c:v>42673</c:v>
                </c:pt>
                <c:pt idx="15">
                  <c:v>42680</c:v>
                </c:pt>
                <c:pt idx="16">
                  <c:v>42687</c:v>
                </c:pt>
                <c:pt idx="17">
                  <c:v>42694</c:v>
                </c:pt>
                <c:pt idx="18">
                  <c:v>42701</c:v>
                </c:pt>
                <c:pt idx="19">
                  <c:v>42708</c:v>
                </c:pt>
                <c:pt idx="20">
                  <c:v>42715</c:v>
                </c:pt>
                <c:pt idx="21">
                  <c:v>42722</c:v>
                </c:pt>
                <c:pt idx="22">
                  <c:v>42729</c:v>
                </c:pt>
                <c:pt idx="23">
                  <c:v>42736</c:v>
                </c:pt>
                <c:pt idx="24">
                  <c:v>42743</c:v>
                </c:pt>
                <c:pt idx="25">
                  <c:v>42750</c:v>
                </c:pt>
                <c:pt idx="26">
                  <c:v>42757</c:v>
                </c:pt>
                <c:pt idx="27">
                  <c:v>42764</c:v>
                </c:pt>
                <c:pt idx="28">
                  <c:v>42771</c:v>
                </c:pt>
                <c:pt idx="29">
                  <c:v>42778</c:v>
                </c:pt>
                <c:pt idx="30">
                  <c:v>42785</c:v>
                </c:pt>
                <c:pt idx="31">
                  <c:v>42792</c:v>
                </c:pt>
                <c:pt idx="32">
                  <c:v>42799</c:v>
                </c:pt>
                <c:pt idx="33">
                  <c:v>42806</c:v>
                </c:pt>
                <c:pt idx="34">
                  <c:v>42813</c:v>
                </c:pt>
                <c:pt idx="35">
                  <c:v>42820</c:v>
                </c:pt>
                <c:pt idx="36">
                  <c:v>42827</c:v>
                </c:pt>
                <c:pt idx="37">
                  <c:v>42834</c:v>
                </c:pt>
                <c:pt idx="38">
                  <c:v>42841</c:v>
                </c:pt>
                <c:pt idx="39">
                  <c:v>42848</c:v>
                </c:pt>
                <c:pt idx="40">
                  <c:v>42855</c:v>
                </c:pt>
                <c:pt idx="41">
                  <c:v>42862</c:v>
                </c:pt>
                <c:pt idx="42">
                  <c:v>42869</c:v>
                </c:pt>
                <c:pt idx="43">
                  <c:v>42876</c:v>
                </c:pt>
                <c:pt idx="44">
                  <c:v>42883</c:v>
                </c:pt>
                <c:pt idx="45">
                  <c:v>42890</c:v>
                </c:pt>
                <c:pt idx="46">
                  <c:v>42897</c:v>
                </c:pt>
                <c:pt idx="47">
                  <c:v>42904</c:v>
                </c:pt>
                <c:pt idx="48">
                  <c:v>42911</c:v>
                </c:pt>
                <c:pt idx="49">
                  <c:v>42918</c:v>
                </c:pt>
                <c:pt idx="50">
                  <c:v>42925</c:v>
                </c:pt>
                <c:pt idx="51">
                  <c:v>42932</c:v>
                </c:pt>
                <c:pt idx="52">
                  <c:v>42939</c:v>
                </c:pt>
                <c:pt idx="53">
                  <c:v>42946</c:v>
                </c:pt>
                <c:pt idx="54">
                  <c:v>42953</c:v>
                </c:pt>
                <c:pt idx="55">
                  <c:v>42960</c:v>
                </c:pt>
                <c:pt idx="56">
                  <c:v>42967</c:v>
                </c:pt>
                <c:pt idx="57">
                  <c:v>42974</c:v>
                </c:pt>
                <c:pt idx="58">
                  <c:v>42981</c:v>
                </c:pt>
                <c:pt idx="59">
                  <c:v>42988</c:v>
                </c:pt>
                <c:pt idx="60">
                  <c:v>42995</c:v>
                </c:pt>
                <c:pt idx="61">
                  <c:v>43002</c:v>
                </c:pt>
                <c:pt idx="62">
                  <c:v>43009</c:v>
                </c:pt>
                <c:pt idx="63">
                  <c:v>43016</c:v>
                </c:pt>
                <c:pt idx="64">
                  <c:v>43023</c:v>
                </c:pt>
                <c:pt idx="65">
                  <c:v>43030</c:v>
                </c:pt>
                <c:pt idx="66">
                  <c:v>43037</c:v>
                </c:pt>
                <c:pt idx="67">
                  <c:v>43044</c:v>
                </c:pt>
                <c:pt idx="68">
                  <c:v>43051</c:v>
                </c:pt>
                <c:pt idx="69">
                  <c:v>43058</c:v>
                </c:pt>
                <c:pt idx="70">
                  <c:v>43065</c:v>
                </c:pt>
                <c:pt idx="71">
                  <c:v>43072</c:v>
                </c:pt>
                <c:pt idx="72">
                  <c:v>43079</c:v>
                </c:pt>
                <c:pt idx="73">
                  <c:v>43086</c:v>
                </c:pt>
                <c:pt idx="74">
                  <c:v>43093</c:v>
                </c:pt>
                <c:pt idx="75">
                  <c:v>43100</c:v>
                </c:pt>
                <c:pt idx="76">
                  <c:v>43107</c:v>
                </c:pt>
                <c:pt idx="77">
                  <c:v>43114</c:v>
                </c:pt>
                <c:pt idx="78">
                  <c:v>43121</c:v>
                </c:pt>
                <c:pt idx="79">
                  <c:v>43128</c:v>
                </c:pt>
                <c:pt idx="80">
                  <c:v>43135</c:v>
                </c:pt>
                <c:pt idx="81">
                  <c:v>43142</c:v>
                </c:pt>
                <c:pt idx="82">
                  <c:v>43149</c:v>
                </c:pt>
                <c:pt idx="83">
                  <c:v>43156</c:v>
                </c:pt>
                <c:pt idx="84">
                  <c:v>43163</c:v>
                </c:pt>
                <c:pt idx="85">
                  <c:v>43170</c:v>
                </c:pt>
                <c:pt idx="86">
                  <c:v>43177</c:v>
                </c:pt>
                <c:pt idx="87">
                  <c:v>43184</c:v>
                </c:pt>
                <c:pt idx="88">
                  <c:v>43191</c:v>
                </c:pt>
                <c:pt idx="89">
                  <c:v>43198</c:v>
                </c:pt>
                <c:pt idx="90">
                  <c:v>43205</c:v>
                </c:pt>
                <c:pt idx="91">
                  <c:v>43212</c:v>
                </c:pt>
                <c:pt idx="92">
                  <c:v>43219</c:v>
                </c:pt>
                <c:pt idx="93">
                  <c:v>43226</c:v>
                </c:pt>
                <c:pt idx="94">
                  <c:v>43233</c:v>
                </c:pt>
                <c:pt idx="95">
                  <c:v>43240</c:v>
                </c:pt>
                <c:pt idx="96">
                  <c:v>43247</c:v>
                </c:pt>
                <c:pt idx="97">
                  <c:v>43254</c:v>
                </c:pt>
                <c:pt idx="98">
                  <c:v>43261</c:v>
                </c:pt>
                <c:pt idx="99">
                  <c:v>43268</c:v>
                </c:pt>
                <c:pt idx="100">
                  <c:v>43275</c:v>
                </c:pt>
                <c:pt idx="101">
                  <c:v>43282</c:v>
                </c:pt>
                <c:pt idx="102">
                  <c:v>43289</c:v>
                </c:pt>
                <c:pt idx="103">
                  <c:v>43296</c:v>
                </c:pt>
                <c:pt idx="104">
                  <c:v>43303</c:v>
                </c:pt>
                <c:pt idx="105">
                  <c:v>43310</c:v>
                </c:pt>
                <c:pt idx="106">
                  <c:v>43317</c:v>
                </c:pt>
                <c:pt idx="107">
                  <c:v>43324</c:v>
                </c:pt>
                <c:pt idx="108">
                  <c:v>43331</c:v>
                </c:pt>
                <c:pt idx="109">
                  <c:v>43338</c:v>
                </c:pt>
                <c:pt idx="110">
                  <c:v>43345</c:v>
                </c:pt>
                <c:pt idx="111">
                  <c:v>43352</c:v>
                </c:pt>
                <c:pt idx="112">
                  <c:v>43359</c:v>
                </c:pt>
                <c:pt idx="113">
                  <c:v>43366</c:v>
                </c:pt>
                <c:pt idx="114">
                  <c:v>43373</c:v>
                </c:pt>
                <c:pt idx="115">
                  <c:v>43380</c:v>
                </c:pt>
                <c:pt idx="116">
                  <c:v>43387</c:v>
                </c:pt>
                <c:pt idx="117">
                  <c:v>43394</c:v>
                </c:pt>
                <c:pt idx="118">
                  <c:v>43401</c:v>
                </c:pt>
                <c:pt idx="119">
                  <c:v>43408</c:v>
                </c:pt>
                <c:pt idx="120">
                  <c:v>43415</c:v>
                </c:pt>
                <c:pt idx="121">
                  <c:v>43422</c:v>
                </c:pt>
                <c:pt idx="122">
                  <c:v>43429</c:v>
                </c:pt>
                <c:pt idx="123">
                  <c:v>43436</c:v>
                </c:pt>
                <c:pt idx="124">
                  <c:v>43443</c:v>
                </c:pt>
                <c:pt idx="125">
                  <c:v>43450</c:v>
                </c:pt>
                <c:pt idx="126">
                  <c:v>43457</c:v>
                </c:pt>
                <c:pt idx="127">
                  <c:v>43464</c:v>
                </c:pt>
                <c:pt idx="128">
                  <c:v>43471</c:v>
                </c:pt>
                <c:pt idx="129">
                  <c:v>43478</c:v>
                </c:pt>
                <c:pt idx="130">
                  <c:v>43485</c:v>
                </c:pt>
                <c:pt idx="131">
                  <c:v>43492</c:v>
                </c:pt>
                <c:pt idx="132">
                  <c:v>43499</c:v>
                </c:pt>
                <c:pt idx="133">
                  <c:v>43506</c:v>
                </c:pt>
                <c:pt idx="134">
                  <c:v>43513</c:v>
                </c:pt>
                <c:pt idx="135">
                  <c:v>43520</c:v>
                </c:pt>
                <c:pt idx="136">
                  <c:v>43527</c:v>
                </c:pt>
                <c:pt idx="137">
                  <c:v>43534</c:v>
                </c:pt>
                <c:pt idx="138">
                  <c:v>43541</c:v>
                </c:pt>
                <c:pt idx="139">
                  <c:v>43548</c:v>
                </c:pt>
                <c:pt idx="140">
                  <c:v>43555</c:v>
                </c:pt>
                <c:pt idx="141">
                  <c:v>43562</c:v>
                </c:pt>
                <c:pt idx="142">
                  <c:v>43569</c:v>
                </c:pt>
                <c:pt idx="143">
                  <c:v>43576</c:v>
                </c:pt>
                <c:pt idx="144">
                  <c:v>43583</c:v>
                </c:pt>
                <c:pt idx="145">
                  <c:v>43590</c:v>
                </c:pt>
                <c:pt idx="146">
                  <c:v>43597</c:v>
                </c:pt>
                <c:pt idx="147">
                  <c:v>43604</c:v>
                </c:pt>
                <c:pt idx="148">
                  <c:v>43611</c:v>
                </c:pt>
                <c:pt idx="149">
                  <c:v>43618</c:v>
                </c:pt>
                <c:pt idx="150">
                  <c:v>43625</c:v>
                </c:pt>
                <c:pt idx="151">
                  <c:v>43632</c:v>
                </c:pt>
                <c:pt idx="152">
                  <c:v>43639</c:v>
                </c:pt>
                <c:pt idx="153">
                  <c:v>43646</c:v>
                </c:pt>
                <c:pt idx="154">
                  <c:v>43653</c:v>
                </c:pt>
                <c:pt idx="155">
                  <c:v>43660</c:v>
                </c:pt>
                <c:pt idx="156">
                  <c:v>43667</c:v>
                </c:pt>
                <c:pt idx="157">
                  <c:v>43674</c:v>
                </c:pt>
                <c:pt idx="158">
                  <c:v>43681</c:v>
                </c:pt>
                <c:pt idx="159">
                  <c:v>43688</c:v>
                </c:pt>
                <c:pt idx="160">
                  <c:v>43695</c:v>
                </c:pt>
                <c:pt idx="161">
                  <c:v>43702</c:v>
                </c:pt>
                <c:pt idx="162">
                  <c:v>43709</c:v>
                </c:pt>
                <c:pt idx="163">
                  <c:v>43716</c:v>
                </c:pt>
                <c:pt idx="164">
                  <c:v>43723</c:v>
                </c:pt>
                <c:pt idx="165">
                  <c:v>43730</c:v>
                </c:pt>
                <c:pt idx="166">
                  <c:v>43737</c:v>
                </c:pt>
                <c:pt idx="167">
                  <c:v>43744</c:v>
                </c:pt>
                <c:pt idx="168">
                  <c:v>43751</c:v>
                </c:pt>
                <c:pt idx="169">
                  <c:v>43758</c:v>
                </c:pt>
                <c:pt idx="170">
                  <c:v>43765</c:v>
                </c:pt>
                <c:pt idx="171">
                  <c:v>43772</c:v>
                </c:pt>
                <c:pt idx="172">
                  <c:v>43779</c:v>
                </c:pt>
                <c:pt idx="173">
                  <c:v>43786</c:v>
                </c:pt>
                <c:pt idx="174">
                  <c:v>43793</c:v>
                </c:pt>
                <c:pt idx="175">
                  <c:v>43800</c:v>
                </c:pt>
                <c:pt idx="176">
                  <c:v>43807</c:v>
                </c:pt>
                <c:pt idx="177">
                  <c:v>43814</c:v>
                </c:pt>
                <c:pt idx="178">
                  <c:v>43821</c:v>
                </c:pt>
                <c:pt idx="179">
                  <c:v>43828</c:v>
                </c:pt>
                <c:pt idx="180">
                  <c:v>43835</c:v>
                </c:pt>
                <c:pt idx="181">
                  <c:v>43842</c:v>
                </c:pt>
                <c:pt idx="182">
                  <c:v>43849</c:v>
                </c:pt>
                <c:pt idx="183">
                  <c:v>43856</c:v>
                </c:pt>
                <c:pt idx="184">
                  <c:v>43863</c:v>
                </c:pt>
                <c:pt idx="185">
                  <c:v>43870</c:v>
                </c:pt>
                <c:pt idx="186">
                  <c:v>43877</c:v>
                </c:pt>
                <c:pt idx="187">
                  <c:v>43884</c:v>
                </c:pt>
                <c:pt idx="188">
                  <c:v>43891</c:v>
                </c:pt>
                <c:pt idx="189">
                  <c:v>43898</c:v>
                </c:pt>
                <c:pt idx="190">
                  <c:v>43905</c:v>
                </c:pt>
                <c:pt idx="191">
                  <c:v>43912</c:v>
                </c:pt>
                <c:pt idx="192">
                  <c:v>43919</c:v>
                </c:pt>
                <c:pt idx="193">
                  <c:v>43926</c:v>
                </c:pt>
                <c:pt idx="194">
                  <c:v>43933</c:v>
                </c:pt>
                <c:pt idx="195">
                  <c:v>43940</c:v>
                </c:pt>
                <c:pt idx="196">
                  <c:v>43947</c:v>
                </c:pt>
                <c:pt idx="197">
                  <c:v>43954</c:v>
                </c:pt>
                <c:pt idx="198">
                  <c:v>43961</c:v>
                </c:pt>
                <c:pt idx="199">
                  <c:v>43968</c:v>
                </c:pt>
                <c:pt idx="200">
                  <c:v>43975</c:v>
                </c:pt>
                <c:pt idx="201">
                  <c:v>43982</c:v>
                </c:pt>
                <c:pt idx="202">
                  <c:v>43989</c:v>
                </c:pt>
                <c:pt idx="203">
                  <c:v>43996</c:v>
                </c:pt>
                <c:pt idx="204">
                  <c:v>44003</c:v>
                </c:pt>
                <c:pt idx="205">
                  <c:v>44010</c:v>
                </c:pt>
                <c:pt idx="206">
                  <c:v>44017</c:v>
                </c:pt>
                <c:pt idx="207">
                  <c:v>44024</c:v>
                </c:pt>
                <c:pt idx="208">
                  <c:v>44031</c:v>
                </c:pt>
                <c:pt idx="209">
                  <c:v>44038</c:v>
                </c:pt>
                <c:pt idx="210">
                  <c:v>44045</c:v>
                </c:pt>
                <c:pt idx="211">
                  <c:v>44052</c:v>
                </c:pt>
                <c:pt idx="212">
                  <c:v>44059</c:v>
                </c:pt>
                <c:pt idx="213">
                  <c:v>44066</c:v>
                </c:pt>
                <c:pt idx="214">
                  <c:v>44073</c:v>
                </c:pt>
                <c:pt idx="215">
                  <c:v>44080</c:v>
                </c:pt>
                <c:pt idx="216">
                  <c:v>44087</c:v>
                </c:pt>
                <c:pt idx="217">
                  <c:v>44094</c:v>
                </c:pt>
                <c:pt idx="218">
                  <c:v>44101</c:v>
                </c:pt>
                <c:pt idx="219">
                  <c:v>44108</c:v>
                </c:pt>
                <c:pt idx="220">
                  <c:v>44115</c:v>
                </c:pt>
                <c:pt idx="221">
                  <c:v>44122</c:v>
                </c:pt>
                <c:pt idx="222">
                  <c:v>44129</c:v>
                </c:pt>
                <c:pt idx="223">
                  <c:v>44136</c:v>
                </c:pt>
                <c:pt idx="224">
                  <c:v>44143</c:v>
                </c:pt>
                <c:pt idx="225">
                  <c:v>44150</c:v>
                </c:pt>
                <c:pt idx="226">
                  <c:v>44157</c:v>
                </c:pt>
                <c:pt idx="227">
                  <c:v>44164</c:v>
                </c:pt>
                <c:pt idx="228">
                  <c:v>44171</c:v>
                </c:pt>
                <c:pt idx="229">
                  <c:v>44178</c:v>
                </c:pt>
                <c:pt idx="230">
                  <c:v>44185</c:v>
                </c:pt>
                <c:pt idx="231">
                  <c:v>44192</c:v>
                </c:pt>
                <c:pt idx="232">
                  <c:v>44199</c:v>
                </c:pt>
                <c:pt idx="233">
                  <c:v>44206</c:v>
                </c:pt>
                <c:pt idx="234">
                  <c:v>44213</c:v>
                </c:pt>
                <c:pt idx="235">
                  <c:v>44220</c:v>
                </c:pt>
                <c:pt idx="236">
                  <c:v>44227</c:v>
                </c:pt>
                <c:pt idx="237">
                  <c:v>44234</c:v>
                </c:pt>
                <c:pt idx="238">
                  <c:v>44241</c:v>
                </c:pt>
                <c:pt idx="239">
                  <c:v>44248</c:v>
                </c:pt>
                <c:pt idx="240">
                  <c:v>44255</c:v>
                </c:pt>
                <c:pt idx="241">
                  <c:v>44262</c:v>
                </c:pt>
                <c:pt idx="242">
                  <c:v>44269</c:v>
                </c:pt>
                <c:pt idx="243">
                  <c:v>44276</c:v>
                </c:pt>
                <c:pt idx="244">
                  <c:v>44283</c:v>
                </c:pt>
                <c:pt idx="245">
                  <c:v>44290</c:v>
                </c:pt>
                <c:pt idx="246">
                  <c:v>44297</c:v>
                </c:pt>
                <c:pt idx="247">
                  <c:v>44304</c:v>
                </c:pt>
                <c:pt idx="248">
                  <c:v>44311</c:v>
                </c:pt>
                <c:pt idx="249">
                  <c:v>44318</c:v>
                </c:pt>
                <c:pt idx="250">
                  <c:v>44325</c:v>
                </c:pt>
                <c:pt idx="251">
                  <c:v>44332</c:v>
                </c:pt>
                <c:pt idx="252">
                  <c:v>44339</c:v>
                </c:pt>
                <c:pt idx="253">
                  <c:v>44346</c:v>
                </c:pt>
                <c:pt idx="254">
                  <c:v>44353</c:v>
                </c:pt>
                <c:pt idx="255">
                  <c:v>44360</c:v>
                </c:pt>
                <c:pt idx="256">
                  <c:v>44367</c:v>
                </c:pt>
                <c:pt idx="257">
                  <c:v>44374</c:v>
                </c:pt>
              </c:numCache>
            </c:numRef>
          </c:cat>
          <c:val>
            <c:numRef>
              <c:f>'Ch 3, 5. Fuel Prices'!$G$58:$G$315</c:f>
              <c:numCache>
                <c:formatCode>0.00</c:formatCode>
                <c:ptCount val="258"/>
                <c:pt idx="1">
                  <c:v>119.91492044216101</c:v>
                </c:pt>
                <c:pt idx="2">
                  <c:v>117.18762310202</c:v>
                </c:pt>
                <c:pt idx="3">
                  <c:v>125.872540582217</c:v>
                </c:pt>
                <c:pt idx="4">
                  <c:v>131.53512361617899</c:v>
                </c:pt>
                <c:pt idx="5">
                  <c:v>122.12135395262101</c:v>
                </c:pt>
                <c:pt idx="6">
                  <c:v>128.51624285106001</c:v>
                </c:pt>
                <c:pt idx="7">
                  <c:v>131.17563958719001</c:v>
                </c:pt>
                <c:pt idx="8">
                  <c:v>128.08606695818301</c:v>
                </c:pt>
                <c:pt idx="9">
                  <c:v>135.75651183046199</c:v>
                </c:pt>
                <c:pt idx="10">
                  <c:v>131.81513825915701</c:v>
                </c:pt>
                <c:pt idx="11">
                  <c:v>130.565141460939</c:v>
                </c:pt>
                <c:pt idx="12">
                  <c:v>135.901129083033</c:v>
                </c:pt>
                <c:pt idx="13">
                  <c:v>132.70196509210399</c:v>
                </c:pt>
                <c:pt idx="14">
                  <c:v>143.738679216533</c:v>
                </c:pt>
                <c:pt idx="15">
                  <c:v>136.86474678482901</c:v>
                </c:pt>
                <c:pt idx="16">
                  <c:v>130.22232395082901</c:v>
                </c:pt>
                <c:pt idx="17">
                  <c:v>128.137375876855</c:v>
                </c:pt>
                <c:pt idx="18">
                  <c:v>131.08200682850199</c:v>
                </c:pt>
                <c:pt idx="19">
                  <c:v>141.22090818135999</c:v>
                </c:pt>
                <c:pt idx="20">
                  <c:v>140.80023783987701</c:v>
                </c:pt>
                <c:pt idx="21">
                  <c:v>139.24925328135501</c:v>
                </c:pt>
                <c:pt idx="22">
                  <c:v>136.205745238893</c:v>
                </c:pt>
                <c:pt idx="23">
                  <c:v>143.034190766846</c:v>
                </c:pt>
                <c:pt idx="24">
                  <c:v>152.38085919716599</c:v>
                </c:pt>
                <c:pt idx="25">
                  <c:v>147.757185132861</c:v>
                </c:pt>
                <c:pt idx="26">
                  <c:v>141.03989212170299</c:v>
                </c:pt>
                <c:pt idx="27">
                  <c:v>136.080702475735</c:v>
                </c:pt>
                <c:pt idx="28">
                  <c:v>138.02824793518101</c:v>
                </c:pt>
                <c:pt idx="29">
                  <c:v>141.52410589240199</c:v>
                </c:pt>
                <c:pt idx="30">
                  <c:v>150.67172523224301</c:v>
                </c:pt>
                <c:pt idx="31">
                  <c:v>144.83994583152801</c:v>
                </c:pt>
                <c:pt idx="32">
                  <c:v>138.45601932413899</c:v>
                </c:pt>
                <c:pt idx="33">
                  <c:v>135.42111148042201</c:v>
                </c:pt>
                <c:pt idx="34">
                  <c:v>132.67057009102601</c:v>
                </c:pt>
                <c:pt idx="35">
                  <c:v>129.90762116597099</c:v>
                </c:pt>
                <c:pt idx="36">
                  <c:v>134.01860869862099</c:v>
                </c:pt>
                <c:pt idx="37">
                  <c:v>146.188119740427</c:v>
                </c:pt>
                <c:pt idx="38">
                  <c:v>140.68434241415801</c:v>
                </c:pt>
                <c:pt idx="39">
                  <c:v>137.09013389111999</c:v>
                </c:pt>
                <c:pt idx="40">
                  <c:v>138.83930006224799</c:v>
                </c:pt>
                <c:pt idx="41">
                  <c:v>144.20191607472</c:v>
                </c:pt>
                <c:pt idx="42">
                  <c:v>134.761863818877</c:v>
                </c:pt>
                <c:pt idx="43">
                  <c:v>130.764475576655</c:v>
                </c:pt>
                <c:pt idx="44">
                  <c:v>146.672765619008</c:v>
                </c:pt>
                <c:pt idx="45">
                  <c:v>145.823598261852</c:v>
                </c:pt>
                <c:pt idx="46">
                  <c:v>138.42957472032199</c:v>
                </c:pt>
                <c:pt idx="47">
                  <c:v>131.03469981248401</c:v>
                </c:pt>
                <c:pt idx="48">
                  <c:v>125.758405543249</c:v>
                </c:pt>
                <c:pt idx="49">
                  <c:v>131.47777762737201</c:v>
                </c:pt>
                <c:pt idx="50">
                  <c:v>137.633858894588</c:v>
                </c:pt>
                <c:pt idx="51">
                  <c:v>131.769533993219</c:v>
                </c:pt>
                <c:pt idx="52">
                  <c:v>129.813839375264</c:v>
                </c:pt>
                <c:pt idx="53">
                  <c:v>128.485184128246</c:v>
                </c:pt>
                <c:pt idx="54">
                  <c:v>139.154159090636</c:v>
                </c:pt>
                <c:pt idx="55">
                  <c:v>139.108096060338</c:v>
                </c:pt>
                <c:pt idx="56">
                  <c:v>133.687897986411</c:v>
                </c:pt>
                <c:pt idx="57">
                  <c:v>131.65558980630601</c:v>
                </c:pt>
                <c:pt idx="58">
                  <c:v>146.58599233026001</c:v>
                </c:pt>
                <c:pt idx="59">
                  <c:v>140.87775209832</c:v>
                </c:pt>
                <c:pt idx="60">
                  <c:v>133.664938745992</c:v>
                </c:pt>
                <c:pt idx="61">
                  <c:v>136.50309084152201</c:v>
                </c:pt>
                <c:pt idx="62">
                  <c:v>148.425905649827</c:v>
                </c:pt>
                <c:pt idx="63">
                  <c:v>140.12724648458001</c:v>
                </c:pt>
                <c:pt idx="64">
                  <c:v>140.09852756599901</c:v>
                </c:pt>
                <c:pt idx="65">
                  <c:v>151.137691442782</c:v>
                </c:pt>
                <c:pt idx="66">
                  <c:v>148.077979974443</c:v>
                </c:pt>
                <c:pt idx="67">
                  <c:v>143.96244215250499</c:v>
                </c:pt>
                <c:pt idx="68">
                  <c:v>154.69081265729099</c:v>
                </c:pt>
                <c:pt idx="69">
                  <c:v>152.499509653009</c:v>
                </c:pt>
                <c:pt idx="70">
                  <c:v>146.41540909495899</c:v>
                </c:pt>
                <c:pt idx="71">
                  <c:v>150.07006397224899</c:v>
                </c:pt>
                <c:pt idx="72">
                  <c:v>156.061963252335</c:v>
                </c:pt>
                <c:pt idx="73">
                  <c:v>152.69936432857199</c:v>
                </c:pt>
                <c:pt idx="74">
                  <c:v>146.29920233407</c:v>
                </c:pt>
                <c:pt idx="75">
                  <c:v>147.95542358260701</c:v>
                </c:pt>
                <c:pt idx="76">
                  <c:v>155.92762137381001</c:v>
                </c:pt>
                <c:pt idx="77">
                  <c:v>151.12814387111899</c:v>
                </c:pt>
                <c:pt idx="78">
                  <c:v>144.85953750039101</c:v>
                </c:pt>
                <c:pt idx="79">
                  <c:v>142.47751650595001</c:v>
                </c:pt>
                <c:pt idx="80">
                  <c:v>142.2959505112</c:v>
                </c:pt>
                <c:pt idx="81">
                  <c:v>152.09972000836601</c:v>
                </c:pt>
                <c:pt idx="82">
                  <c:v>154.64297050408101</c:v>
                </c:pt>
                <c:pt idx="83">
                  <c:v>146.914788428164</c:v>
                </c:pt>
                <c:pt idx="84">
                  <c:v>141.38785602738301</c:v>
                </c:pt>
                <c:pt idx="85">
                  <c:v>155.49773452228899</c:v>
                </c:pt>
                <c:pt idx="86">
                  <c:v>147.68427947589501</c:v>
                </c:pt>
                <c:pt idx="87">
                  <c:v>142.93488804503301</c:v>
                </c:pt>
                <c:pt idx="88">
                  <c:v>150.323807625905</c:v>
                </c:pt>
                <c:pt idx="89">
                  <c:v>158.597228769292</c:v>
                </c:pt>
                <c:pt idx="90">
                  <c:v>152.45165468615301</c:v>
                </c:pt>
                <c:pt idx="91">
                  <c:v>157.46391030857299</c:v>
                </c:pt>
                <c:pt idx="92">
                  <c:v>161.49683616443301</c:v>
                </c:pt>
                <c:pt idx="93">
                  <c:v>156.34486141657499</c:v>
                </c:pt>
                <c:pt idx="94">
                  <c:v>156.81706913754601</c:v>
                </c:pt>
                <c:pt idx="95">
                  <c:v>167.419715603848</c:v>
                </c:pt>
                <c:pt idx="96">
                  <c:v>166.35123162933399</c:v>
                </c:pt>
                <c:pt idx="97">
                  <c:v>159.28471959790801</c:v>
                </c:pt>
                <c:pt idx="98">
                  <c:v>158.777704425395</c:v>
                </c:pt>
                <c:pt idx="99">
                  <c:v>165.982302367118</c:v>
                </c:pt>
                <c:pt idx="100">
                  <c:v>159.85919020136501</c:v>
                </c:pt>
                <c:pt idx="101">
                  <c:v>152.406402803887</c:v>
                </c:pt>
                <c:pt idx="102">
                  <c:v>158.36018996979899</c:v>
                </c:pt>
                <c:pt idx="103">
                  <c:v>163.09457453942301</c:v>
                </c:pt>
                <c:pt idx="104">
                  <c:v>153.53005103599901</c:v>
                </c:pt>
                <c:pt idx="105">
                  <c:v>152.333414630654</c:v>
                </c:pt>
                <c:pt idx="106">
                  <c:v>165.22628908679599</c:v>
                </c:pt>
                <c:pt idx="107">
                  <c:v>160.84542000274701</c:v>
                </c:pt>
                <c:pt idx="108">
                  <c:v>154.481925551004</c:v>
                </c:pt>
                <c:pt idx="109">
                  <c:v>166.61919544382101</c:v>
                </c:pt>
                <c:pt idx="110">
                  <c:v>164.76597411203201</c:v>
                </c:pt>
                <c:pt idx="111">
                  <c:v>162.265828297864</c:v>
                </c:pt>
                <c:pt idx="112">
                  <c:v>164.69608291146301</c:v>
                </c:pt>
                <c:pt idx="113">
                  <c:v>172.870745619536</c:v>
                </c:pt>
                <c:pt idx="114">
                  <c:v>168.75273424164399</c:v>
                </c:pt>
                <c:pt idx="115">
                  <c:v>166.98488685106599</c:v>
                </c:pt>
                <c:pt idx="116">
                  <c:v>174.357561831087</c:v>
                </c:pt>
                <c:pt idx="117">
                  <c:v>172.892638021956</c:v>
                </c:pt>
                <c:pt idx="118">
                  <c:v>164.22547139062399</c:v>
                </c:pt>
                <c:pt idx="119">
                  <c:v>156.736453264772</c:v>
                </c:pt>
                <c:pt idx="120">
                  <c:v>150.31322052316699</c:v>
                </c:pt>
                <c:pt idx="121">
                  <c:v>145.29859452281201</c:v>
                </c:pt>
                <c:pt idx="122">
                  <c:v>144.89040148843301</c:v>
                </c:pt>
                <c:pt idx="123">
                  <c:v>153.429811663045</c:v>
                </c:pt>
                <c:pt idx="124">
                  <c:v>153.769870502613</c:v>
                </c:pt>
                <c:pt idx="125">
                  <c:v>143.24342191111501</c:v>
                </c:pt>
                <c:pt idx="126">
                  <c:v>135.65131476171999</c:v>
                </c:pt>
                <c:pt idx="127">
                  <c:v>133.69100482298001</c:v>
                </c:pt>
                <c:pt idx="128">
                  <c:v>135.79679816697501</c:v>
                </c:pt>
                <c:pt idx="129">
                  <c:v>131.95262686675201</c:v>
                </c:pt>
                <c:pt idx="130">
                  <c:v>144.19144722481599</c:v>
                </c:pt>
                <c:pt idx="131">
                  <c:v>147.120208346347</c:v>
                </c:pt>
                <c:pt idx="132">
                  <c:v>138.63998383825</c:v>
                </c:pt>
                <c:pt idx="133">
                  <c:v>137.34554842356201</c:v>
                </c:pt>
                <c:pt idx="134">
                  <c:v>152.57576019074099</c:v>
                </c:pt>
                <c:pt idx="135">
                  <c:v>147.00465083352</c:v>
                </c:pt>
                <c:pt idx="136">
                  <c:v>141.63469800473601</c:v>
                </c:pt>
                <c:pt idx="137">
                  <c:v>149.31037568586601</c:v>
                </c:pt>
                <c:pt idx="138">
                  <c:v>158.299646268647</c:v>
                </c:pt>
                <c:pt idx="139">
                  <c:v>155.82450691135901</c:v>
                </c:pt>
                <c:pt idx="140">
                  <c:v>153.00342392685801</c:v>
                </c:pt>
                <c:pt idx="141">
                  <c:v>153.38131711952201</c:v>
                </c:pt>
                <c:pt idx="142">
                  <c:v>164.08924286785901</c:v>
                </c:pt>
                <c:pt idx="143">
                  <c:v>162.21307196282501</c:v>
                </c:pt>
                <c:pt idx="144">
                  <c:v>159.83320786958899</c:v>
                </c:pt>
                <c:pt idx="145">
                  <c:v>156.127433484199</c:v>
                </c:pt>
                <c:pt idx="146">
                  <c:v>169.569357645932</c:v>
                </c:pt>
                <c:pt idx="147">
                  <c:v>165.876659686409</c:v>
                </c:pt>
                <c:pt idx="148">
                  <c:v>155.77708283316301</c:v>
                </c:pt>
                <c:pt idx="149">
                  <c:v>150.79894325181499</c:v>
                </c:pt>
                <c:pt idx="150">
                  <c:v>152.47650037348001</c:v>
                </c:pt>
                <c:pt idx="151">
                  <c:v>163.938982634355</c:v>
                </c:pt>
                <c:pt idx="152">
                  <c:v>155.189242662444</c:v>
                </c:pt>
                <c:pt idx="153">
                  <c:v>148.679637726198</c:v>
                </c:pt>
                <c:pt idx="154">
                  <c:v>148.303526264868</c:v>
                </c:pt>
                <c:pt idx="155">
                  <c:v>162.52778617083101</c:v>
                </c:pt>
                <c:pt idx="156">
                  <c:v>163.20129780155199</c:v>
                </c:pt>
                <c:pt idx="157">
                  <c:v>152.984062213182</c:v>
                </c:pt>
                <c:pt idx="158">
                  <c:v>147.03089126181601</c:v>
                </c:pt>
                <c:pt idx="159">
                  <c:v>152.68984320198101</c:v>
                </c:pt>
                <c:pt idx="160">
                  <c:v>169.095302577512</c:v>
                </c:pt>
                <c:pt idx="161">
                  <c:v>158.50475556458201</c:v>
                </c:pt>
                <c:pt idx="162">
                  <c:v>147.237095132885</c:v>
                </c:pt>
                <c:pt idx="163">
                  <c:v>154.49611506923</c:v>
                </c:pt>
                <c:pt idx="164">
                  <c:v>168.571025417393</c:v>
                </c:pt>
                <c:pt idx="165">
                  <c:v>159.837745039623</c:v>
                </c:pt>
                <c:pt idx="166">
                  <c:v>160.12370785508401</c:v>
                </c:pt>
                <c:pt idx="167">
                  <c:v>172.053167727963</c:v>
                </c:pt>
                <c:pt idx="168">
                  <c:v>160.512874211639</c:v>
                </c:pt>
                <c:pt idx="169">
                  <c:v>155.99706484729001</c:v>
                </c:pt>
                <c:pt idx="170">
                  <c:v>175.34256982063701</c:v>
                </c:pt>
                <c:pt idx="171">
                  <c:v>167.93809016196099</c:v>
                </c:pt>
                <c:pt idx="172">
                  <c:v>153.893407098447</c:v>
                </c:pt>
                <c:pt idx="173">
                  <c:v>150.91440101697</c:v>
                </c:pt>
                <c:pt idx="174">
                  <c:v>173.41531752041999</c:v>
                </c:pt>
                <c:pt idx="175">
                  <c:v>169.044109063749</c:v>
                </c:pt>
                <c:pt idx="176">
                  <c:v>153.72852429833301</c:v>
                </c:pt>
                <c:pt idx="177">
                  <c:v>173.148034206505</c:v>
                </c:pt>
                <c:pt idx="178">
                  <c:v>170.48516383755</c:v>
                </c:pt>
                <c:pt idx="179">
                  <c:v>157.271132095973</c:v>
                </c:pt>
                <c:pt idx="180">
                  <c:v>152.78434271619301</c:v>
                </c:pt>
                <c:pt idx="181">
                  <c:v>155.916897089397</c:v>
                </c:pt>
                <c:pt idx="182">
                  <c:v>174.533745454545</c:v>
                </c:pt>
                <c:pt idx="183">
                  <c:v>163.01823388341001</c:v>
                </c:pt>
                <c:pt idx="184">
                  <c:v>150.73369310769999</c:v>
                </c:pt>
                <c:pt idx="185">
                  <c:v>154.09028755371401</c:v>
                </c:pt>
                <c:pt idx="186">
                  <c:v>169.00250060498499</c:v>
                </c:pt>
                <c:pt idx="187">
                  <c:v>164.80749354214399</c:v>
                </c:pt>
                <c:pt idx="188">
                  <c:v>149.88248245643501</c:v>
                </c:pt>
                <c:pt idx="189">
                  <c:v>143.195240941187</c:v>
                </c:pt>
                <c:pt idx="190">
                  <c:v>144.339004178273</c:v>
                </c:pt>
                <c:pt idx="191">
                  <c:v>155.63144678061201</c:v>
                </c:pt>
                <c:pt idx="192">
                  <c:v>144.62744101201599</c:v>
                </c:pt>
                <c:pt idx="193">
                  <c:v>134.623481159449</c:v>
                </c:pt>
                <c:pt idx="194">
                  <c:v>127.25826891709799</c:v>
                </c:pt>
                <c:pt idx="195">
                  <c:v>120.957426015956</c:v>
                </c:pt>
                <c:pt idx="196">
                  <c:v>119.278722757663</c:v>
                </c:pt>
                <c:pt idx="197">
                  <c:v>124.394749608764</c:v>
                </c:pt>
                <c:pt idx="198">
                  <c:v>127.868695441738</c:v>
                </c:pt>
                <c:pt idx="199">
                  <c:v>126.51753928753401</c:v>
                </c:pt>
                <c:pt idx="200">
                  <c:v>124.626768140823</c:v>
                </c:pt>
                <c:pt idx="201">
                  <c:v>120.51386728284599</c:v>
                </c:pt>
                <c:pt idx="202">
                  <c:v>125.393762506535</c:v>
                </c:pt>
                <c:pt idx="203">
                  <c:v>138.49173739205401</c:v>
                </c:pt>
                <c:pt idx="204">
                  <c:v>139.082503252295</c:v>
                </c:pt>
                <c:pt idx="205">
                  <c:v>134.47302555726401</c:v>
                </c:pt>
                <c:pt idx="206">
                  <c:v>129.82112496329901</c:v>
                </c:pt>
                <c:pt idx="207">
                  <c:v>129.62011727243399</c:v>
                </c:pt>
                <c:pt idx="208">
                  <c:v>144.47622812288699</c:v>
                </c:pt>
                <c:pt idx="209">
                  <c:v>147.60302453771899</c:v>
                </c:pt>
                <c:pt idx="210">
                  <c:v>140.25245617012399</c:v>
                </c:pt>
                <c:pt idx="211">
                  <c:v>133.07463705831799</c:v>
                </c:pt>
                <c:pt idx="212">
                  <c:v>126.54004566425</c:v>
                </c:pt>
                <c:pt idx="213">
                  <c:v>131.02222726315301</c:v>
                </c:pt>
                <c:pt idx="214">
                  <c:v>150.581174937779</c:v>
                </c:pt>
                <c:pt idx="215">
                  <c:v>149.180581087397</c:v>
                </c:pt>
                <c:pt idx="216">
                  <c:v>138.099339030126</c:v>
                </c:pt>
                <c:pt idx="217">
                  <c:v>129.85513723034401</c:v>
                </c:pt>
                <c:pt idx="218">
                  <c:v>127.239956914524</c:v>
                </c:pt>
                <c:pt idx="219">
                  <c:v>137.53929038366201</c:v>
                </c:pt>
                <c:pt idx="220">
                  <c:v>147.41703329547499</c:v>
                </c:pt>
                <c:pt idx="221">
                  <c:v>142.61719054335401</c:v>
                </c:pt>
                <c:pt idx="222">
                  <c:v>136.40182460555599</c:v>
                </c:pt>
                <c:pt idx="223">
                  <c:v>127.98202751343599</c:v>
                </c:pt>
                <c:pt idx="224">
                  <c:v>133.82515752032501</c:v>
                </c:pt>
                <c:pt idx="225">
                  <c:v>142.472477757549</c:v>
                </c:pt>
                <c:pt idx="226">
                  <c:v>147.36915204006601</c:v>
                </c:pt>
                <c:pt idx="227">
                  <c:v>136.00681599472099</c:v>
                </c:pt>
                <c:pt idx="228">
                  <c:v>129.00161445893801</c:v>
                </c:pt>
                <c:pt idx="229">
                  <c:v>145.335914635405</c:v>
                </c:pt>
                <c:pt idx="230">
                  <c:v>150.73415505854899</c:v>
                </c:pt>
                <c:pt idx="231">
                  <c:v>142.85098283620201</c:v>
                </c:pt>
                <c:pt idx="232">
                  <c:v>136.04873675097099</c:v>
                </c:pt>
                <c:pt idx="233">
                  <c:v>132.78571623353599</c:v>
                </c:pt>
                <c:pt idx="234">
                  <c:v>138.828984226572</c:v>
                </c:pt>
                <c:pt idx="235">
                  <c:v>149.678641228478</c:v>
                </c:pt>
                <c:pt idx="236">
                  <c:v>152.49607483554001</c:v>
                </c:pt>
                <c:pt idx="237">
                  <c:v>147.92480534418701</c:v>
                </c:pt>
                <c:pt idx="238">
                  <c:v>146.578092994001</c:v>
                </c:pt>
                <c:pt idx="239">
                  <c:v>143.16927103528499</c:v>
                </c:pt>
                <c:pt idx="240">
                  <c:v>148.073018341167</c:v>
                </c:pt>
                <c:pt idx="241">
                  <c:v>156.774315669131</c:v>
                </c:pt>
                <c:pt idx="242">
                  <c:v>159.581453355745</c:v>
                </c:pt>
                <c:pt idx="243">
                  <c:v>153.10001550327499</c:v>
                </c:pt>
                <c:pt idx="244">
                  <c:v>151.61544814349199</c:v>
                </c:pt>
                <c:pt idx="245">
                  <c:v>150.71924997478101</c:v>
                </c:pt>
                <c:pt idx="246">
                  <c:v>162.17325448103401</c:v>
                </c:pt>
                <c:pt idx="247">
                  <c:v>169.36603926485401</c:v>
                </c:pt>
                <c:pt idx="248">
                  <c:v>165.06018196787701</c:v>
                </c:pt>
                <c:pt idx="249">
                  <c:v>155.97185378013</c:v>
                </c:pt>
                <c:pt idx="250">
                  <c:v>152.65315380012001</c:v>
                </c:pt>
                <c:pt idx="251">
                  <c:v>153.94977065402301</c:v>
                </c:pt>
                <c:pt idx="252">
                  <c:v>168.230467848046</c:v>
                </c:pt>
                <c:pt idx="253">
                  <c:v>169.024318034359</c:v>
                </c:pt>
                <c:pt idx="254">
                  <c:v>161.642314386225</c:v>
                </c:pt>
                <c:pt idx="255">
                  <c:v>157.056966405097</c:v>
                </c:pt>
                <c:pt idx="256">
                  <c:v>152.872808769296</c:v>
                </c:pt>
                <c:pt idx="257">
                  <c:v>156.372197252528</c:v>
                </c:pt>
              </c:numCache>
            </c:numRef>
          </c:val>
          <c:smooth val="0"/>
          <c:extLst>
            <c:ext xmlns:c16="http://schemas.microsoft.com/office/drawing/2014/chart" uri="{C3380CC4-5D6E-409C-BE32-E72D297353CC}">
              <c16:uniqueId val="{00000002-0345-4BEB-A97B-4400F45E2905}"/>
            </c:ext>
          </c:extLst>
        </c:ser>
        <c:ser>
          <c:idx val="3"/>
          <c:order val="3"/>
          <c:tx>
            <c:strRef>
              <c:f>'Ch 3, 5. Fuel Prices'!$H$57</c:f>
              <c:strCache>
                <c:ptCount val="1"/>
                <c:pt idx="0">
                  <c:v>Premium 98</c:v>
                </c:pt>
              </c:strCache>
            </c:strRef>
          </c:tx>
          <c:spPr>
            <a:ln w="12700" cap="rnd">
              <a:solidFill>
                <a:srgbClr val="77869F"/>
              </a:solidFill>
              <a:prstDash val="solid"/>
              <a:round/>
            </a:ln>
            <a:effectLst/>
          </c:spPr>
          <c:marker>
            <c:symbol val="none"/>
          </c:marker>
          <c:cat>
            <c:numRef>
              <c:f>'Ch 3, 5. Fuel Prices'!$D$58:$D$315</c:f>
              <c:numCache>
                <c:formatCode>m/d/yyyy</c:formatCode>
                <c:ptCount val="258"/>
                <c:pt idx="0">
                  <c:v>42551</c:v>
                </c:pt>
                <c:pt idx="1">
                  <c:v>42582</c:v>
                </c:pt>
                <c:pt idx="2">
                  <c:v>42589</c:v>
                </c:pt>
                <c:pt idx="3">
                  <c:v>42596</c:v>
                </c:pt>
                <c:pt idx="4">
                  <c:v>42603</c:v>
                </c:pt>
                <c:pt idx="5">
                  <c:v>42610</c:v>
                </c:pt>
                <c:pt idx="6">
                  <c:v>42617</c:v>
                </c:pt>
                <c:pt idx="7">
                  <c:v>42624</c:v>
                </c:pt>
                <c:pt idx="8">
                  <c:v>42631</c:v>
                </c:pt>
                <c:pt idx="9">
                  <c:v>42638</c:v>
                </c:pt>
                <c:pt idx="10">
                  <c:v>42645</c:v>
                </c:pt>
                <c:pt idx="11">
                  <c:v>42652</c:v>
                </c:pt>
                <c:pt idx="12">
                  <c:v>42659</c:v>
                </c:pt>
                <c:pt idx="13">
                  <c:v>42666</c:v>
                </c:pt>
                <c:pt idx="14">
                  <c:v>42673</c:v>
                </c:pt>
                <c:pt idx="15">
                  <c:v>42680</c:v>
                </c:pt>
                <c:pt idx="16">
                  <c:v>42687</c:v>
                </c:pt>
                <c:pt idx="17">
                  <c:v>42694</c:v>
                </c:pt>
                <c:pt idx="18">
                  <c:v>42701</c:v>
                </c:pt>
                <c:pt idx="19">
                  <c:v>42708</c:v>
                </c:pt>
                <c:pt idx="20">
                  <c:v>42715</c:v>
                </c:pt>
                <c:pt idx="21">
                  <c:v>42722</c:v>
                </c:pt>
                <c:pt idx="22">
                  <c:v>42729</c:v>
                </c:pt>
                <c:pt idx="23">
                  <c:v>42736</c:v>
                </c:pt>
                <c:pt idx="24">
                  <c:v>42743</c:v>
                </c:pt>
                <c:pt idx="25">
                  <c:v>42750</c:v>
                </c:pt>
                <c:pt idx="26">
                  <c:v>42757</c:v>
                </c:pt>
                <c:pt idx="27">
                  <c:v>42764</c:v>
                </c:pt>
                <c:pt idx="28">
                  <c:v>42771</c:v>
                </c:pt>
                <c:pt idx="29">
                  <c:v>42778</c:v>
                </c:pt>
                <c:pt idx="30">
                  <c:v>42785</c:v>
                </c:pt>
                <c:pt idx="31">
                  <c:v>42792</c:v>
                </c:pt>
                <c:pt idx="32">
                  <c:v>42799</c:v>
                </c:pt>
                <c:pt idx="33">
                  <c:v>42806</c:v>
                </c:pt>
                <c:pt idx="34">
                  <c:v>42813</c:v>
                </c:pt>
                <c:pt idx="35">
                  <c:v>42820</c:v>
                </c:pt>
                <c:pt idx="36">
                  <c:v>42827</c:v>
                </c:pt>
                <c:pt idx="37">
                  <c:v>42834</c:v>
                </c:pt>
                <c:pt idx="38">
                  <c:v>42841</c:v>
                </c:pt>
                <c:pt idx="39">
                  <c:v>42848</c:v>
                </c:pt>
                <c:pt idx="40">
                  <c:v>42855</c:v>
                </c:pt>
                <c:pt idx="41">
                  <c:v>42862</c:v>
                </c:pt>
                <c:pt idx="42">
                  <c:v>42869</c:v>
                </c:pt>
                <c:pt idx="43">
                  <c:v>42876</c:v>
                </c:pt>
                <c:pt idx="44">
                  <c:v>42883</c:v>
                </c:pt>
                <c:pt idx="45">
                  <c:v>42890</c:v>
                </c:pt>
                <c:pt idx="46">
                  <c:v>42897</c:v>
                </c:pt>
                <c:pt idx="47">
                  <c:v>42904</c:v>
                </c:pt>
                <c:pt idx="48">
                  <c:v>42911</c:v>
                </c:pt>
                <c:pt idx="49">
                  <c:v>42918</c:v>
                </c:pt>
                <c:pt idx="50">
                  <c:v>42925</c:v>
                </c:pt>
                <c:pt idx="51">
                  <c:v>42932</c:v>
                </c:pt>
                <c:pt idx="52">
                  <c:v>42939</c:v>
                </c:pt>
                <c:pt idx="53">
                  <c:v>42946</c:v>
                </c:pt>
                <c:pt idx="54">
                  <c:v>42953</c:v>
                </c:pt>
                <c:pt idx="55">
                  <c:v>42960</c:v>
                </c:pt>
                <c:pt idx="56">
                  <c:v>42967</c:v>
                </c:pt>
                <c:pt idx="57">
                  <c:v>42974</c:v>
                </c:pt>
                <c:pt idx="58">
                  <c:v>42981</c:v>
                </c:pt>
                <c:pt idx="59">
                  <c:v>42988</c:v>
                </c:pt>
                <c:pt idx="60">
                  <c:v>42995</c:v>
                </c:pt>
                <c:pt idx="61">
                  <c:v>43002</c:v>
                </c:pt>
                <c:pt idx="62">
                  <c:v>43009</c:v>
                </c:pt>
                <c:pt idx="63">
                  <c:v>43016</c:v>
                </c:pt>
                <c:pt idx="64">
                  <c:v>43023</c:v>
                </c:pt>
                <c:pt idx="65">
                  <c:v>43030</c:v>
                </c:pt>
                <c:pt idx="66">
                  <c:v>43037</c:v>
                </c:pt>
                <c:pt idx="67">
                  <c:v>43044</c:v>
                </c:pt>
                <c:pt idx="68">
                  <c:v>43051</c:v>
                </c:pt>
                <c:pt idx="69">
                  <c:v>43058</c:v>
                </c:pt>
                <c:pt idx="70">
                  <c:v>43065</c:v>
                </c:pt>
                <c:pt idx="71">
                  <c:v>43072</c:v>
                </c:pt>
                <c:pt idx="72">
                  <c:v>43079</c:v>
                </c:pt>
                <c:pt idx="73">
                  <c:v>43086</c:v>
                </c:pt>
                <c:pt idx="74">
                  <c:v>43093</c:v>
                </c:pt>
                <c:pt idx="75">
                  <c:v>43100</c:v>
                </c:pt>
                <c:pt idx="76">
                  <c:v>43107</c:v>
                </c:pt>
                <c:pt idx="77">
                  <c:v>43114</c:v>
                </c:pt>
                <c:pt idx="78">
                  <c:v>43121</c:v>
                </c:pt>
                <c:pt idx="79">
                  <c:v>43128</c:v>
                </c:pt>
                <c:pt idx="80">
                  <c:v>43135</c:v>
                </c:pt>
                <c:pt idx="81">
                  <c:v>43142</c:v>
                </c:pt>
                <c:pt idx="82">
                  <c:v>43149</c:v>
                </c:pt>
                <c:pt idx="83">
                  <c:v>43156</c:v>
                </c:pt>
                <c:pt idx="84">
                  <c:v>43163</c:v>
                </c:pt>
                <c:pt idx="85">
                  <c:v>43170</c:v>
                </c:pt>
                <c:pt idx="86">
                  <c:v>43177</c:v>
                </c:pt>
                <c:pt idx="87">
                  <c:v>43184</c:v>
                </c:pt>
                <c:pt idx="88">
                  <c:v>43191</c:v>
                </c:pt>
                <c:pt idx="89">
                  <c:v>43198</c:v>
                </c:pt>
                <c:pt idx="90">
                  <c:v>43205</c:v>
                </c:pt>
                <c:pt idx="91">
                  <c:v>43212</c:v>
                </c:pt>
                <c:pt idx="92">
                  <c:v>43219</c:v>
                </c:pt>
                <c:pt idx="93">
                  <c:v>43226</c:v>
                </c:pt>
                <c:pt idx="94">
                  <c:v>43233</c:v>
                </c:pt>
                <c:pt idx="95">
                  <c:v>43240</c:v>
                </c:pt>
                <c:pt idx="96">
                  <c:v>43247</c:v>
                </c:pt>
                <c:pt idx="97">
                  <c:v>43254</c:v>
                </c:pt>
                <c:pt idx="98">
                  <c:v>43261</c:v>
                </c:pt>
                <c:pt idx="99">
                  <c:v>43268</c:v>
                </c:pt>
                <c:pt idx="100">
                  <c:v>43275</c:v>
                </c:pt>
                <c:pt idx="101">
                  <c:v>43282</c:v>
                </c:pt>
                <c:pt idx="102">
                  <c:v>43289</c:v>
                </c:pt>
                <c:pt idx="103">
                  <c:v>43296</c:v>
                </c:pt>
                <c:pt idx="104">
                  <c:v>43303</c:v>
                </c:pt>
                <c:pt idx="105">
                  <c:v>43310</c:v>
                </c:pt>
                <c:pt idx="106">
                  <c:v>43317</c:v>
                </c:pt>
                <c:pt idx="107">
                  <c:v>43324</c:v>
                </c:pt>
                <c:pt idx="108">
                  <c:v>43331</c:v>
                </c:pt>
                <c:pt idx="109">
                  <c:v>43338</c:v>
                </c:pt>
                <c:pt idx="110">
                  <c:v>43345</c:v>
                </c:pt>
                <c:pt idx="111">
                  <c:v>43352</c:v>
                </c:pt>
                <c:pt idx="112">
                  <c:v>43359</c:v>
                </c:pt>
                <c:pt idx="113">
                  <c:v>43366</c:v>
                </c:pt>
                <c:pt idx="114">
                  <c:v>43373</c:v>
                </c:pt>
                <c:pt idx="115">
                  <c:v>43380</c:v>
                </c:pt>
                <c:pt idx="116">
                  <c:v>43387</c:v>
                </c:pt>
                <c:pt idx="117">
                  <c:v>43394</c:v>
                </c:pt>
                <c:pt idx="118">
                  <c:v>43401</c:v>
                </c:pt>
                <c:pt idx="119">
                  <c:v>43408</c:v>
                </c:pt>
                <c:pt idx="120">
                  <c:v>43415</c:v>
                </c:pt>
                <c:pt idx="121">
                  <c:v>43422</c:v>
                </c:pt>
                <c:pt idx="122">
                  <c:v>43429</c:v>
                </c:pt>
                <c:pt idx="123">
                  <c:v>43436</c:v>
                </c:pt>
                <c:pt idx="124">
                  <c:v>43443</c:v>
                </c:pt>
                <c:pt idx="125">
                  <c:v>43450</c:v>
                </c:pt>
                <c:pt idx="126">
                  <c:v>43457</c:v>
                </c:pt>
                <c:pt idx="127">
                  <c:v>43464</c:v>
                </c:pt>
                <c:pt idx="128">
                  <c:v>43471</c:v>
                </c:pt>
                <c:pt idx="129">
                  <c:v>43478</c:v>
                </c:pt>
                <c:pt idx="130">
                  <c:v>43485</c:v>
                </c:pt>
                <c:pt idx="131">
                  <c:v>43492</c:v>
                </c:pt>
                <c:pt idx="132">
                  <c:v>43499</c:v>
                </c:pt>
                <c:pt idx="133">
                  <c:v>43506</c:v>
                </c:pt>
                <c:pt idx="134">
                  <c:v>43513</c:v>
                </c:pt>
                <c:pt idx="135">
                  <c:v>43520</c:v>
                </c:pt>
                <c:pt idx="136">
                  <c:v>43527</c:v>
                </c:pt>
                <c:pt idx="137">
                  <c:v>43534</c:v>
                </c:pt>
                <c:pt idx="138">
                  <c:v>43541</c:v>
                </c:pt>
                <c:pt idx="139">
                  <c:v>43548</c:v>
                </c:pt>
                <c:pt idx="140">
                  <c:v>43555</c:v>
                </c:pt>
                <c:pt idx="141">
                  <c:v>43562</c:v>
                </c:pt>
                <c:pt idx="142">
                  <c:v>43569</c:v>
                </c:pt>
                <c:pt idx="143">
                  <c:v>43576</c:v>
                </c:pt>
                <c:pt idx="144">
                  <c:v>43583</c:v>
                </c:pt>
                <c:pt idx="145">
                  <c:v>43590</c:v>
                </c:pt>
                <c:pt idx="146">
                  <c:v>43597</c:v>
                </c:pt>
                <c:pt idx="147">
                  <c:v>43604</c:v>
                </c:pt>
                <c:pt idx="148">
                  <c:v>43611</c:v>
                </c:pt>
                <c:pt idx="149">
                  <c:v>43618</c:v>
                </c:pt>
                <c:pt idx="150">
                  <c:v>43625</c:v>
                </c:pt>
                <c:pt idx="151">
                  <c:v>43632</c:v>
                </c:pt>
                <c:pt idx="152">
                  <c:v>43639</c:v>
                </c:pt>
                <c:pt idx="153">
                  <c:v>43646</c:v>
                </c:pt>
                <c:pt idx="154">
                  <c:v>43653</c:v>
                </c:pt>
                <c:pt idx="155">
                  <c:v>43660</c:v>
                </c:pt>
                <c:pt idx="156">
                  <c:v>43667</c:v>
                </c:pt>
                <c:pt idx="157">
                  <c:v>43674</c:v>
                </c:pt>
                <c:pt idx="158">
                  <c:v>43681</c:v>
                </c:pt>
                <c:pt idx="159">
                  <c:v>43688</c:v>
                </c:pt>
                <c:pt idx="160">
                  <c:v>43695</c:v>
                </c:pt>
                <c:pt idx="161">
                  <c:v>43702</c:v>
                </c:pt>
                <c:pt idx="162">
                  <c:v>43709</c:v>
                </c:pt>
                <c:pt idx="163">
                  <c:v>43716</c:v>
                </c:pt>
                <c:pt idx="164">
                  <c:v>43723</c:v>
                </c:pt>
                <c:pt idx="165">
                  <c:v>43730</c:v>
                </c:pt>
                <c:pt idx="166">
                  <c:v>43737</c:v>
                </c:pt>
                <c:pt idx="167">
                  <c:v>43744</c:v>
                </c:pt>
                <c:pt idx="168">
                  <c:v>43751</c:v>
                </c:pt>
                <c:pt idx="169">
                  <c:v>43758</c:v>
                </c:pt>
                <c:pt idx="170">
                  <c:v>43765</c:v>
                </c:pt>
                <c:pt idx="171">
                  <c:v>43772</c:v>
                </c:pt>
                <c:pt idx="172">
                  <c:v>43779</c:v>
                </c:pt>
                <c:pt idx="173">
                  <c:v>43786</c:v>
                </c:pt>
                <c:pt idx="174">
                  <c:v>43793</c:v>
                </c:pt>
                <c:pt idx="175">
                  <c:v>43800</c:v>
                </c:pt>
                <c:pt idx="176">
                  <c:v>43807</c:v>
                </c:pt>
                <c:pt idx="177">
                  <c:v>43814</c:v>
                </c:pt>
                <c:pt idx="178">
                  <c:v>43821</c:v>
                </c:pt>
                <c:pt idx="179">
                  <c:v>43828</c:v>
                </c:pt>
                <c:pt idx="180">
                  <c:v>43835</c:v>
                </c:pt>
                <c:pt idx="181">
                  <c:v>43842</c:v>
                </c:pt>
                <c:pt idx="182">
                  <c:v>43849</c:v>
                </c:pt>
                <c:pt idx="183">
                  <c:v>43856</c:v>
                </c:pt>
                <c:pt idx="184">
                  <c:v>43863</c:v>
                </c:pt>
                <c:pt idx="185">
                  <c:v>43870</c:v>
                </c:pt>
                <c:pt idx="186">
                  <c:v>43877</c:v>
                </c:pt>
                <c:pt idx="187">
                  <c:v>43884</c:v>
                </c:pt>
                <c:pt idx="188">
                  <c:v>43891</c:v>
                </c:pt>
                <c:pt idx="189">
                  <c:v>43898</c:v>
                </c:pt>
                <c:pt idx="190">
                  <c:v>43905</c:v>
                </c:pt>
                <c:pt idx="191">
                  <c:v>43912</c:v>
                </c:pt>
                <c:pt idx="192">
                  <c:v>43919</c:v>
                </c:pt>
                <c:pt idx="193">
                  <c:v>43926</c:v>
                </c:pt>
                <c:pt idx="194">
                  <c:v>43933</c:v>
                </c:pt>
                <c:pt idx="195">
                  <c:v>43940</c:v>
                </c:pt>
                <c:pt idx="196">
                  <c:v>43947</c:v>
                </c:pt>
                <c:pt idx="197">
                  <c:v>43954</c:v>
                </c:pt>
                <c:pt idx="198">
                  <c:v>43961</c:v>
                </c:pt>
                <c:pt idx="199">
                  <c:v>43968</c:v>
                </c:pt>
                <c:pt idx="200">
                  <c:v>43975</c:v>
                </c:pt>
                <c:pt idx="201">
                  <c:v>43982</c:v>
                </c:pt>
                <c:pt idx="202">
                  <c:v>43989</c:v>
                </c:pt>
                <c:pt idx="203">
                  <c:v>43996</c:v>
                </c:pt>
                <c:pt idx="204">
                  <c:v>44003</c:v>
                </c:pt>
                <c:pt idx="205">
                  <c:v>44010</c:v>
                </c:pt>
                <c:pt idx="206">
                  <c:v>44017</c:v>
                </c:pt>
                <c:pt idx="207">
                  <c:v>44024</c:v>
                </c:pt>
                <c:pt idx="208">
                  <c:v>44031</c:v>
                </c:pt>
                <c:pt idx="209">
                  <c:v>44038</c:v>
                </c:pt>
                <c:pt idx="210">
                  <c:v>44045</c:v>
                </c:pt>
                <c:pt idx="211">
                  <c:v>44052</c:v>
                </c:pt>
                <c:pt idx="212">
                  <c:v>44059</c:v>
                </c:pt>
                <c:pt idx="213">
                  <c:v>44066</c:v>
                </c:pt>
                <c:pt idx="214">
                  <c:v>44073</c:v>
                </c:pt>
                <c:pt idx="215">
                  <c:v>44080</c:v>
                </c:pt>
                <c:pt idx="216">
                  <c:v>44087</c:v>
                </c:pt>
                <c:pt idx="217">
                  <c:v>44094</c:v>
                </c:pt>
                <c:pt idx="218">
                  <c:v>44101</c:v>
                </c:pt>
                <c:pt idx="219">
                  <c:v>44108</c:v>
                </c:pt>
                <c:pt idx="220">
                  <c:v>44115</c:v>
                </c:pt>
                <c:pt idx="221">
                  <c:v>44122</c:v>
                </c:pt>
                <c:pt idx="222">
                  <c:v>44129</c:v>
                </c:pt>
                <c:pt idx="223">
                  <c:v>44136</c:v>
                </c:pt>
                <c:pt idx="224">
                  <c:v>44143</c:v>
                </c:pt>
                <c:pt idx="225">
                  <c:v>44150</c:v>
                </c:pt>
                <c:pt idx="226">
                  <c:v>44157</c:v>
                </c:pt>
                <c:pt idx="227">
                  <c:v>44164</c:v>
                </c:pt>
                <c:pt idx="228">
                  <c:v>44171</c:v>
                </c:pt>
                <c:pt idx="229">
                  <c:v>44178</c:v>
                </c:pt>
                <c:pt idx="230">
                  <c:v>44185</c:v>
                </c:pt>
                <c:pt idx="231">
                  <c:v>44192</c:v>
                </c:pt>
                <c:pt idx="232">
                  <c:v>44199</c:v>
                </c:pt>
                <c:pt idx="233">
                  <c:v>44206</c:v>
                </c:pt>
                <c:pt idx="234">
                  <c:v>44213</c:v>
                </c:pt>
                <c:pt idx="235">
                  <c:v>44220</c:v>
                </c:pt>
                <c:pt idx="236">
                  <c:v>44227</c:v>
                </c:pt>
                <c:pt idx="237">
                  <c:v>44234</c:v>
                </c:pt>
                <c:pt idx="238">
                  <c:v>44241</c:v>
                </c:pt>
                <c:pt idx="239">
                  <c:v>44248</c:v>
                </c:pt>
                <c:pt idx="240">
                  <c:v>44255</c:v>
                </c:pt>
                <c:pt idx="241">
                  <c:v>44262</c:v>
                </c:pt>
                <c:pt idx="242">
                  <c:v>44269</c:v>
                </c:pt>
                <c:pt idx="243">
                  <c:v>44276</c:v>
                </c:pt>
                <c:pt idx="244">
                  <c:v>44283</c:v>
                </c:pt>
                <c:pt idx="245">
                  <c:v>44290</c:v>
                </c:pt>
                <c:pt idx="246">
                  <c:v>44297</c:v>
                </c:pt>
                <c:pt idx="247">
                  <c:v>44304</c:v>
                </c:pt>
                <c:pt idx="248">
                  <c:v>44311</c:v>
                </c:pt>
                <c:pt idx="249">
                  <c:v>44318</c:v>
                </c:pt>
                <c:pt idx="250">
                  <c:v>44325</c:v>
                </c:pt>
                <c:pt idx="251">
                  <c:v>44332</c:v>
                </c:pt>
                <c:pt idx="252">
                  <c:v>44339</c:v>
                </c:pt>
                <c:pt idx="253">
                  <c:v>44346</c:v>
                </c:pt>
                <c:pt idx="254">
                  <c:v>44353</c:v>
                </c:pt>
                <c:pt idx="255">
                  <c:v>44360</c:v>
                </c:pt>
                <c:pt idx="256">
                  <c:v>44367</c:v>
                </c:pt>
                <c:pt idx="257">
                  <c:v>44374</c:v>
                </c:pt>
              </c:numCache>
            </c:numRef>
          </c:cat>
          <c:val>
            <c:numRef>
              <c:f>'Ch 3, 5. Fuel Prices'!$H$58:$H$315</c:f>
              <c:numCache>
                <c:formatCode>0.00</c:formatCode>
                <c:ptCount val="258"/>
                <c:pt idx="1">
                  <c:v>125.46828125984599</c:v>
                </c:pt>
                <c:pt idx="2">
                  <c:v>122.435991996628</c:v>
                </c:pt>
                <c:pt idx="3">
                  <c:v>131.48532273888301</c:v>
                </c:pt>
                <c:pt idx="4">
                  <c:v>137.682524986624</c:v>
                </c:pt>
                <c:pt idx="5">
                  <c:v>127.942255059389</c:v>
                </c:pt>
                <c:pt idx="6">
                  <c:v>134.243607357531</c:v>
                </c:pt>
                <c:pt idx="7">
                  <c:v>137.207291620532</c:v>
                </c:pt>
                <c:pt idx="8">
                  <c:v>133.93194256977901</c:v>
                </c:pt>
                <c:pt idx="9">
                  <c:v>142.014127926979</c:v>
                </c:pt>
                <c:pt idx="10">
                  <c:v>137.54410070925499</c:v>
                </c:pt>
                <c:pt idx="11">
                  <c:v>136.06741776401</c:v>
                </c:pt>
                <c:pt idx="12">
                  <c:v>141.66676070990499</c:v>
                </c:pt>
                <c:pt idx="13">
                  <c:v>138.03120179867801</c:v>
                </c:pt>
                <c:pt idx="14">
                  <c:v>149.47700256186801</c:v>
                </c:pt>
                <c:pt idx="15">
                  <c:v>142.58940900026701</c:v>
                </c:pt>
                <c:pt idx="16">
                  <c:v>135.647252668872</c:v>
                </c:pt>
                <c:pt idx="17">
                  <c:v>133.22350476110401</c:v>
                </c:pt>
                <c:pt idx="18">
                  <c:v>135.84070601621201</c:v>
                </c:pt>
                <c:pt idx="19">
                  <c:v>146.47153844593299</c:v>
                </c:pt>
                <c:pt idx="20">
                  <c:v>146.610792580186</c:v>
                </c:pt>
                <c:pt idx="21">
                  <c:v>144.94971888038</c:v>
                </c:pt>
                <c:pt idx="22">
                  <c:v>141.99362564174001</c:v>
                </c:pt>
                <c:pt idx="23">
                  <c:v>149.411993694757</c:v>
                </c:pt>
                <c:pt idx="24">
                  <c:v>158.30503854343101</c:v>
                </c:pt>
                <c:pt idx="25">
                  <c:v>153.348751673028</c:v>
                </c:pt>
                <c:pt idx="26">
                  <c:v>146.64919249920499</c:v>
                </c:pt>
                <c:pt idx="27">
                  <c:v>141.08906691975301</c:v>
                </c:pt>
                <c:pt idx="28">
                  <c:v>143.20580454236</c:v>
                </c:pt>
                <c:pt idx="29">
                  <c:v>146.93696763282401</c:v>
                </c:pt>
                <c:pt idx="30">
                  <c:v>156.48629297191201</c:v>
                </c:pt>
                <c:pt idx="31">
                  <c:v>150.93527478821801</c:v>
                </c:pt>
                <c:pt idx="32">
                  <c:v>144.45908078922301</c:v>
                </c:pt>
                <c:pt idx="33">
                  <c:v>140.796423538613</c:v>
                </c:pt>
                <c:pt idx="34">
                  <c:v>138.15402734206799</c:v>
                </c:pt>
                <c:pt idx="35">
                  <c:v>135.59763101703601</c:v>
                </c:pt>
                <c:pt idx="36">
                  <c:v>139.613452061712</c:v>
                </c:pt>
                <c:pt idx="37">
                  <c:v>151.93310139453001</c:v>
                </c:pt>
                <c:pt idx="38">
                  <c:v>146.66025526441999</c:v>
                </c:pt>
                <c:pt idx="39">
                  <c:v>142.87263760680199</c:v>
                </c:pt>
                <c:pt idx="40">
                  <c:v>144.03124842353799</c:v>
                </c:pt>
                <c:pt idx="41">
                  <c:v>150.118431772718</c:v>
                </c:pt>
                <c:pt idx="42">
                  <c:v>140.83765799323999</c:v>
                </c:pt>
                <c:pt idx="43">
                  <c:v>136.357094173044</c:v>
                </c:pt>
                <c:pt idx="44">
                  <c:v>151.98568888540899</c:v>
                </c:pt>
                <c:pt idx="45">
                  <c:v>151.830701659586</c:v>
                </c:pt>
                <c:pt idx="46">
                  <c:v>144.07934126836</c:v>
                </c:pt>
                <c:pt idx="47">
                  <c:v>136.63468453960701</c:v>
                </c:pt>
                <c:pt idx="48">
                  <c:v>131.38829621549499</c:v>
                </c:pt>
                <c:pt idx="49">
                  <c:v>136.97731434812101</c:v>
                </c:pt>
                <c:pt idx="50">
                  <c:v>143.51319521494699</c:v>
                </c:pt>
                <c:pt idx="51">
                  <c:v>137.60374280395399</c:v>
                </c:pt>
                <c:pt idx="52">
                  <c:v>135.57607022076601</c:v>
                </c:pt>
                <c:pt idx="53">
                  <c:v>134.272043506063</c:v>
                </c:pt>
                <c:pt idx="54">
                  <c:v>144.978725339872</c:v>
                </c:pt>
                <c:pt idx="55">
                  <c:v>145.26860658214801</c:v>
                </c:pt>
                <c:pt idx="56">
                  <c:v>139.68989813807499</c:v>
                </c:pt>
                <c:pt idx="57">
                  <c:v>137.53044645679901</c:v>
                </c:pt>
                <c:pt idx="58">
                  <c:v>152.98385317553601</c:v>
                </c:pt>
                <c:pt idx="59">
                  <c:v>147.21874457346499</c:v>
                </c:pt>
                <c:pt idx="60">
                  <c:v>139.80415018078699</c:v>
                </c:pt>
                <c:pt idx="61">
                  <c:v>142.61439275388901</c:v>
                </c:pt>
                <c:pt idx="62">
                  <c:v>154.346516531031</c:v>
                </c:pt>
                <c:pt idx="63">
                  <c:v>146.56565643640999</c:v>
                </c:pt>
                <c:pt idx="64">
                  <c:v>146.084380164956</c:v>
                </c:pt>
                <c:pt idx="65">
                  <c:v>157.43126542145799</c:v>
                </c:pt>
                <c:pt idx="66">
                  <c:v>154.612138329598</c:v>
                </c:pt>
                <c:pt idx="67">
                  <c:v>150.002328575664</c:v>
                </c:pt>
                <c:pt idx="68">
                  <c:v>160.986199305995</c:v>
                </c:pt>
                <c:pt idx="69">
                  <c:v>158.89654451306399</c:v>
                </c:pt>
                <c:pt idx="70">
                  <c:v>152.57026152578601</c:v>
                </c:pt>
                <c:pt idx="71">
                  <c:v>155.59364035653201</c:v>
                </c:pt>
                <c:pt idx="72">
                  <c:v>162.29549244970599</c:v>
                </c:pt>
                <c:pt idx="73">
                  <c:v>159.01477743062</c:v>
                </c:pt>
                <c:pt idx="74">
                  <c:v>152.410699539039</c:v>
                </c:pt>
                <c:pt idx="75">
                  <c:v>154.11558169866501</c:v>
                </c:pt>
                <c:pt idx="76">
                  <c:v>162.074974924559</c:v>
                </c:pt>
                <c:pt idx="77">
                  <c:v>157.22494159002201</c:v>
                </c:pt>
                <c:pt idx="78">
                  <c:v>151.145002623164</c:v>
                </c:pt>
                <c:pt idx="79">
                  <c:v>148.750643972277</c:v>
                </c:pt>
                <c:pt idx="80">
                  <c:v>148.58787502291199</c:v>
                </c:pt>
                <c:pt idx="81">
                  <c:v>157.91093947730801</c:v>
                </c:pt>
                <c:pt idx="82">
                  <c:v>160.94517176140999</c:v>
                </c:pt>
                <c:pt idx="83">
                  <c:v>153.22093685406401</c:v>
                </c:pt>
                <c:pt idx="84">
                  <c:v>147.38896692820299</c:v>
                </c:pt>
                <c:pt idx="85">
                  <c:v>161.02810572171899</c:v>
                </c:pt>
                <c:pt idx="86">
                  <c:v>153.79732624201301</c:v>
                </c:pt>
                <c:pt idx="87">
                  <c:v>149.26695041526301</c:v>
                </c:pt>
                <c:pt idx="88">
                  <c:v>156.265756976126</c:v>
                </c:pt>
                <c:pt idx="89">
                  <c:v>164.85392816013399</c:v>
                </c:pt>
                <c:pt idx="90">
                  <c:v>158.56228262681199</c:v>
                </c:pt>
                <c:pt idx="91">
                  <c:v>163.13396038821099</c:v>
                </c:pt>
                <c:pt idx="92">
                  <c:v>167.73013703270999</c:v>
                </c:pt>
                <c:pt idx="93">
                  <c:v>162.735568231732</c:v>
                </c:pt>
                <c:pt idx="94">
                  <c:v>162.889440454132</c:v>
                </c:pt>
                <c:pt idx="95">
                  <c:v>173.45250669882401</c:v>
                </c:pt>
                <c:pt idx="96">
                  <c:v>172.72971148769</c:v>
                </c:pt>
                <c:pt idx="97">
                  <c:v>165.62167635082699</c:v>
                </c:pt>
                <c:pt idx="98">
                  <c:v>164.581238154131</c:v>
                </c:pt>
                <c:pt idx="99">
                  <c:v>172.236316001402</c:v>
                </c:pt>
                <c:pt idx="100">
                  <c:v>166.20834144849101</c:v>
                </c:pt>
                <c:pt idx="101">
                  <c:v>158.790156367268</c:v>
                </c:pt>
                <c:pt idx="102">
                  <c:v>164.26503003804501</c:v>
                </c:pt>
                <c:pt idx="103">
                  <c:v>169.184778744331</c:v>
                </c:pt>
                <c:pt idx="104">
                  <c:v>159.69338331852401</c:v>
                </c:pt>
                <c:pt idx="105">
                  <c:v>158.26676043844199</c:v>
                </c:pt>
                <c:pt idx="106">
                  <c:v>170.95232351787701</c:v>
                </c:pt>
                <c:pt idx="107">
                  <c:v>167.015715723776</c:v>
                </c:pt>
                <c:pt idx="108">
                  <c:v>160.73262400567501</c:v>
                </c:pt>
                <c:pt idx="109">
                  <c:v>172.26601238027899</c:v>
                </c:pt>
                <c:pt idx="110">
                  <c:v>171.011941907237</c:v>
                </c:pt>
                <c:pt idx="111">
                  <c:v>168.41735804349801</c:v>
                </c:pt>
                <c:pt idx="112">
                  <c:v>168.77271364429399</c:v>
                </c:pt>
                <c:pt idx="113">
                  <c:v>178.578867927299</c:v>
                </c:pt>
                <c:pt idx="114">
                  <c:v>174.554598384108</c:v>
                </c:pt>
                <c:pt idx="115">
                  <c:v>172.05165727093299</c:v>
                </c:pt>
                <c:pt idx="116">
                  <c:v>176.65003584672999</c:v>
                </c:pt>
                <c:pt idx="117">
                  <c:v>178.30322907148599</c:v>
                </c:pt>
                <c:pt idx="118">
                  <c:v>170.22511891806101</c:v>
                </c:pt>
                <c:pt idx="119">
                  <c:v>163.06471706830999</c:v>
                </c:pt>
                <c:pt idx="120">
                  <c:v>156.49861346965201</c:v>
                </c:pt>
                <c:pt idx="121">
                  <c:v>151.73314816556001</c:v>
                </c:pt>
                <c:pt idx="122">
                  <c:v>150.51910489456699</c:v>
                </c:pt>
                <c:pt idx="123">
                  <c:v>159.050756970279</c:v>
                </c:pt>
                <c:pt idx="124">
                  <c:v>159.86747225066401</c:v>
                </c:pt>
                <c:pt idx="125">
                  <c:v>149.42018543120301</c:v>
                </c:pt>
                <c:pt idx="126">
                  <c:v>142.09225262234699</c:v>
                </c:pt>
                <c:pt idx="127">
                  <c:v>140.04777274269199</c:v>
                </c:pt>
                <c:pt idx="128">
                  <c:v>142.00476358865001</c:v>
                </c:pt>
                <c:pt idx="129">
                  <c:v>138.536815166102</c:v>
                </c:pt>
                <c:pt idx="130">
                  <c:v>149.95139723671099</c:v>
                </c:pt>
                <c:pt idx="131">
                  <c:v>153.47053527395801</c:v>
                </c:pt>
                <c:pt idx="132">
                  <c:v>145.21995678786601</c:v>
                </c:pt>
                <c:pt idx="133">
                  <c:v>143.48660431526699</c:v>
                </c:pt>
                <c:pt idx="134">
                  <c:v>158.355175009829</c:v>
                </c:pt>
                <c:pt idx="135">
                  <c:v>153.391649674771</c:v>
                </c:pt>
                <c:pt idx="136">
                  <c:v>148.04761959574699</c:v>
                </c:pt>
                <c:pt idx="137">
                  <c:v>154.879297085785</c:v>
                </c:pt>
                <c:pt idx="138">
                  <c:v>164.412201040214</c:v>
                </c:pt>
                <c:pt idx="139">
                  <c:v>162.299330241885</c:v>
                </c:pt>
                <c:pt idx="140">
                  <c:v>159.34998648953101</c:v>
                </c:pt>
                <c:pt idx="141">
                  <c:v>159.494159622898</c:v>
                </c:pt>
                <c:pt idx="142">
                  <c:v>170.28381196967001</c:v>
                </c:pt>
                <c:pt idx="143">
                  <c:v>168.64168549895101</c:v>
                </c:pt>
                <c:pt idx="144">
                  <c:v>166.084915878109</c:v>
                </c:pt>
                <c:pt idx="145">
                  <c:v>161.96046477095399</c:v>
                </c:pt>
                <c:pt idx="146">
                  <c:v>171.49434781729801</c:v>
                </c:pt>
                <c:pt idx="147">
                  <c:v>171.84772464482899</c:v>
                </c:pt>
                <c:pt idx="148">
                  <c:v>161.93581971582299</c:v>
                </c:pt>
                <c:pt idx="149">
                  <c:v>156.987882338764</c:v>
                </c:pt>
                <c:pt idx="150">
                  <c:v>156.249957281826</c:v>
                </c:pt>
                <c:pt idx="151">
                  <c:v>168.65552529631501</c:v>
                </c:pt>
                <c:pt idx="152">
                  <c:v>161.83065083105399</c:v>
                </c:pt>
                <c:pt idx="153">
                  <c:v>154.93059675596501</c:v>
                </c:pt>
                <c:pt idx="154">
                  <c:v>154.78342551638599</c:v>
                </c:pt>
                <c:pt idx="155">
                  <c:v>168.82089181642701</c:v>
                </c:pt>
                <c:pt idx="156">
                  <c:v>169.39071228801001</c:v>
                </c:pt>
                <c:pt idx="157">
                  <c:v>159.04766240187899</c:v>
                </c:pt>
                <c:pt idx="158">
                  <c:v>153.31380284656299</c:v>
                </c:pt>
                <c:pt idx="159">
                  <c:v>158.652419716206</c:v>
                </c:pt>
                <c:pt idx="160">
                  <c:v>175.02169483154</c:v>
                </c:pt>
                <c:pt idx="161">
                  <c:v>165.13499202800801</c:v>
                </c:pt>
                <c:pt idx="162">
                  <c:v>153.88977461944901</c:v>
                </c:pt>
                <c:pt idx="163">
                  <c:v>160.295592212006</c:v>
                </c:pt>
                <c:pt idx="164">
                  <c:v>174.38588957990399</c:v>
                </c:pt>
                <c:pt idx="165">
                  <c:v>166.41299646174301</c:v>
                </c:pt>
                <c:pt idx="166">
                  <c:v>165.397998628442</c:v>
                </c:pt>
                <c:pt idx="167">
                  <c:v>177.94726632585301</c:v>
                </c:pt>
                <c:pt idx="168">
                  <c:v>167.07445332969101</c:v>
                </c:pt>
                <c:pt idx="169">
                  <c:v>161.51560087567699</c:v>
                </c:pt>
                <c:pt idx="170">
                  <c:v>179.946509467667</c:v>
                </c:pt>
                <c:pt idx="171">
                  <c:v>174.205676419745</c:v>
                </c:pt>
                <c:pt idx="172">
                  <c:v>160.29992692341301</c:v>
                </c:pt>
                <c:pt idx="173">
                  <c:v>157.36421913879599</c:v>
                </c:pt>
                <c:pt idx="174">
                  <c:v>179.524230843841</c:v>
                </c:pt>
                <c:pt idx="175">
                  <c:v>175.74909935743599</c:v>
                </c:pt>
                <c:pt idx="176">
                  <c:v>160.744898646096</c:v>
                </c:pt>
                <c:pt idx="177">
                  <c:v>179.096324512308</c:v>
                </c:pt>
                <c:pt idx="178">
                  <c:v>177.08685381762399</c:v>
                </c:pt>
                <c:pt idx="179">
                  <c:v>164.01792329333799</c:v>
                </c:pt>
                <c:pt idx="180">
                  <c:v>159.509729671163</c:v>
                </c:pt>
                <c:pt idx="181">
                  <c:v>166.36898735248801</c:v>
                </c:pt>
                <c:pt idx="182">
                  <c:v>180.31179767846299</c:v>
                </c:pt>
                <c:pt idx="183">
                  <c:v>169.426315302706</c:v>
                </c:pt>
                <c:pt idx="184">
                  <c:v>157.39357558196701</c:v>
                </c:pt>
                <c:pt idx="185">
                  <c:v>158.531668623098</c:v>
                </c:pt>
                <c:pt idx="186">
                  <c:v>173.86799583408001</c:v>
                </c:pt>
                <c:pt idx="187">
                  <c:v>170.666488163</c:v>
                </c:pt>
                <c:pt idx="188">
                  <c:v>155.95756657893301</c:v>
                </c:pt>
                <c:pt idx="189">
                  <c:v>149.43622576386599</c:v>
                </c:pt>
                <c:pt idx="190">
                  <c:v>150.23602442285301</c:v>
                </c:pt>
                <c:pt idx="191">
                  <c:v>160.89603602154901</c:v>
                </c:pt>
                <c:pt idx="192">
                  <c:v>150.796516824706</c:v>
                </c:pt>
                <c:pt idx="193">
                  <c:v>141.08595948269399</c:v>
                </c:pt>
                <c:pt idx="194">
                  <c:v>133.78657070860299</c:v>
                </c:pt>
                <c:pt idx="195">
                  <c:v>127.569358334051</c:v>
                </c:pt>
                <c:pt idx="196">
                  <c:v>125.781903915469</c:v>
                </c:pt>
                <c:pt idx="197">
                  <c:v>128.23428434003301</c:v>
                </c:pt>
                <c:pt idx="198">
                  <c:v>133.870323867922</c:v>
                </c:pt>
                <c:pt idx="199">
                  <c:v>133.06577536431101</c:v>
                </c:pt>
                <c:pt idx="200">
                  <c:v>131.45711289092301</c:v>
                </c:pt>
                <c:pt idx="201">
                  <c:v>127.451547509802</c:v>
                </c:pt>
                <c:pt idx="202">
                  <c:v>131.82999757432</c:v>
                </c:pt>
                <c:pt idx="203">
                  <c:v>144.46037362133299</c:v>
                </c:pt>
                <c:pt idx="204">
                  <c:v>145.60266228546701</c:v>
                </c:pt>
                <c:pt idx="205">
                  <c:v>141.075355876548</c:v>
                </c:pt>
                <c:pt idx="206">
                  <c:v>136.21670362698501</c:v>
                </c:pt>
                <c:pt idx="207">
                  <c:v>135.86683719132699</c:v>
                </c:pt>
                <c:pt idx="208">
                  <c:v>149.89844527037599</c:v>
                </c:pt>
                <c:pt idx="209">
                  <c:v>153.59095634297199</c:v>
                </c:pt>
                <c:pt idx="210">
                  <c:v>147.038170292465</c:v>
                </c:pt>
                <c:pt idx="211">
                  <c:v>139.734691548348</c:v>
                </c:pt>
                <c:pt idx="212">
                  <c:v>133.30526226791599</c:v>
                </c:pt>
                <c:pt idx="213">
                  <c:v>137.69140807752899</c:v>
                </c:pt>
                <c:pt idx="214">
                  <c:v>155.95564761847399</c:v>
                </c:pt>
                <c:pt idx="215">
                  <c:v>155.78328862796701</c:v>
                </c:pt>
                <c:pt idx="216">
                  <c:v>144.95294831264999</c:v>
                </c:pt>
                <c:pt idx="217">
                  <c:v>136.80415576169599</c:v>
                </c:pt>
                <c:pt idx="218">
                  <c:v>133.837708762912</c:v>
                </c:pt>
                <c:pt idx="219">
                  <c:v>142.99017305315201</c:v>
                </c:pt>
                <c:pt idx="220">
                  <c:v>152.769711354251</c:v>
                </c:pt>
                <c:pt idx="221">
                  <c:v>149.28909364515499</c:v>
                </c:pt>
                <c:pt idx="222">
                  <c:v>142.805278334392</c:v>
                </c:pt>
                <c:pt idx="223">
                  <c:v>134.820836366691</c:v>
                </c:pt>
                <c:pt idx="224">
                  <c:v>140.70807581478499</c:v>
                </c:pt>
                <c:pt idx="225">
                  <c:v>147.72832356782499</c:v>
                </c:pt>
                <c:pt idx="226">
                  <c:v>153.45464830797999</c:v>
                </c:pt>
                <c:pt idx="227">
                  <c:v>142.827859016632</c:v>
                </c:pt>
                <c:pt idx="228">
                  <c:v>135.69790014611999</c:v>
                </c:pt>
                <c:pt idx="229">
                  <c:v>150.317490696438</c:v>
                </c:pt>
                <c:pt idx="230">
                  <c:v>156.45401207868801</c:v>
                </c:pt>
                <c:pt idx="231">
                  <c:v>149.296794911327</c:v>
                </c:pt>
                <c:pt idx="232">
                  <c:v>142.330113726478</c:v>
                </c:pt>
                <c:pt idx="233">
                  <c:v>139.310615019229</c:v>
                </c:pt>
                <c:pt idx="234">
                  <c:v>145.11380030289899</c:v>
                </c:pt>
                <c:pt idx="235">
                  <c:v>155.908584919318</c:v>
                </c:pt>
                <c:pt idx="236">
                  <c:v>158.40071822360099</c:v>
                </c:pt>
                <c:pt idx="237">
                  <c:v>154.99603555956901</c:v>
                </c:pt>
                <c:pt idx="238">
                  <c:v>153.34819759862799</c:v>
                </c:pt>
                <c:pt idx="239">
                  <c:v>150.22927622992199</c:v>
                </c:pt>
                <c:pt idx="240">
                  <c:v>154.64634902391001</c:v>
                </c:pt>
                <c:pt idx="241">
                  <c:v>162.60664625601399</c:v>
                </c:pt>
                <c:pt idx="242">
                  <c:v>165.87704650221301</c:v>
                </c:pt>
                <c:pt idx="243">
                  <c:v>159.68478959857299</c:v>
                </c:pt>
                <c:pt idx="244">
                  <c:v>157.82003321388001</c:v>
                </c:pt>
                <c:pt idx="245">
                  <c:v>157.271331186259</c:v>
                </c:pt>
                <c:pt idx="246">
                  <c:v>167.10562720914501</c:v>
                </c:pt>
                <c:pt idx="247">
                  <c:v>174.56345021068</c:v>
                </c:pt>
                <c:pt idx="248">
                  <c:v>171.18661606238001</c:v>
                </c:pt>
                <c:pt idx="249">
                  <c:v>162.625112901639</c:v>
                </c:pt>
                <c:pt idx="250">
                  <c:v>159.16160816271699</c:v>
                </c:pt>
                <c:pt idx="251">
                  <c:v>159.629701006093</c:v>
                </c:pt>
                <c:pt idx="252">
                  <c:v>172.50397297187499</c:v>
                </c:pt>
                <c:pt idx="253">
                  <c:v>175.04259063420801</c:v>
                </c:pt>
                <c:pt idx="254">
                  <c:v>168.51694935422799</c:v>
                </c:pt>
                <c:pt idx="255">
                  <c:v>163.900015417963</c:v>
                </c:pt>
                <c:pt idx="256">
                  <c:v>159.908082300904</c:v>
                </c:pt>
                <c:pt idx="257">
                  <c:v>165.04814244836101</c:v>
                </c:pt>
              </c:numCache>
            </c:numRef>
          </c:val>
          <c:smooth val="0"/>
          <c:extLst>
            <c:ext xmlns:c16="http://schemas.microsoft.com/office/drawing/2014/chart" uri="{C3380CC4-5D6E-409C-BE32-E72D297353CC}">
              <c16:uniqueId val="{00000003-0345-4BEB-A97B-4400F45E2905}"/>
            </c:ext>
          </c:extLst>
        </c:ser>
        <c:dLbls>
          <c:showLegendKey val="0"/>
          <c:showVal val="0"/>
          <c:showCatName val="0"/>
          <c:showSerName val="0"/>
          <c:showPercent val="0"/>
          <c:showBubbleSize val="0"/>
        </c:dLbls>
        <c:smooth val="0"/>
        <c:axId val="516435752"/>
        <c:axId val="516436144"/>
      </c:lineChart>
      <c:dateAx>
        <c:axId val="516435752"/>
        <c:scaling>
          <c:orientation val="minMax"/>
          <c:max val="44377"/>
          <c:min val="42551"/>
        </c:scaling>
        <c:delete val="0"/>
        <c:axPos val="b"/>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2400000" spcFirstLastPara="1" vertOverflow="ellipsis" wrap="square" anchor="ctr" anchorCtr="0"/>
          <a:lstStyle/>
          <a:p>
            <a:pPr>
              <a:defRPr sz="800" b="0" i="0" u="none" strike="noStrike" kern="1200" baseline="0">
                <a:solidFill>
                  <a:sysClr val="windowText" lastClr="000000"/>
                </a:solidFill>
                <a:latin typeface="Raleway" panose="020B0503030101060003" pitchFamily="34" charset="0"/>
                <a:ea typeface="+mn-ea"/>
                <a:cs typeface="Calibri" panose="020F0502020204030204" pitchFamily="34" charset="0"/>
              </a:defRPr>
            </a:pPr>
            <a:endParaRPr lang="en-US"/>
          </a:p>
        </c:txPr>
        <c:crossAx val="516436144"/>
        <c:crosses val="autoZero"/>
        <c:auto val="1"/>
        <c:lblOffset val="100"/>
        <c:baseTimeUnit val="days"/>
        <c:majorUnit val="3"/>
        <c:majorTimeUnit val="months"/>
        <c:minorUnit val="3"/>
        <c:minorTimeUnit val="months"/>
      </c:dateAx>
      <c:valAx>
        <c:axId val="516436144"/>
        <c:scaling>
          <c:orientation val="minMax"/>
          <c:min val="8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Raleway" panose="020B0503030101060003" pitchFamily="34" charset="0"/>
                    <a:ea typeface="+mn-ea"/>
                    <a:cs typeface="Calibri" panose="020F0502020204030204" pitchFamily="34" charset="0"/>
                  </a:defRPr>
                </a:pPr>
                <a:r>
                  <a:rPr lang="en-AU"/>
                  <a:t>c/L</a:t>
                </a:r>
              </a:p>
            </c:rich>
          </c:tx>
          <c:layout>
            <c:manualLayout>
              <c:xMode val="edge"/>
              <c:yMode val="edge"/>
              <c:x val="1.4302256944444444E-2"/>
              <c:y val="0.26486825396825392"/>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Raleway" panose="020B0503030101060003"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Raleway" panose="020B0503030101060003" pitchFamily="34" charset="0"/>
                <a:ea typeface="+mn-ea"/>
                <a:cs typeface="Calibri" panose="020F0502020204030204" pitchFamily="34" charset="0"/>
              </a:defRPr>
            </a:pPr>
            <a:endParaRPr lang="en-US"/>
          </a:p>
        </c:txPr>
        <c:crossAx val="516435752"/>
        <c:crosses val="autoZero"/>
        <c:crossBetween val="between"/>
        <c:majorUnit val="20"/>
      </c:valAx>
      <c:spPr>
        <a:solidFill>
          <a:srgbClr val="FFFFFF"/>
        </a:solidFill>
        <a:ln>
          <a:noFill/>
        </a:ln>
        <a:effectLst/>
      </c:spPr>
    </c:plotArea>
    <c:legend>
      <c:legendPos val="r"/>
      <c:layout>
        <c:manualLayout>
          <c:xMode val="edge"/>
          <c:yMode val="edge"/>
          <c:x val="0.12042777777777777"/>
          <c:y val="0.8930892857142857"/>
          <c:w val="0.77346610339971833"/>
          <c:h val="8.705750016542049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Raleway" panose="020B0503030101060003" pitchFamily="34" charset="0"/>
              <a:ea typeface="+mn-ea"/>
              <a:cs typeface="Calibri" panose="020F0502020204030204" pitchFamily="34" charset="0"/>
            </a:defRPr>
          </a:pPr>
          <a:endParaRPr lang="en-US"/>
        </a:p>
      </c:txPr>
    </c:legend>
    <c:plotVisOnly val="1"/>
    <c:dispBlanksAs val="gap"/>
    <c:showDLblsOverMax val="0"/>
  </c:chart>
  <c:spPr>
    <a:solidFill>
      <a:srgbClr val="FFFFFF"/>
    </a:solidFill>
    <a:ln w="9525" cap="flat" cmpd="sng" algn="ctr">
      <a:noFill/>
      <a:round/>
    </a:ln>
    <a:effectLst/>
  </c:spPr>
  <c:txPr>
    <a:bodyPr/>
    <a:lstStyle/>
    <a:p>
      <a:pPr>
        <a:defRPr sz="800">
          <a:solidFill>
            <a:sysClr val="windowText" lastClr="000000"/>
          </a:solidFill>
          <a:latin typeface="Raleway" panose="020B0503030101060003"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26006944444445"/>
          <c:y val="8.6167800453514742E-2"/>
          <c:w val="0.85510503472222221"/>
          <c:h val="0.67599335797311055"/>
        </c:manualLayout>
      </c:layout>
      <c:lineChart>
        <c:grouping val="standard"/>
        <c:varyColors val="0"/>
        <c:ser>
          <c:idx val="0"/>
          <c:order val="0"/>
          <c:spPr>
            <a:ln w="25400" cap="rnd">
              <a:solidFill>
                <a:srgbClr val="0352A1"/>
              </a:solidFill>
              <a:prstDash val="solid"/>
              <a:round/>
            </a:ln>
            <a:effectLst/>
          </c:spPr>
          <c:marker>
            <c:symbol val="none"/>
          </c:marker>
          <c:cat>
            <c:numRef>
              <c:f>'Ch 3, 5. Fuel Prices'!$K$58:$K$315</c:f>
              <c:numCache>
                <c:formatCode>mmm\ yyyy;@</c:formatCode>
                <c:ptCount val="258"/>
                <c:pt idx="0" formatCode="m/d/yyyy">
                  <c:v>42551</c:v>
                </c:pt>
                <c:pt idx="1">
                  <c:v>42582</c:v>
                </c:pt>
                <c:pt idx="2">
                  <c:v>42589</c:v>
                </c:pt>
                <c:pt idx="3">
                  <c:v>42596</c:v>
                </c:pt>
                <c:pt idx="4">
                  <c:v>42603</c:v>
                </c:pt>
                <c:pt idx="5">
                  <c:v>42610</c:v>
                </c:pt>
                <c:pt idx="6">
                  <c:v>42617</c:v>
                </c:pt>
                <c:pt idx="7">
                  <c:v>42624</c:v>
                </c:pt>
                <c:pt idx="8">
                  <c:v>42631</c:v>
                </c:pt>
                <c:pt idx="9">
                  <c:v>42638</c:v>
                </c:pt>
                <c:pt idx="10">
                  <c:v>42645</c:v>
                </c:pt>
                <c:pt idx="11">
                  <c:v>42652</c:v>
                </c:pt>
                <c:pt idx="12">
                  <c:v>42659</c:v>
                </c:pt>
                <c:pt idx="13">
                  <c:v>42666</c:v>
                </c:pt>
                <c:pt idx="14">
                  <c:v>42673</c:v>
                </c:pt>
                <c:pt idx="15">
                  <c:v>42680</c:v>
                </c:pt>
                <c:pt idx="16">
                  <c:v>42687</c:v>
                </c:pt>
                <c:pt idx="17">
                  <c:v>42694</c:v>
                </c:pt>
                <c:pt idx="18">
                  <c:v>42701</c:v>
                </c:pt>
                <c:pt idx="19">
                  <c:v>42708</c:v>
                </c:pt>
                <c:pt idx="20">
                  <c:v>42715</c:v>
                </c:pt>
                <c:pt idx="21">
                  <c:v>42722</c:v>
                </c:pt>
                <c:pt idx="22">
                  <c:v>42729</c:v>
                </c:pt>
                <c:pt idx="23">
                  <c:v>42736</c:v>
                </c:pt>
                <c:pt idx="24">
                  <c:v>42743</c:v>
                </c:pt>
                <c:pt idx="25">
                  <c:v>42750</c:v>
                </c:pt>
                <c:pt idx="26">
                  <c:v>42757</c:v>
                </c:pt>
                <c:pt idx="27">
                  <c:v>42764</c:v>
                </c:pt>
                <c:pt idx="28">
                  <c:v>42771</c:v>
                </c:pt>
                <c:pt idx="29">
                  <c:v>42778</c:v>
                </c:pt>
                <c:pt idx="30">
                  <c:v>42785</c:v>
                </c:pt>
                <c:pt idx="31">
                  <c:v>42792</c:v>
                </c:pt>
                <c:pt idx="32">
                  <c:v>42799</c:v>
                </c:pt>
                <c:pt idx="33">
                  <c:v>42806</c:v>
                </c:pt>
                <c:pt idx="34">
                  <c:v>42813</c:v>
                </c:pt>
                <c:pt idx="35">
                  <c:v>42820</c:v>
                </c:pt>
                <c:pt idx="36">
                  <c:v>42827</c:v>
                </c:pt>
                <c:pt idx="37">
                  <c:v>42834</c:v>
                </c:pt>
                <c:pt idx="38">
                  <c:v>42841</c:v>
                </c:pt>
                <c:pt idx="39">
                  <c:v>42848</c:v>
                </c:pt>
                <c:pt idx="40">
                  <c:v>42855</c:v>
                </c:pt>
                <c:pt idx="41">
                  <c:v>42862</c:v>
                </c:pt>
                <c:pt idx="42">
                  <c:v>42869</c:v>
                </c:pt>
                <c:pt idx="43">
                  <c:v>42876</c:v>
                </c:pt>
                <c:pt idx="44">
                  <c:v>42883</c:v>
                </c:pt>
                <c:pt idx="45">
                  <c:v>42890</c:v>
                </c:pt>
                <c:pt idx="46">
                  <c:v>42897</c:v>
                </c:pt>
                <c:pt idx="47">
                  <c:v>42904</c:v>
                </c:pt>
                <c:pt idx="48">
                  <c:v>42911</c:v>
                </c:pt>
                <c:pt idx="49">
                  <c:v>42918</c:v>
                </c:pt>
                <c:pt idx="50">
                  <c:v>42925</c:v>
                </c:pt>
                <c:pt idx="51">
                  <c:v>42932</c:v>
                </c:pt>
                <c:pt idx="52">
                  <c:v>42939</c:v>
                </c:pt>
                <c:pt idx="53">
                  <c:v>42946</c:v>
                </c:pt>
                <c:pt idx="54">
                  <c:v>42953</c:v>
                </c:pt>
                <c:pt idx="55">
                  <c:v>42960</c:v>
                </c:pt>
                <c:pt idx="56">
                  <c:v>42967</c:v>
                </c:pt>
                <c:pt idx="57">
                  <c:v>42974</c:v>
                </c:pt>
                <c:pt idx="58">
                  <c:v>42981</c:v>
                </c:pt>
                <c:pt idx="59">
                  <c:v>42988</c:v>
                </c:pt>
                <c:pt idx="60">
                  <c:v>42995</c:v>
                </c:pt>
                <c:pt idx="61">
                  <c:v>43002</c:v>
                </c:pt>
                <c:pt idx="62">
                  <c:v>43009</c:v>
                </c:pt>
                <c:pt idx="63">
                  <c:v>43016</c:v>
                </c:pt>
                <c:pt idx="64">
                  <c:v>43023</c:v>
                </c:pt>
                <c:pt idx="65">
                  <c:v>43030</c:v>
                </c:pt>
                <c:pt idx="66">
                  <c:v>43037</c:v>
                </c:pt>
                <c:pt idx="67">
                  <c:v>43044</c:v>
                </c:pt>
                <c:pt idx="68">
                  <c:v>43051</c:v>
                </c:pt>
                <c:pt idx="69">
                  <c:v>43058</c:v>
                </c:pt>
                <c:pt idx="70">
                  <c:v>43065</c:v>
                </c:pt>
                <c:pt idx="71">
                  <c:v>43072</c:v>
                </c:pt>
                <c:pt idx="72">
                  <c:v>43079</c:v>
                </c:pt>
                <c:pt idx="73">
                  <c:v>43086</c:v>
                </c:pt>
                <c:pt idx="74">
                  <c:v>43093</c:v>
                </c:pt>
                <c:pt idx="75">
                  <c:v>43100</c:v>
                </c:pt>
                <c:pt idx="76">
                  <c:v>43107</c:v>
                </c:pt>
                <c:pt idx="77">
                  <c:v>43114</c:v>
                </c:pt>
                <c:pt idx="78">
                  <c:v>43121</c:v>
                </c:pt>
                <c:pt idx="79">
                  <c:v>43128</c:v>
                </c:pt>
                <c:pt idx="80">
                  <c:v>43135</c:v>
                </c:pt>
                <c:pt idx="81">
                  <c:v>43142</c:v>
                </c:pt>
                <c:pt idx="82">
                  <c:v>43149</c:v>
                </c:pt>
                <c:pt idx="83">
                  <c:v>43156</c:v>
                </c:pt>
                <c:pt idx="84">
                  <c:v>43163</c:v>
                </c:pt>
                <c:pt idx="85">
                  <c:v>43170</c:v>
                </c:pt>
                <c:pt idx="86">
                  <c:v>43177</c:v>
                </c:pt>
                <c:pt idx="87">
                  <c:v>43184</c:v>
                </c:pt>
                <c:pt idx="88">
                  <c:v>43191</c:v>
                </c:pt>
                <c:pt idx="89">
                  <c:v>43198</c:v>
                </c:pt>
                <c:pt idx="90">
                  <c:v>43205</c:v>
                </c:pt>
                <c:pt idx="91">
                  <c:v>43212</c:v>
                </c:pt>
                <c:pt idx="92">
                  <c:v>43219</c:v>
                </c:pt>
                <c:pt idx="93">
                  <c:v>43226</c:v>
                </c:pt>
                <c:pt idx="94">
                  <c:v>43233</c:v>
                </c:pt>
                <c:pt idx="95">
                  <c:v>43240</c:v>
                </c:pt>
                <c:pt idx="96">
                  <c:v>43247</c:v>
                </c:pt>
                <c:pt idx="97">
                  <c:v>43254</c:v>
                </c:pt>
                <c:pt idx="98">
                  <c:v>43261</c:v>
                </c:pt>
                <c:pt idx="99">
                  <c:v>43268</c:v>
                </c:pt>
                <c:pt idx="100">
                  <c:v>43275</c:v>
                </c:pt>
                <c:pt idx="101">
                  <c:v>43282</c:v>
                </c:pt>
                <c:pt idx="102">
                  <c:v>43289</c:v>
                </c:pt>
                <c:pt idx="103">
                  <c:v>43296</c:v>
                </c:pt>
                <c:pt idx="104">
                  <c:v>43303</c:v>
                </c:pt>
                <c:pt idx="105">
                  <c:v>43310</c:v>
                </c:pt>
                <c:pt idx="106">
                  <c:v>43317</c:v>
                </c:pt>
                <c:pt idx="107">
                  <c:v>43324</c:v>
                </c:pt>
                <c:pt idx="108">
                  <c:v>43331</c:v>
                </c:pt>
                <c:pt idx="109">
                  <c:v>43338</c:v>
                </c:pt>
                <c:pt idx="110">
                  <c:v>43345</c:v>
                </c:pt>
                <c:pt idx="111">
                  <c:v>43352</c:v>
                </c:pt>
                <c:pt idx="112">
                  <c:v>43359</c:v>
                </c:pt>
                <c:pt idx="113">
                  <c:v>43366</c:v>
                </c:pt>
                <c:pt idx="114">
                  <c:v>43373</c:v>
                </c:pt>
                <c:pt idx="115">
                  <c:v>43380</c:v>
                </c:pt>
                <c:pt idx="116">
                  <c:v>43387</c:v>
                </c:pt>
                <c:pt idx="117">
                  <c:v>43394</c:v>
                </c:pt>
                <c:pt idx="118">
                  <c:v>43401</c:v>
                </c:pt>
                <c:pt idx="119">
                  <c:v>43408</c:v>
                </c:pt>
                <c:pt idx="120">
                  <c:v>43415</c:v>
                </c:pt>
                <c:pt idx="121">
                  <c:v>43422</c:v>
                </c:pt>
                <c:pt idx="122">
                  <c:v>43429</c:v>
                </c:pt>
                <c:pt idx="123">
                  <c:v>43436</c:v>
                </c:pt>
                <c:pt idx="124">
                  <c:v>43443</c:v>
                </c:pt>
                <c:pt idx="125">
                  <c:v>43450</c:v>
                </c:pt>
                <c:pt idx="126">
                  <c:v>43457</c:v>
                </c:pt>
                <c:pt idx="127">
                  <c:v>43464</c:v>
                </c:pt>
                <c:pt idx="128">
                  <c:v>43471</c:v>
                </c:pt>
                <c:pt idx="129">
                  <c:v>43478</c:v>
                </c:pt>
                <c:pt idx="130">
                  <c:v>43485</c:v>
                </c:pt>
                <c:pt idx="131">
                  <c:v>43492</c:v>
                </c:pt>
                <c:pt idx="132">
                  <c:v>43499</c:v>
                </c:pt>
                <c:pt idx="133">
                  <c:v>43506</c:v>
                </c:pt>
                <c:pt idx="134">
                  <c:v>43513</c:v>
                </c:pt>
                <c:pt idx="135">
                  <c:v>43520</c:v>
                </c:pt>
                <c:pt idx="136">
                  <c:v>43527</c:v>
                </c:pt>
                <c:pt idx="137">
                  <c:v>43534</c:v>
                </c:pt>
                <c:pt idx="138">
                  <c:v>43541</c:v>
                </c:pt>
                <c:pt idx="139">
                  <c:v>43548</c:v>
                </c:pt>
                <c:pt idx="140">
                  <c:v>43555</c:v>
                </c:pt>
                <c:pt idx="141">
                  <c:v>43562</c:v>
                </c:pt>
                <c:pt idx="142">
                  <c:v>43569</c:v>
                </c:pt>
                <c:pt idx="143">
                  <c:v>43576</c:v>
                </c:pt>
                <c:pt idx="144">
                  <c:v>43583</c:v>
                </c:pt>
                <c:pt idx="145">
                  <c:v>43590</c:v>
                </c:pt>
                <c:pt idx="146">
                  <c:v>43597</c:v>
                </c:pt>
                <c:pt idx="147">
                  <c:v>43604</c:v>
                </c:pt>
                <c:pt idx="148">
                  <c:v>43611</c:v>
                </c:pt>
                <c:pt idx="149">
                  <c:v>43618</c:v>
                </c:pt>
                <c:pt idx="150">
                  <c:v>43625</c:v>
                </c:pt>
                <c:pt idx="151">
                  <c:v>43632</c:v>
                </c:pt>
                <c:pt idx="152">
                  <c:v>43639</c:v>
                </c:pt>
                <c:pt idx="153">
                  <c:v>43646</c:v>
                </c:pt>
                <c:pt idx="154">
                  <c:v>43653</c:v>
                </c:pt>
                <c:pt idx="155">
                  <c:v>43660</c:v>
                </c:pt>
                <c:pt idx="156">
                  <c:v>43667</c:v>
                </c:pt>
                <c:pt idx="157">
                  <c:v>43674</c:v>
                </c:pt>
                <c:pt idx="158">
                  <c:v>43681</c:v>
                </c:pt>
                <c:pt idx="159">
                  <c:v>43688</c:v>
                </c:pt>
                <c:pt idx="160">
                  <c:v>43695</c:v>
                </c:pt>
                <c:pt idx="161">
                  <c:v>43702</c:v>
                </c:pt>
                <c:pt idx="162">
                  <c:v>43709</c:v>
                </c:pt>
                <c:pt idx="163">
                  <c:v>43716</c:v>
                </c:pt>
                <c:pt idx="164">
                  <c:v>43723</c:v>
                </c:pt>
                <c:pt idx="165">
                  <c:v>43730</c:v>
                </c:pt>
                <c:pt idx="166">
                  <c:v>43737</c:v>
                </c:pt>
                <c:pt idx="167">
                  <c:v>43744</c:v>
                </c:pt>
                <c:pt idx="168">
                  <c:v>43751</c:v>
                </c:pt>
                <c:pt idx="169">
                  <c:v>43758</c:v>
                </c:pt>
                <c:pt idx="170">
                  <c:v>43765</c:v>
                </c:pt>
                <c:pt idx="171">
                  <c:v>43772</c:v>
                </c:pt>
                <c:pt idx="172">
                  <c:v>43779</c:v>
                </c:pt>
                <c:pt idx="173">
                  <c:v>43786</c:v>
                </c:pt>
                <c:pt idx="174">
                  <c:v>43793</c:v>
                </c:pt>
                <c:pt idx="175">
                  <c:v>43800</c:v>
                </c:pt>
                <c:pt idx="176">
                  <c:v>43807</c:v>
                </c:pt>
                <c:pt idx="177">
                  <c:v>43814</c:v>
                </c:pt>
                <c:pt idx="178">
                  <c:v>43821</c:v>
                </c:pt>
                <c:pt idx="179">
                  <c:v>43828</c:v>
                </c:pt>
                <c:pt idx="180">
                  <c:v>43835</c:v>
                </c:pt>
                <c:pt idx="181">
                  <c:v>43842</c:v>
                </c:pt>
                <c:pt idx="182">
                  <c:v>43849</c:v>
                </c:pt>
                <c:pt idx="183">
                  <c:v>43856</c:v>
                </c:pt>
                <c:pt idx="184">
                  <c:v>43863</c:v>
                </c:pt>
                <c:pt idx="185">
                  <c:v>43870</c:v>
                </c:pt>
                <c:pt idx="186">
                  <c:v>43877</c:v>
                </c:pt>
                <c:pt idx="187">
                  <c:v>43884</c:v>
                </c:pt>
                <c:pt idx="188">
                  <c:v>43891</c:v>
                </c:pt>
                <c:pt idx="189">
                  <c:v>43898</c:v>
                </c:pt>
                <c:pt idx="190">
                  <c:v>43905</c:v>
                </c:pt>
                <c:pt idx="191">
                  <c:v>43912</c:v>
                </c:pt>
                <c:pt idx="192">
                  <c:v>43919</c:v>
                </c:pt>
                <c:pt idx="193">
                  <c:v>43926</c:v>
                </c:pt>
                <c:pt idx="194">
                  <c:v>43933</c:v>
                </c:pt>
                <c:pt idx="195">
                  <c:v>43940</c:v>
                </c:pt>
                <c:pt idx="196">
                  <c:v>43947</c:v>
                </c:pt>
                <c:pt idx="197">
                  <c:v>43954</c:v>
                </c:pt>
                <c:pt idx="198">
                  <c:v>43961</c:v>
                </c:pt>
                <c:pt idx="199">
                  <c:v>43968</c:v>
                </c:pt>
                <c:pt idx="200">
                  <c:v>43975</c:v>
                </c:pt>
                <c:pt idx="201">
                  <c:v>43982</c:v>
                </c:pt>
                <c:pt idx="202">
                  <c:v>43989</c:v>
                </c:pt>
                <c:pt idx="203">
                  <c:v>43996</c:v>
                </c:pt>
                <c:pt idx="204">
                  <c:v>44003</c:v>
                </c:pt>
                <c:pt idx="205">
                  <c:v>44010</c:v>
                </c:pt>
                <c:pt idx="206">
                  <c:v>44017</c:v>
                </c:pt>
                <c:pt idx="207">
                  <c:v>44024</c:v>
                </c:pt>
                <c:pt idx="208">
                  <c:v>44031</c:v>
                </c:pt>
                <c:pt idx="209">
                  <c:v>44038</c:v>
                </c:pt>
                <c:pt idx="210">
                  <c:v>44045</c:v>
                </c:pt>
                <c:pt idx="211">
                  <c:v>44052</c:v>
                </c:pt>
                <c:pt idx="212">
                  <c:v>44059</c:v>
                </c:pt>
                <c:pt idx="213">
                  <c:v>44066</c:v>
                </c:pt>
                <c:pt idx="214">
                  <c:v>44073</c:v>
                </c:pt>
                <c:pt idx="215">
                  <c:v>44080</c:v>
                </c:pt>
                <c:pt idx="216">
                  <c:v>44087</c:v>
                </c:pt>
                <c:pt idx="217">
                  <c:v>44094</c:v>
                </c:pt>
                <c:pt idx="218">
                  <c:v>44101</c:v>
                </c:pt>
                <c:pt idx="219">
                  <c:v>44108</c:v>
                </c:pt>
                <c:pt idx="220">
                  <c:v>44115</c:v>
                </c:pt>
                <c:pt idx="221">
                  <c:v>44122</c:v>
                </c:pt>
                <c:pt idx="222">
                  <c:v>44129</c:v>
                </c:pt>
                <c:pt idx="223">
                  <c:v>44136</c:v>
                </c:pt>
                <c:pt idx="224">
                  <c:v>44143</c:v>
                </c:pt>
                <c:pt idx="225">
                  <c:v>44150</c:v>
                </c:pt>
                <c:pt idx="226">
                  <c:v>44157</c:v>
                </c:pt>
                <c:pt idx="227">
                  <c:v>44164</c:v>
                </c:pt>
                <c:pt idx="228">
                  <c:v>44171</c:v>
                </c:pt>
                <c:pt idx="229">
                  <c:v>44178</c:v>
                </c:pt>
                <c:pt idx="230">
                  <c:v>44185</c:v>
                </c:pt>
                <c:pt idx="231">
                  <c:v>44192</c:v>
                </c:pt>
                <c:pt idx="232">
                  <c:v>44199</c:v>
                </c:pt>
                <c:pt idx="233">
                  <c:v>44206</c:v>
                </c:pt>
                <c:pt idx="234">
                  <c:v>44213</c:v>
                </c:pt>
                <c:pt idx="235">
                  <c:v>44220</c:v>
                </c:pt>
                <c:pt idx="236">
                  <c:v>44227</c:v>
                </c:pt>
                <c:pt idx="237">
                  <c:v>44234</c:v>
                </c:pt>
                <c:pt idx="238">
                  <c:v>44241</c:v>
                </c:pt>
                <c:pt idx="239">
                  <c:v>44248</c:v>
                </c:pt>
                <c:pt idx="240">
                  <c:v>44255</c:v>
                </c:pt>
                <c:pt idx="241">
                  <c:v>44262</c:v>
                </c:pt>
                <c:pt idx="242">
                  <c:v>44269</c:v>
                </c:pt>
                <c:pt idx="243">
                  <c:v>44276</c:v>
                </c:pt>
                <c:pt idx="244">
                  <c:v>44283</c:v>
                </c:pt>
                <c:pt idx="245">
                  <c:v>44290</c:v>
                </c:pt>
                <c:pt idx="246">
                  <c:v>44297</c:v>
                </c:pt>
                <c:pt idx="247">
                  <c:v>44304</c:v>
                </c:pt>
                <c:pt idx="248">
                  <c:v>44311</c:v>
                </c:pt>
                <c:pt idx="249">
                  <c:v>44318</c:v>
                </c:pt>
                <c:pt idx="250">
                  <c:v>44325</c:v>
                </c:pt>
                <c:pt idx="251">
                  <c:v>44332</c:v>
                </c:pt>
                <c:pt idx="252">
                  <c:v>44339</c:v>
                </c:pt>
                <c:pt idx="253">
                  <c:v>44346</c:v>
                </c:pt>
                <c:pt idx="254">
                  <c:v>44353</c:v>
                </c:pt>
                <c:pt idx="255">
                  <c:v>44360</c:v>
                </c:pt>
                <c:pt idx="256">
                  <c:v>44367</c:v>
                </c:pt>
                <c:pt idx="257">
                  <c:v>44374</c:v>
                </c:pt>
              </c:numCache>
            </c:numRef>
          </c:cat>
          <c:val>
            <c:numRef>
              <c:f>'Ch 3, 5. Fuel Prices'!$L$58:$L$315</c:f>
              <c:numCache>
                <c:formatCode>0.00</c:formatCode>
                <c:ptCount val="258"/>
                <c:pt idx="1">
                  <c:v>2.0919088641060899</c:v>
                </c:pt>
                <c:pt idx="2">
                  <c:v>2.1082811434831998</c:v>
                </c:pt>
                <c:pt idx="3">
                  <c:v>2.16675497476602</c:v>
                </c:pt>
                <c:pt idx="4">
                  <c:v>2.1381341333237698</c:v>
                </c:pt>
                <c:pt idx="5">
                  <c:v>2.1137412356928502</c:v>
                </c:pt>
                <c:pt idx="6">
                  <c:v>2.1473820910749399</c:v>
                </c:pt>
                <c:pt idx="7">
                  <c:v>2.1421448892592299</c:v>
                </c:pt>
                <c:pt idx="8">
                  <c:v>2.1341455911462202</c:v>
                </c:pt>
                <c:pt idx="9">
                  <c:v>2.2597879186439398</c:v>
                </c:pt>
                <c:pt idx="10">
                  <c:v>2.1122035793699299</c:v>
                </c:pt>
                <c:pt idx="11">
                  <c:v>2.1613420723610699</c:v>
                </c:pt>
                <c:pt idx="12">
                  <c:v>2.1594858562013899</c:v>
                </c:pt>
                <c:pt idx="13">
                  <c:v>2.15557955502618</c:v>
                </c:pt>
                <c:pt idx="14">
                  <c:v>2.19367393276656</c:v>
                </c:pt>
                <c:pt idx="15">
                  <c:v>2.1488340932609198</c:v>
                </c:pt>
                <c:pt idx="16">
                  <c:v>2.1018163779572299</c:v>
                </c:pt>
                <c:pt idx="17">
                  <c:v>2.1181327954554598</c:v>
                </c:pt>
                <c:pt idx="18">
                  <c:v>2.1769029130801099</c:v>
                </c:pt>
                <c:pt idx="19">
                  <c:v>2.25200665129241</c:v>
                </c:pt>
                <c:pt idx="20">
                  <c:v>2.1410293224854899</c:v>
                </c:pt>
                <c:pt idx="21">
                  <c:v>2.0864091414075001</c:v>
                </c:pt>
                <c:pt idx="22">
                  <c:v>2.1386766715187799</c:v>
                </c:pt>
                <c:pt idx="23">
                  <c:v>2.1991243127671898</c:v>
                </c:pt>
                <c:pt idx="24">
                  <c:v>2.15174309891656</c:v>
                </c:pt>
                <c:pt idx="25">
                  <c:v>2.1182316156806</c:v>
                </c:pt>
                <c:pt idx="26">
                  <c:v>2.0675454033128</c:v>
                </c:pt>
                <c:pt idx="27">
                  <c:v>2.1203517844271298</c:v>
                </c:pt>
                <c:pt idx="28">
                  <c:v>2.0921022512817702</c:v>
                </c:pt>
                <c:pt idx="29">
                  <c:v>2.1813573977093501</c:v>
                </c:pt>
                <c:pt idx="30">
                  <c:v>2.2335579172636901</c:v>
                </c:pt>
                <c:pt idx="31">
                  <c:v>2.1551109101777399</c:v>
                </c:pt>
                <c:pt idx="32">
                  <c:v>2.16534305306353</c:v>
                </c:pt>
                <c:pt idx="33">
                  <c:v>2.1466898579381799</c:v>
                </c:pt>
                <c:pt idx="34">
                  <c:v>2.0896026785985198</c:v>
                </c:pt>
                <c:pt idx="35">
                  <c:v>2.0821893504899598</c:v>
                </c:pt>
                <c:pt idx="36">
                  <c:v>2.0925731257507998</c:v>
                </c:pt>
                <c:pt idx="37">
                  <c:v>2.1936341511847699</c:v>
                </c:pt>
                <c:pt idx="38">
                  <c:v>2.1188013218462101</c:v>
                </c:pt>
                <c:pt idx="39">
                  <c:v>2.1704102722231302</c:v>
                </c:pt>
                <c:pt idx="40">
                  <c:v>2.1479306389843398</c:v>
                </c:pt>
                <c:pt idx="41">
                  <c:v>2.1717796173349702</c:v>
                </c:pt>
                <c:pt idx="42">
                  <c:v>2.1345472418246501</c:v>
                </c:pt>
                <c:pt idx="43">
                  <c:v>2.1494031230777502</c:v>
                </c:pt>
                <c:pt idx="44">
                  <c:v>2.2003595642131302</c:v>
                </c:pt>
                <c:pt idx="45">
                  <c:v>2.15546282626332</c:v>
                </c:pt>
                <c:pt idx="46">
                  <c:v>2.1250722171385599</c:v>
                </c:pt>
                <c:pt idx="47">
                  <c:v>2.13761596520279</c:v>
                </c:pt>
                <c:pt idx="48">
                  <c:v>2.1093734280661698</c:v>
                </c:pt>
                <c:pt idx="49">
                  <c:v>2.1601801142185502</c:v>
                </c:pt>
                <c:pt idx="50">
                  <c:v>2.2250230018791699</c:v>
                </c:pt>
                <c:pt idx="51">
                  <c:v>2.1327714295030602</c:v>
                </c:pt>
                <c:pt idx="52">
                  <c:v>2.0371023987684098</c:v>
                </c:pt>
                <c:pt idx="53">
                  <c:v>2.0030534887331899</c:v>
                </c:pt>
                <c:pt idx="54">
                  <c:v>2.0776601150248499</c:v>
                </c:pt>
                <c:pt idx="55">
                  <c:v>2.08682288578719</c:v>
                </c:pt>
                <c:pt idx="56">
                  <c:v>2.0923310638499801</c:v>
                </c:pt>
                <c:pt idx="57">
                  <c:v>2.0946454026011798</c:v>
                </c:pt>
                <c:pt idx="58">
                  <c:v>2.0934882390094902</c:v>
                </c:pt>
                <c:pt idx="59">
                  <c:v>2.04852643920132</c:v>
                </c:pt>
                <c:pt idx="60">
                  <c:v>2.07087258381193</c:v>
                </c:pt>
                <c:pt idx="61">
                  <c:v>2.09907449833447</c:v>
                </c:pt>
                <c:pt idx="62">
                  <c:v>2.1798302804284599</c:v>
                </c:pt>
                <c:pt idx="63">
                  <c:v>2.1233458479466201</c:v>
                </c:pt>
                <c:pt idx="64">
                  <c:v>2.1448038469442801</c:v>
                </c:pt>
                <c:pt idx="65">
                  <c:v>2.21564830298122</c:v>
                </c:pt>
                <c:pt idx="66">
                  <c:v>2.1200259844070599</c:v>
                </c:pt>
                <c:pt idx="67">
                  <c:v>2.1428210289503098</c:v>
                </c:pt>
                <c:pt idx="68">
                  <c:v>2.2212081158797701</c:v>
                </c:pt>
                <c:pt idx="69">
                  <c:v>2.1887893117462198</c:v>
                </c:pt>
                <c:pt idx="70">
                  <c:v>2.1951817638545101</c:v>
                </c:pt>
                <c:pt idx="71">
                  <c:v>2.11125877879677</c:v>
                </c:pt>
                <c:pt idx="72">
                  <c:v>2.36733916736183</c:v>
                </c:pt>
                <c:pt idx="73">
                  <c:v>2.1781010641722198</c:v>
                </c:pt>
                <c:pt idx="74">
                  <c:v>2.1468293450304499</c:v>
                </c:pt>
                <c:pt idx="75">
                  <c:v>2.1551254619128799</c:v>
                </c:pt>
                <c:pt idx="76">
                  <c:v>2.3737407100756398</c:v>
                </c:pt>
                <c:pt idx="77">
                  <c:v>2.1950469592449999</c:v>
                </c:pt>
                <c:pt idx="78">
                  <c:v>2.1495532343611901</c:v>
                </c:pt>
                <c:pt idx="79">
                  <c:v>2.1163140868729999</c:v>
                </c:pt>
                <c:pt idx="80">
                  <c:v>2.2009474573466798</c:v>
                </c:pt>
                <c:pt idx="81">
                  <c:v>2.37199993383831</c:v>
                </c:pt>
                <c:pt idx="82">
                  <c:v>2.4289751266055402</c:v>
                </c:pt>
                <c:pt idx="83">
                  <c:v>2.2490697430821398</c:v>
                </c:pt>
                <c:pt idx="84">
                  <c:v>2.2559169879102301</c:v>
                </c:pt>
                <c:pt idx="85">
                  <c:v>2.3798271495865699</c:v>
                </c:pt>
                <c:pt idx="86">
                  <c:v>2.2897386173332599</c:v>
                </c:pt>
                <c:pt idx="87">
                  <c:v>2.3083914216646102</c:v>
                </c:pt>
                <c:pt idx="88">
                  <c:v>2.3708453395472402</c:v>
                </c:pt>
                <c:pt idx="89">
                  <c:v>2.3917610329462402</c:v>
                </c:pt>
                <c:pt idx="90">
                  <c:v>2.2782545664400402</c:v>
                </c:pt>
                <c:pt idx="91">
                  <c:v>2.3567832336569698</c:v>
                </c:pt>
                <c:pt idx="92">
                  <c:v>2.3736158645111498</c:v>
                </c:pt>
                <c:pt idx="93">
                  <c:v>2.3159907845942498</c:v>
                </c:pt>
                <c:pt idx="94">
                  <c:v>2.2743924397153501</c:v>
                </c:pt>
                <c:pt idx="95">
                  <c:v>2.49598052683403</c:v>
                </c:pt>
                <c:pt idx="96">
                  <c:v>2.3323687282734502</c:v>
                </c:pt>
                <c:pt idx="97">
                  <c:v>2.3422635956697402</c:v>
                </c:pt>
                <c:pt idx="98">
                  <c:v>2.3572193539516899</c:v>
                </c:pt>
                <c:pt idx="99">
                  <c:v>2.4360551947473401</c:v>
                </c:pt>
                <c:pt idx="100">
                  <c:v>2.2780610794545701</c:v>
                </c:pt>
                <c:pt idx="101">
                  <c:v>2.3206133306804202</c:v>
                </c:pt>
                <c:pt idx="102">
                  <c:v>2.3143695675183902</c:v>
                </c:pt>
                <c:pt idx="103">
                  <c:v>2.4061419019659298</c:v>
                </c:pt>
                <c:pt idx="104">
                  <c:v>2.3585624318135601</c:v>
                </c:pt>
                <c:pt idx="105">
                  <c:v>2.2516618613795298</c:v>
                </c:pt>
                <c:pt idx="106">
                  <c:v>2.4233593664575701</c:v>
                </c:pt>
                <c:pt idx="107">
                  <c:v>2.2877460827133298</c:v>
                </c:pt>
                <c:pt idx="108">
                  <c:v>2.3039122010398998</c:v>
                </c:pt>
                <c:pt idx="109">
                  <c:v>2.36551393669605</c:v>
                </c:pt>
                <c:pt idx="110">
                  <c:v>2.3878813199256799</c:v>
                </c:pt>
                <c:pt idx="111">
                  <c:v>2.3385894206957101</c:v>
                </c:pt>
                <c:pt idx="112">
                  <c:v>2.3871208846278802</c:v>
                </c:pt>
                <c:pt idx="113">
                  <c:v>2.6296217759254299</c:v>
                </c:pt>
                <c:pt idx="114">
                  <c:v>2.30453480126606</c:v>
                </c:pt>
                <c:pt idx="115">
                  <c:v>2.3383612276410801</c:v>
                </c:pt>
                <c:pt idx="116">
                  <c:v>2.7714411865576798</c:v>
                </c:pt>
                <c:pt idx="117">
                  <c:v>2.4490918992836401</c:v>
                </c:pt>
                <c:pt idx="118">
                  <c:v>2.2602897092388399</c:v>
                </c:pt>
                <c:pt idx="119">
                  <c:v>2.2398019955512498</c:v>
                </c:pt>
                <c:pt idx="120">
                  <c:v>2.2349760980050402</c:v>
                </c:pt>
                <c:pt idx="121">
                  <c:v>2.2732858981008102</c:v>
                </c:pt>
                <c:pt idx="122">
                  <c:v>2.3307948311706901</c:v>
                </c:pt>
                <c:pt idx="123">
                  <c:v>2.4566468966699802</c:v>
                </c:pt>
                <c:pt idx="124">
                  <c:v>2.3777445481063499</c:v>
                </c:pt>
                <c:pt idx="125">
                  <c:v>2.3132282431405899</c:v>
                </c:pt>
                <c:pt idx="126">
                  <c:v>2.25514046215102</c:v>
                </c:pt>
                <c:pt idx="127">
                  <c:v>2.23348703093209</c:v>
                </c:pt>
                <c:pt idx="128">
                  <c:v>2.3062039729278401</c:v>
                </c:pt>
                <c:pt idx="129">
                  <c:v>2.3319426811987101</c:v>
                </c:pt>
                <c:pt idx="130">
                  <c:v>2.3716782386368802</c:v>
                </c:pt>
                <c:pt idx="131">
                  <c:v>2.28632113158007</c:v>
                </c:pt>
                <c:pt idx="132">
                  <c:v>2.1427726704465799</c:v>
                </c:pt>
                <c:pt idx="133">
                  <c:v>2.1113628181534301</c:v>
                </c:pt>
                <c:pt idx="134">
                  <c:v>2.3573175154825501</c:v>
                </c:pt>
                <c:pt idx="135">
                  <c:v>2.2151955425071601</c:v>
                </c:pt>
                <c:pt idx="136">
                  <c:v>2.20773686989794</c:v>
                </c:pt>
                <c:pt idx="137">
                  <c:v>2.35698473728652</c:v>
                </c:pt>
                <c:pt idx="138">
                  <c:v>2.4527640698173601</c:v>
                </c:pt>
                <c:pt idx="139">
                  <c:v>2.2479222145287401</c:v>
                </c:pt>
                <c:pt idx="140">
                  <c:v>2.3371312932148101</c:v>
                </c:pt>
                <c:pt idx="141">
                  <c:v>2.2902348810226498</c:v>
                </c:pt>
                <c:pt idx="142">
                  <c:v>2.4635739420456</c:v>
                </c:pt>
                <c:pt idx="143">
                  <c:v>2.2051310884096198</c:v>
                </c:pt>
                <c:pt idx="144">
                  <c:v>2.2498281573239902</c:v>
                </c:pt>
                <c:pt idx="145">
                  <c:v>2.2704903097494098</c:v>
                </c:pt>
                <c:pt idx="146">
                  <c:v>2.5082455117599198</c:v>
                </c:pt>
                <c:pt idx="147">
                  <c:v>2.29271276758156</c:v>
                </c:pt>
                <c:pt idx="148">
                  <c:v>2.3305652540592399</c:v>
                </c:pt>
                <c:pt idx="149">
                  <c:v>2.4079161762185199</c:v>
                </c:pt>
                <c:pt idx="150">
                  <c:v>2.59019192823658</c:v>
                </c:pt>
                <c:pt idx="151">
                  <c:v>2.4492052117996801</c:v>
                </c:pt>
                <c:pt idx="152">
                  <c:v>2.3365133305792098</c:v>
                </c:pt>
                <c:pt idx="153">
                  <c:v>2.29888569781455</c:v>
                </c:pt>
                <c:pt idx="154" formatCode="#,##0.00">
                  <c:v>2.3405711277799699</c:v>
                </c:pt>
                <c:pt idx="155" formatCode="#,##0.00">
                  <c:v>2.36224297289594</c:v>
                </c:pt>
                <c:pt idx="156" formatCode="#,##0.00">
                  <c:v>2.42118428634376</c:v>
                </c:pt>
                <c:pt idx="157" formatCode="#,##0.00">
                  <c:v>2.5236835719485602</c:v>
                </c:pt>
                <c:pt idx="158" formatCode="#,##0.00">
                  <c:v>2.5203743296346302</c:v>
                </c:pt>
                <c:pt idx="159" formatCode="#,##0.00">
                  <c:v>2.4650019653681401</c:v>
                </c:pt>
                <c:pt idx="160" formatCode="#,##0.00">
                  <c:v>2.4201273652516</c:v>
                </c:pt>
                <c:pt idx="161" formatCode="#,##0.00">
                  <c:v>2.2516889664533601</c:v>
                </c:pt>
                <c:pt idx="162" formatCode="#,##0.00">
                  <c:v>2.2432535605470099</c:v>
                </c:pt>
                <c:pt idx="163" formatCode="#,##0.00">
                  <c:v>2.4927047373455902</c:v>
                </c:pt>
                <c:pt idx="164" formatCode="#,##0.00">
                  <c:v>2.3099385657099898</c:v>
                </c:pt>
                <c:pt idx="165" formatCode="#,##0.00">
                  <c:v>2.2176672975686</c:v>
                </c:pt>
                <c:pt idx="166" formatCode="#,##0.00">
                  <c:v>2.2620255229442998</c:v>
                </c:pt>
                <c:pt idx="167" formatCode="#,##0.00">
                  <c:v>2.2089896488664502</c:v>
                </c:pt>
                <c:pt idx="168" formatCode="#,##0.00">
                  <c:v>2.1882746268656699</c:v>
                </c:pt>
                <c:pt idx="169" formatCode="#,##0.00">
                  <c:v>2.2747146439386698</c:v>
                </c:pt>
                <c:pt idx="170" formatCode="#,##0.00">
                  <c:v>2.4517978872873001</c:v>
                </c:pt>
                <c:pt idx="171" formatCode="#,##0.00">
                  <c:v>2.2142088839301302</c:v>
                </c:pt>
                <c:pt idx="172" formatCode="#,##0.00">
                  <c:v>2.1946011868839301</c:v>
                </c:pt>
                <c:pt idx="173" formatCode="#,##0.00">
                  <c:v>2.1927429392053601</c:v>
                </c:pt>
                <c:pt idx="174" formatCode="#,##0.00">
                  <c:v>2.47093646920003</c:v>
                </c:pt>
                <c:pt idx="175" formatCode="#,##0.00">
                  <c:v>2.1994385213313201</c:v>
                </c:pt>
                <c:pt idx="176" formatCode="#,##0.00">
                  <c:v>2.1768204701861298</c:v>
                </c:pt>
                <c:pt idx="177" formatCode="#,##0.00">
                  <c:v>2.5407451817623499</c:v>
                </c:pt>
                <c:pt idx="178" formatCode="#,##0.00">
                  <c:v>2.1655454529215299</c:v>
                </c:pt>
                <c:pt idx="179" formatCode="#,##0.00">
                  <c:v>2.15596395701826</c:v>
                </c:pt>
                <c:pt idx="180" formatCode="#,##0.00">
                  <c:v>2.1132310973594901</c:v>
                </c:pt>
                <c:pt idx="181" formatCode="#,##0.00">
                  <c:v>2.4666373333333298</c:v>
                </c:pt>
                <c:pt idx="182" formatCode="#,##0.00">
                  <c:v>2.2733398462606398</c:v>
                </c:pt>
                <c:pt idx="183" formatCode="#,##0.00">
                  <c:v>2.2124330547074398</c:v>
                </c:pt>
                <c:pt idx="184" formatCode="#,##0.00">
                  <c:v>2.17830684069766</c:v>
                </c:pt>
                <c:pt idx="185" formatCode="#,##0.00">
                  <c:v>2.3361805346448499</c:v>
                </c:pt>
                <c:pt idx="186" formatCode="#,##0.00">
                  <c:v>2.4490934465450098</c:v>
                </c:pt>
                <c:pt idx="187" formatCode="#,##0.00">
                  <c:v>2.2705714355856301</c:v>
                </c:pt>
                <c:pt idx="188" formatCode="#,##0.00">
                  <c:v>2.2065638688739599</c:v>
                </c:pt>
                <c:pt idx="189" formatCode="#,##0.00">
                  <c:v>2.2341827214762402</c:v>
                </c:pt>
                <c:pt idx="190" formatCode="#,##0.00">
                  <c:v>2.4688859402367198</c:v>
                </c:pt>
                <c:pt idx="191" formatCode="#,##0.00">
                  <c:v>2.4408620897995799</c:v>
                </c:pt>
                <c:pt idx="192" formatCode="#,##0.00">
                  <c:v>2.4549371179906601</c:v>
                </c:pt>
                <c:pt idx="193" formatCode="#,##0.00">
                  <c:v>2.57456067629579</c:v>
                </c:pt>
                <c:pt idx="194" formatCode="#,##0.00">
                  <c:v>2.4069759184611201</c:v>
                </c:pt>
                <c:pt idx="195" formatCode="#,##0.00">
                  <c:v>2.39328013109749</c:v>
                </c:pt>
                <c:pt idx="196" formatCode="#,##0.00">
                  <c:v>2.3968862997187599</c:v>
                </c:pt>
                <c:pt idx="197" formatCode="#,##0.00">
                  <c:v>2.0810787632588599</c:v>
                </c:pt>
                <c:pt idx="198" formatCode="#,##0.00">
                  <c:v>2.4377131549847699</c:v>
                </c:pt>
                <c:pt idx="199" formatCode="#,##0.00">
                  <c:v>2.3711613920569099</c:v>
                </c:pt>
                <c:pt idx="200" formatCode="#,##0.00">
                  <c:v>1.9277040242530901</c:v>
                </c:pt>
                <c:pt idx="201" formatCode="#,##0.0">
                  <c:v>1.9218611666721299</c:v>
                </c:pt>
                <c:pt idx="202" formatCode="#,##0.00">
                  <c:v>1.89738271516412</c:v>
                </c:pt>
                <c:pt idx="203" formatCode="#,##0.00">
                  <c:v>2.3625887705281801</c:v>
                </c:pt>
                <c:pt idx="204" formatCode="#,##0.00">
                  <c:v>1.983023225046</c:v>
                </c:pt>
                <c:pt idx="205">
                  <c:v>1.9063953417400099</c:v>
                </c:pt>
                <c:pt idx="206" formatCode="#,##0.00">
                  <c:v>1.9060604442545901</c:v>
                </c:pt>
                <c:pt idx="207" formatCode="#,##0.00">
                  <c:v>1.8613864191367899</c:v>
                </c:pt>
                <c:pt idx="208" formatCode="#,##0.00">
                  <c:v>2.1653689820251101</c:v>
                </c:pt>
                <c:pt idx="209" formatCode="#,##0.00">
                  <c:v>2.0418356035218701</c:v>
                </c:pt>
                <c:pt idx="210" formatCode="#,##0.00">
                  <c:v>1.89452350927761</c:v>
                </c:pt>
                <c:pt idx="211" formatCode="#,##0.00">
                  <c:v>1.9092602644549099</c:v>
                </c:pt>
                <c:pt idx="212" formatCode="#,##0.00">
                  <c:v>1.89097260977298</c:v>
                </c:pt>
                <c:pt idx="213" formatCode="#,##0.00">
                  <c:v>1.87216255916435</c:v>
                </c:pt>
                <c:pt idx="214" formatCode="#,##0.00">
                  <c:v>2.2408604502210498</c:v>
                </c:pt>
                <c:pt idx="215" formatCode="#,##0.00">
                  <c:v>1.90870871554412</c:v>
                </c:pt>
                <c:pt idx="216" formatCode="#,##0.00">
                  <c:v>2.0103807911401299</c:v>
                </c:pt>
                <c:pt idx="217" formatCode="#,##0.00">
                  <c:v>1.94320221272525</c:v>
                </c:pt>
                <c:pt idx="218" formatCode="#,##0.00">
                  <c:v>1.95746715980105</c:v>
                </c:pt>
                <c:pt idx="219" formatCode="#,##0.00">
                  <c:v>2.09701861237702</c:v>
                </c:pt>
                <c:pt idx="220" formatCode="#,##0.00">
                  <c:v>2.1735140199424499</c:v>
                </c:pt>
                <c:pt idx="221" formatCode="#,##0.00">
                  <c:v>1.9071829983020201</c:v>
                </c:pt>
                <c:pt idx="222" formatCode="#,##0.00">
                  <c:v>1.94669693652303</c:v>
                </c:pt>
                <c:pt idx="223" formatCode="#,##0.00">
                  <c:v>1.82172202312779</c:v>
                </c:pt>
                <c:pt idx="224" formatCode="#,##0.00">
                  <c:v>1.91820855047131</c:v>
                </c:pt>
                <c:pt idx="225" formatCode="#,##0.00">
                  <c:v>2.2489740903909499</c:v>
                </c:pt>
                <c:pt idx="226" formatCode="#,##0.00">
                  <c:v>2.1020704816169</c:v>
                </c:pt>
                <c:pt idx="227" formatCode="#,##0.00">
                  <c:v>2.1556937133435801</c:v>
                </c:pt>
                <c:pt idx="228" formatCode="#,##0.00">
                  <c:v>2.1431464092745101</c:v>
                </c:pt>
                <c:pt idx="229" formatCode="#,##0.00">
                  <c:v>2.44506184994898</c:v>
                </c:pt>
                <c:pt idx="230" formatCode="#,##0.00">
                  <c:v>2.2145809991518401</c:v>
                </c:pt>
                <c:pt idx="231" formatCode="#,##0.00">
                  <c:v>2.1810925679967701</c:v>
                </c:pt>
                <c:pt idx="232" formatCode="#,##0.00">
                  <c:v>2.1509121784968799</c:v>
                </c:pt>
                <c:pt idx="233" formatCode="#,##0.00">
                  <c:v>2.0591343682533201</c:v>
                </c:pt>
                <c:pt idx="234" formatCode="#,##0.00">
                  <c:v>2.1719304219097002</c:v>
                </c:pt>
                <c:pt idx="235" formatCode="#,##0.00">
                  <c:v>2.38621819861965</c:v>
                </c:pt>
                <c:pt idx="236" formatCode="#,##0.00">
                  <c:v>2.1818639525336598</c:v>
                </c:pt>
                <c:pt idx="237" formatCode="#,##0.00">
                  <c:v>2.1178103281428702</c:v>
                </c:pt>
                <c:pt idx="238" formatCode="#,##0.00">
                  <c:v>2.0931372833067701</c:v>
                </c:pt>
                <c:pt idx="239" formatCode="#,##0.00">
                  <c:v>2.1191582108347702</c:v>
                </c:pt>
                <c:pt idx="240" formatCode="#,##0.00">
                  <c:v>2.08855740181269</c:v>
                </c:pt>
                <c:pt idx="241" formatCode="#,##0.00">
                  <c:v>2.2110935906859801</c:v>
                </c:pt>
                <c:pt idx="242" formatCode="#,##0.00">
                  <c:v>2.1022071357487002</c:v>
                </c:pt>
                <c:pt idx="243" formatCode="#,##0.00">
                  <c:v>2.0875106443372098</c:v>
                </c:pt>
                <c:pt idx="244" formatCode="#,##0.00">
                  <c:v>2.0604625930857599</c:v>
                </c:pt>
                <c:pt idx="245" formatCode="#,##0.00">
                  <c:v>2.09031738576126</c:v>
                </c:pt>
                <c:pt idx="246" formatCode="#,##0.00">
                  <c:v>2.1885651388854499</c:v>
                </c:pt>
                <c:pt idx="247" formatCode="#,##0.00">
                  <c:v>2.23178677735602</c:v>
                </c:pt>
                <c:pt idx="248" formatCode="#,##0.00">
                  <c:v>2.1095047946602898</c:v>
                </c:pt>
                <c:pt idx="249" formatCode="#,##0.00">
                  <c:v>2.1138560289193502</c:v>
                </c:pt>
                <c:pt idx="250" formatCode="#,##0.00">
                  <c:v>2.1262312348668302</c:v>
                </c:pt>
                <c:pt idx="251" formatCode="#,##0.00">
                  <c:v>2.1352442084777299</c:v>
                </c:pt>
                <c:pt idx="252" formatCode="#,##0.00">
                  <c:v>2.2747633914706502</c:v>
                </c:pt>
                <c:pt idx="253" formatCode="#,##0.00">
                  <c:v>2.2115184522841802</c:v>
                </c:pt>
                <c:pt idx="254" formatCode="#,##0.00">
                  <c:v>2.1109005218402102</c:v>
                </c:pt>
                <c:pt idx="255" formatCode="#,##0.00">
                  <c:v>2.1083094555873898</c:v>
                </c:pt>
                <c:pt idx="256" formatCode="#,##0.00">
                  <c:v>2.1093377369820701</c:v>
                </c:pt>
                <c:pt idx="257" formatCode="#,##0.00">
                  <c:v>2.1688619061385799</c:v>
                </c:pt>
              </c:numCache>
            </c:numRef>
          </c:val>
          <c:smooth val="0"/>
          <c:extLst>
            <c:ext xmlns:c16="http://schemas.microsoft.com/office/drawing/2014/chart" uri="{C3380CC4-5D6E-409C-BE32-E72D297353CC}">
              <c16:uniqueId val="{00000000-BC06-4F44-9798-916D76FF9399}"/>
            </c:ext>
          </c:extLst>
        </c:ser>
        <c:dLbls>
          <c:showLegendKey val="0"/>
          <c:showVal val="0"/>
          <c:showCatName val="0"/>
          <c:showSerName val="0"/>
          <c:showPercent val="0"/>
          <c:showBubbleSize val="0"/>
        </c:dLbls>
        <c:smooth val="0"/>
        <c:axId val="539903280"/>
        <c:axId val="539903672"/>
      </c:lineChart>
      <c:dateAx>
        <c:axId val="539903280"/>
        <c:scaling>
          <c:orientation val="minMax"/>
          <c:max val="44377"/>
          <c:min val="42551"/>
        </c:scaling>
        <c:delete val="0"/>
        <c:axPos val="b"/>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800" b="0" i="0" u="none" strike="noStrike" kern="1200" baseline="0">
                <a:solidFill>
                  <a:sysClr val="windowText" lastClr="000000"/>
                </a:solidFill>
                <a:latin typeface="Raleway" panose="020B0503030101060003" pitchFamily="34" charset="0"/>
                <a:ea typeface="+mn-ea"/>
                <a:cs typeface="Calibri" panose="020F0502020204030204" pitchFamily="34" charset="0"/>
              </a:defRPr>
            </a:pPr>
            <a:endParaRPr lang="en-US"/>
          </a:p>
        </c:txPr>
        <c:crossAx val="539903672"/>
        <c:crosses val="autoZero"/>
        <c:auto val="1"/>
        <c:lblOffset val="100"/>
        <c:baseTimeUnit val="days"/>
        <c:majorUnit val="3"/>
        <c:majorTimeUnit val="months"/>
        <c:minorUnit val="3"/>
        <c:minorTimeUnit val="months"/>
      </c:dateAx>
      <c:valAx>
        <c:axId val="539903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Raleway" panose="020B0503030101060003" pitchFamily="34" charset="0"/>
                    <a:ea typeface="+mn-ea"/>
                    <a:cs typeface="Calibri" panose="020F0502020204030204" pitchFamily="34" charset="0"/>
                  </a:defRPr>
                </a:pPr>
                <a:r>
                  <a:rPr lang="en-AU">
                    <a:latin typeface="Raleway" panose="020B0503030101060003" pitchFamily="34" charset="0"/>
                  </a:rPr>
                  <a:t>c/L</a:t>
                </a:r>
              </a:p>
            </c:rich>
          </c:tx>
          <c:layout>
            <c:manualLayout>
              <c:xMode val="edge"/>
              <c:yMode val="edge"/>
              <c:x val="1.1500868055555556E-2"/>
              <c:y val="0.3427861111111110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Raleway" panose="020B0503030101060003" pitchFamily="34" charset="0"/>
                  <a:ea typeface="+mn-ea"/>
                  <a:cs typeface="Calibri" panose="020F050202020403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Raleway" panose="020B0503030101060003" pitchFamily="34" charset="0"/>
                <a:ea typeface="+mn-ea"/>
                <a:cs typeface="Calibri" panose="020F0502020204030204" pitchFamily="34" charset="0"/>
              </a:defRPr>
            </a:pPr>
            <a:endParaRPr lang="en-US"/>
          </a:p>
        </c:txPr>
        <c:crossAx val="539903280"/>
        <c:crosses val="autoZero"/>
        <c:crossBetween val="between"/>
      </c:valAx>
      <c:spPr>
        <a:solidFill>
          <a:srgbClr val="FFFFFF"/>
        </a:solidFill>
        <a:ln>
          <a:noFill/>
        </a:ln>
        <a:effectLst/>
      </c:spPr>
    </c:plotArea>
    <c:plotVisOnly val="1"/>
    <c:dispBlanksAs val="gap"/>
    <c:showDLblsOverMax val="0"/>
  </c:chart>
  <c:spPr>
    <a:solidFill>
      <a:srgbClr val="FFFFFF"/>
    </a:solidFill>
    <a:ln w="9525" cap="flat" cmpd="sng" algn="ctr">
      <a:noFill/>
      <a:round/>
    </a:ln>
    <a:effectLst/>
  </c:spPr>
  <c:txPr>
    <a:bodyPr/>
    <a:lstStyle/>
    <a:p>
      <a:pPr>
        <a:defRPr>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50329861111113"/>
          <c:y val="0.10430839002267574"/>
          <c:w val="0.85631197916666668"/>
          <c:h val="0.53347857142857147"/>
        </c:manualLayout>
      </c:layout>
      <c:lineChart>
        <c:grouping val="standard"/>
        <c:varyColors val="0"/>
        <c:ser>
          <c:idx val="1"/>
          <c:order val="0"/>
          <c:tx>
            <c:v>Difference between Premium 95 and E10 prices</c:v>
          </c:tx>
          <c:spPr>
            <a:ln w="25400" cap="rnd">
              <a:solidFill>
                <a:srgbClr val="0352A1"/>
              </a:solidFill>
              <a:prstDash val="solid"/>
              <a:round/>
            </a:ln>
            <a:effectLst/>
          </c:spPr>
          <c:marker>
            <c:symbol val="none"/>
          </c:marker>
          <c:cat>
            <c:numRef>
              <c:f>'Ch 3, 5. Fuel Prices'!$K$58:$K$316</c:f>
              <c:numCache>
                <c:formatCode>mmm\ yyyy;@</c:formatCode>
                <c:ptCount val="259"/>
                <c:pt idx="0" formatCode="m/d/yyyy">
                  <c:v>42551</c:v>
                </c:pt>
                <c:pt idx="1">
                  <c:v>42582</c:v>
                </c:pt>
                <c:pt idx="2">
                  <c:v>42589</c:v>
                </c:pt>
                <c:pt idx="3">
                  <c:v>42596</c:v>
                </c:pt>
                <c:pt idx="4">
                  <c:v>42603</c:v>
                </c:pt>
                <c:pt idx="5">
                  <c:v>42610</c:v>
                </c:pt>
                <c:pt idx="6">
                  <c:v>42617</c:v>
                </c:pt>
                <c:pt idx="7">
                  <c:v>42624</c:v>
                </c:pt>
                <c:pt idx="8">
                  <c:v>42631</c:v>
                </c:pt>
                <c:pt idx="9">
                  <c:v>42638</c:v>
                </c:pt>
                <c:pt idx="10">
                  <c:v>42645</c:v>
                </c:pt>
                <c:pt idx="11">
                  <c:v>42652</c:v>
                </c:pt>
                <c:pt idx="12">
                  <c:v>42659</c:v>
                </c:pt>
                <c:pt idx="13">
                  <c:v>42666</c:v>
                </c:pt>
                <c:pt idx="14">
                  <c:v>42673</c:v>
                </c:pt>
                <c:pt idx="15">
                  <c:v>42680</c:v>
                </c:pt>
                <c:pt idx="16">
                  <c:v>42687</c:v>
                </c:pt>
                <c:pt idx="17">
                  <c:v>42694</c:v>
                </c:pt>
                <c:pt idx="18">
                  <c:v>42701</c:v>
                </c:pt>
                <c:pt idx="19">
                  <c:v>42708</c:v>
                </c:pt>
                <c:pt idx="20">
                  <c:v>42715</c:v>
                </c:pt>
                <c:pt idx="21">
                  <c:v>42722</c:v>
                </c:pt>
                <c:pt idx="22">
                  <c:v>42729</c:v>
                </c:pt>
                <c:pt idx="23">
                  <c:v>42736</c:v>
                </c:pt>
                <c:pt idx="24">
                  <c:v>42743</c:v>
                </c:pt>
                <c:pt idx="25">
                  <c:v>42750</c:v>
                </c:pt>
                <c:pt idx="26">
                  <c:v>42757</c:v>
                </c:pt>
                <c:pt idx="27">
                  <c:v>42764</c:v>
                </c:pt>
                <c:pt idx="28">
                  <c:v>42771</c:v>
                </c:pt>
                <c:pt idx="29">
                  <c:v>42778</c:v>
                </c:pt>
                <c:pt idx="30">
                  <c:v>42785</c:v>
                </c:pt>
                <c:pt idx="31">
                  <c:v>42792</c:v>
                </c:pt>
                <c:pt idx="32">
                  <c:v>42799</c:v>
                </c:pt>
                <c:pt idx="33">
                  <c:v>42806</c:v>
                </c:pt>
                <c:pt idx="34">
                  <c:v>42813</c:v>
                </c:pt>
                <c:pt idx="35">
                  <c:v>42820</c:v>
                </c:pt>
                <c:pt idx="36">
                  <c:v>42827</c:v>
                </c:pt>
                <c:pt idx="37">
                  <c:v>42834</c:v>
                </c:pt>
                <c:pt idx="38">
                  <c:v>42841</c:v>
                </c:pt>
                <c:pt idx="39">
                  <c:v>42848</c:v>
                </c:pt>
                <c:pt idx="40">
                  <c:v>42855</c:v>
                </c:pt>
                <c:pt idx="41">
                  <c:v>42862</c:v>
                </c:pt>
                <c:pt idx="42">
                  <c:v>42869</c:v>
                </c:pt>
                <c:pt idx="43">
                  <c:v>42876</c:v>
                </c:pt>
                <c:pt idx="44">
                  <c:v>42883</c:v>
                </c:pt>
                <c:pt idx="45">
                  <c:v>42890</c:v>
                </c:pt>
                <c:pt idx="46">
                  <c:v>42897</c:v>
                </c:pt>
                <c:pt idx="47">
                  <c:v>42904</c:v>
                </c:pt>
                <c:pt idx="48">
                  <c:v>42911</c:v>
                </c:pt>
                <c:pt idx="49">
                  <c:v>42918</c:v>
                </c:pt>
                <c:pt idx="50">
                  <c:v>42925</c:v>
                </c:pt>
                <c:pt idx="51">
                  <c:v>42932</c:v>
                </c:pt>
                <c:pt idx="52">
                  <c:v>42939</c:v>
                </c:pt>
                <c:pt idx="53">
                  <c:v>42946</c:v>
                </c:pt>
                <c:pt idx="54">
                  <c:v>42953</c:v>
                </c:pt>
                <c:pt idx="55">
                  <c:v>42960</c:v>
                </c:pt>
                <c:pt idx="56">
                  <c:v>42967</c:v>
                </c:pt>
                <c:pt idx="57">
                  <c:v>42974</c:v>
                </c:pt>
                <c:pt idx="58">
                  <c:v>42981</c:v>
                </c:pt>
                <c:pt idx="59">
                  <c:v>42988</c:v>
                </c:pt>
                <c:pt idx="60">
                  <c:v>42995</c:v>
                </c:pt>
                <c:pt idx="61">
                  <c:v>43002</c:v>
                </c:pt>
                <c:pt idx="62">
                  <c:v>43009</c:v>
                </c:pt>
                <c:pt idx="63">
                  <c:v>43016</c:v>
                </c:pt>
                <c:pt idx="64">
                  <c:v>43023</c:v>
                </c:pt>
                <c:pt idx="65">
                  <c:v>43030</c:v>
                </c:pt>
                <c:pt idx="66">
                  <c:v>43037</c:v>
                </c:pt>
                <c:pt idx="67">
                  <c:v>43044</c:v>
                </c:pt>
                <c:pt idx="68">
                  <c:v>43051</c:v>
                </c:pt>
                <c:pt idx="69">
                  <c:v>43058</c:v>
                </c:pt>
                <c:pt idx="70">
                  <c:v>43065</c:v>
                </c:pt>
                <c:pt idx="71">
                  <c:v>43072</c:v>
                </c:pt>
                <c:pt idx="72">
                  <c:v>43079</c:v>
                </c:pt>
                <c:pt idx="73">
                  <c:v>43086</c:v>
                </c:pt>
                <c:pt idx="74">
                  <c:v>43093</c:v>
                </c:pt>
                <c:pt idx="75">
                  <c:v>43100</c:v>
                </c:pt>
                <c:pt idx="76">
                  <c:v>43107</c:v>
                </c:pt>
                <c:pt idx="77">
                  <c:v>43114</c:v>
                </c:pt>
                <c:pt idx="78">
                  <c:v>43121</c:v>
                </c:pt>
                <c:pt idx="79">
                  <c:v>43128</c:v>
                </c:pt>
                <c:pt idx="80">
                  <c:v>43135</c:v>
                </c:pt>
                <c:pt idx="81">
                  <c:v>43142</c:v>
                </c:pt>
                <c:pt idx="82">
                  <c:v>43149</c:v>
                </c:pt>
                <c:pt idx="83">
                  <c:v>43156</c:v>
                </c:pt>
                <c:pt idx="84">
                  <c:v>43163</c:v>
                </c:pt>
                <c:pt idx="85">
                  <c:v>43170</c:v>
                </c:pt>
                <c:pt idx="86">
                  <c:v>43177</c:v>
                </c:pt>
                <c:pt idx="87">
                  <c:v>43184</c:v>
                </c:pt>
                <c:pt idx="88">
                  <c:v>43191</c:v>
                </c:pt>
                <c:pt idx="89">
                  <c:v>43198</c:v>
                </c:pt>
                <c:pt idx="90">
                  <c:v>43205</c:v>
                </c:pt>
                <c:pt idx="91">
                  <c:v>43212</c:v>
                </c:pt>
                <c:pt idx="92">
                  <c:v>43219</c:v>
                </c:pt>
                <c:pt idx="93">
                  <c:v>43226</c:v>
                </c:pt>
                <c:pt idx="94">
                  <c:v>43233</c:v>
                </c:pt>
                <c:pt idx="95">
                  <c:v>43240</c:v>
                </c:pt>
                <c:pt idx="96">
                  <c:v>43247</c:v>
                </c:pt>
                <c:pt idx="97">
                  <c:v>43254</c:v>
                </c:pt>
                <c:pt idx="98">
                  <c:v>43261</c:v>
                </c:pt>
                <c:pt idx="99">
                  <c:v>43268</c:v>
                </c:pt>
                <c:pt idx="100">
                  <c:v>43275</c:v>
                </c:pt>
                <c:pt idx="101">
                  <c:v>43282</c:v>
                </c:pt>
                <c:pt idx="102">
                  <c:v>43289</c:v>
                </c:pt>
                <c:pt idx="103">
                  <c:v>43296</c:v>
                </c:pt>
                <c:pt idx="104">
                  <c:v>43303</c:v>
                </c:pt>
                <c:pt idx="105">
                  <c:v>43310</c:v>
                </c:pt>
                <c:pt idx="106">
                  <c:v>43317</c:v>
                </c:pt>
                <c:pt idx="107">
                  <c:v>43324</c:v>
                </c:pt>
                <c:pt idx="108">
                  <c:v>43331</c:v>
                </c:pt>
                <c:pt idx="109">
                  <c:v>43338</c:v>
                </c:pt>
                <c:pt idx="110">
                  <c:v>43345</c:v>
                </c:pt>
                <c:pt idx="111">
                  <c:v>43352</c:v>
                </c:pt>
                <c:pt idx="112">
                  <c:v>43359</c:v>
                </c:pt>
                <c:pt idx="113">
                  <c:v>43366</c:v>
                </c:pt>
                <c:pt idx="114">
                  <c:v>43373</c:v>
                </c:pt>
                <c:pt idx="115">
                  <c:v>43380</c:v>
                </c:pt>
                <c:pt idx="116">
                  <c:v>43387</c:v>
                </c:pt>
                <c:pt idx="117">
                  <c:v>43394</c:v>
                </c:pt>
                <c:pt idx="118">
                  <c:v>43401</c:v>
                </c:pt>
                <c:pt idx="119">
                  <c:v>43408</c:v>
                </c:pt>
                <c:pt idx="120">
                  <c:v>43415</c:v>
                </c:pt>
                <c:pt idx="121">
                  <c:v>43422</c:v>
                </c:pt>
                <c:pt idx="122">
                  <c:v>43429</c:v>
                </c:pt>
                <c:pt idx="123">
                  <c:v>43436</c:v>
                </c:pt>
                <c:pt idx="124">
                  <c:v>43443</c:v>
                </c:pt>
                <c:pt idx="125">
                  <c:v>43450</c:v>
                </c:pt>
                <c:pt idx="126">
                  <c:v>43457</c:v>
                </c:pt>
                <c:pt idx="127">
                  <c:v>43464</c:v>
                </c:pt>
                <c:pt idx="128">
                  <c:v>43471</c:v>
                </c:pt>
                <c:pt idx="129">
                  <c:v>43478</c:v>
                </c:pt>
                <c:pt idx="130">
                  <c:v>43485</c:v>
                </c:pt>
                <c:pt idx="131">
                  <c:v>43492</c:v>
                </c:pt>
                <c:pt idx="132">
                  <c:v>43499</c:v>
                </c:pt>
                <c:pt idx="133">
                  <c:v>43506</c:v>
                </c:pt>
                <c:pt idx="134">
                  <c:v>43513</c:v>
                </c:pt>
                <c:pt idx="135">
                  <c:v>43520</c:v>
                </c:pt>
                <c:pt idx="136">
                  <c:v>43527</c:v>
                </c:pt>
                <c:pt idx="137">
                  <c:v>43534</c:v>
                </c:pt>
                <c:pt idx="138">
                  <c:v>43541</c:v>
                </c:pt>
                <c:pt idx="139">
                  <c:v>43548</c:v>
                </c:pt>
                <c:pt idx="140">
                  <c:v>43555</c:v>
                </c:pt>
                <c:pt idx="141">
                  <c:v>43562</c:v>
                </c:pt>
                <c:pt idx="142">
                  <c:v>43569</c:v>
                </c:pt>
                <c:pt idx="143">
                  <c:v>43576</c:v>
                </c:pt>
                <c:pt idx="144">
                  <c:v>43583</c:v>
                </c:pt>
                <c:pt idx="145">
                  <c:v>43590</c:v>
                </c:pt>
                <c:pt idx="146">
                  <c:v>43597</c:v>
                </c:pt>
                <c:pt idx="147">
                  <c:v>43604</c:v>
                </c:pt>
                <c:pt idx="148">
                  <c:v>43611</c:v>
                </c:pt>
                <c:pt idx="149">
                  <c:v>43618</c:v>
                </c:pt>
                <c:pt idx="150">
                  <c:v>43625</c:v>
                </c:pt>
                <c:pt idx="151">
                  <c:v>43632</c:v>
                </c:pt>
                <c:pt idx="152">
                  <c:v>43639</c:v>
                </c:pt>
                <c:pt idx="153">
                  <c:v>43646</c:v>
                </c:pt>
                <c:pt idx="154">
                  <c:v>43653</c:v>
                </c:pt>
                <c:pt idx="155">
                  <c:v>43660</c:v>
                </c:pt>
                <c:pt idx="156">
                  <c:v>43667</c:v>
                </c:pt>
                <c:pt idx="157">
                  <c:v>43674</c:v>
                </c:pt>
                <c:pt idx="158">
                  <c:v>43681</c:v>
                </c:pt>
                <c:pt idx="159">
                  <c:v>43688</c:v>
                </c:pt>
                <c:pt idx="160">
                  <c:v>43695</c:v>
                </c:pt>
                <c:pt idx="161">
                  <c:v>43702</c:v>
                </c:pt>
                <c:pt idx="162">
                  <c:v>43709</c:v>
                </c:pt>
                <c:pt idx="163">
                  <c:v>43716</c:v>
                </c:pt>
                <c:pt idx="164">
                  <c:v>43723</c:v>
                </c:pt>
                <c:pt idx="165">
                  <c:v>43730</c:v>
                </c:pt>
                <c:pt idx="166">
                  <c:v>43737</c:v>
                </c:pt>
                <c:pt idx="167">
                  <c:v>43744</c:v>
                </c:pt>
                <c:pt idx="168">
                  <c:v>43751</c:v>
                </c:pt>
                <c:pt idx="169">
                  <c:v>43758</c:v>
                </c:pt>
                <c:pt idx="170">
                  <c:v>43765</c:v>
                </c:pt>
                <c:pt idx="171">
                  <c:v>43772</c:v>
                </c:pt>
                <c:pt idx="172">
                  <c:v>43779</c:v>
                </c:pt>
                <c:pt idx="173">
                  <c:v>43786</c:v>
                </c:pt>
                <c:pt idx="174">
                  <c:v>43793</c:v>
                </c:pt>
                <c:pt idx="175">
                  <c:v>43800</c:v>
                </c:pt>
                <c:pt idx="176">
                  <c:v>43807</c:v>
                </c:pt>
                <c:pt idx="177">
                  <c:v>43814</c:v>
                </c:pt>
                <c:pt idx="178">
                  <c:v>43821</c:v>
                </c:pt>
                <c:pt idx="179">
                  <c:v>43828</c:v>
                </c:pt>
                <c:pt idx="180">
                  <c:v>43835</c:v>
                </c:pt>
                <c:pt idx="181">
                  <c:v>43842</c:v>
                </c:pt>
                <c:pt idx="182">
                  <c:v>43849</c:v>
                </c:pt>
                <c:pt idx="183">
                  <c:v>43856</c:v>
                </c:pt>
                <c:pt idx="184">
                  <c:v>43863</c:v>
                </c:pt>
                <c:pt idx="185">
                  <c:v>43870</c:v>
                </c:pt>
                <c:pt idx="186">
                  <c:v>43877</c:v>
                </c:pt>
                <c:pt idx="187">
                  <c:v>43884</c:v>
                </c:pt>
                <c:pt idx="188">
                  <c:v>43891</c:v>
                </c:pt>
                <c:pt idx="189">
                  <c:v>43898</c:v>
                </c:pt>
                <c:pt idx="190">
                  <c:v>43905</c:v>
                </c:pt>
                <c:pt idx="191">
                  <c:v>43912</c:v>
                </c:pt>
                <c:pt idx="192">
                  <c:v>43919</c:v>
                </c:pt>
                <c:pt idx="193">
                  <c:v>43926</c:v>
                </c:pt>
                <c:pt idx="194">
                  <c:v>43933</c:v>
                </c:pt>
                <c:pt idx="195">
                  <c:v>43940</c:v>
                </c:pt>
                <c:pt idx="196">
                  <c:v>43947</c:v>
                </c:pt>
                <c:pt idx="197">
                  <c:v>43954</c:v>
                </c:pt>
                <c:pt idx="198">
                  <c:v>43961</c:v>
                </c:pt>
                <c:pt idx="199">
                  <c:v>43968</c:v>
                </c:pt>
                <c:pt idx="200">
                  <c:v>43975</c:v>
                </c:pt>
                <c:pt idx="201">
                  <c:v>43982</c:v>
                </c:pt>
                <c:pt idx="202">
                  <c:v>43989</c:v>
                </c:pt>
                <c:pt idx="203">
                  <c:v>43996</c:v>
                </c:pt>
                <c:pt idx="204">
                  <c:v>44003</c:v>
                </c:pt>
                <c:pt idx="205">
                  <c:v>44010</c:v>
                </c:pt>
                <c:pt idx="206">
                  <c:v>44017</c:v>
                </c:pt>
                <c:pt idx="207">
                  <c:v>44024</c:v>
                </c:pt>
                <c:pt idx="208">
                  <c:v>44031</c:v>
                </c:pt>
                <c:pt idx="209">
                  <c:v>44038</c:v>
                </c:pt>
                <c:pt idx="210">
                  <c:v>44045</c:v>
                </c:pt>
                <c:pt idx="211">
                  <c:v>44052</c:v>
                </c:pt>
                <c:pt idx="212">
                  <c:v>44059</c:v>
                </c:pt>
                <c:pt idx="213">
                  <c:v>44066</c:v>
                </c:pt>
                <c:pt idx="214">
                  <c:v>44073</c:v>
                </c:pt>
                <c:pt idx="215">
                  <c:v>44080</c:v>
                </c:pt>
                <c:pt idx="216">
                  <c:v>44087</c:v>
                </c:pt>
                <c:pt idx="217">
                  <c:v>44094</c:v>
                </c:pt>
                <c:pt idx="218">
                  <c:v>44101</c:v>
                </c:pt>
                <c:pt idx="219">
                  <c:v>44108</c:v>
                </c:pt>
                <c:pt idx="220">
                  <c:v>44115</c:v>
                </c:pt>
                <c:pt idx="221">
                  <c:v>44122</c:v>
                </c:pt>
                <c:pt idx="222">
                  <c:v>44129</c:v>
                </c:pt>
                <c:pt idx="223">
                  <c:v>44136</c:v>
                </c:pt>
                <c:pt idx="224">
                  <c:v>44143</c:v>
                </c:pt>
                <c:pt idx="225">
                  <c:v>44150</c:v>
                </c:pt>
                <c:pt idx="226">
                  <c:v>44157</c:v>
                </c:pt>
                <c:pt idx="227">
                  <c:v>44164</c:v>
                </c:pt>
                <c:pt idx="228">
                  <c:v>44171</c:v>
                </c:pt>
                <c:pt idx="229">
                  <c:v>44178</c:v>
                </c:pt>
                <c:pt idx="230">
                  <c:v>44185</c:v>
                </c:pt>
                <c:pt idx="231">
                  <c:v>44192</c:v>
                </c:pt>
                <c:pt idx="232">
                  <c:v>44199</c:v>
                </c:pt>
                <c:pt idx="233">
                  <c:v>44206</c:v>
                </c:pt>
                <c:pt idx="234">
                  <c:v>44213</c:v>
                </c:pt>
                <c:pt idx="235">
                  <c:v>44220</c:v>
                </c:pt>
                <c:pt idx="236">
                  <c:v>44227</c:v>
                </c:pt>
                <c:pt idx="237">
                  <c:v>44234</c:v>
                </c:pt>
                <c:pt idx="238">
                  <c:v>44241</c:v>
                </c:pt>
                <c:pt idx="239">
                  <c:v>44248</c:v>
                </c:pt>
                <c:pt idx="240">
                  <c:v>44255</c:v>
                </c:pt>
                <c:pt idx="241">
                  <c:v>44262</c:v>
                </c:pt>
                <c:pt idx="242">
                  <c:v>44269</c:v>
                </c:pt>
                <c:pt idx="243">
                  <c:v>44276</c:v>
                </c:pt>
                <c:pt idx="244">
                  <c:v>44283</c:v>
                </c:pt>
                <c:pt idx="245">
                  <c:v>44290</c:v>
                </c:pt>
                <c:pt idx="246">
                  <c:v>44297</c:v>
                </c:pt>
                <c:pt idx="247">
                  <c:v>44304</c:v>
                </c:pt>
                <c:pt idx="248">
                  <c:v>44311</c:v>
                </c:pt>
                <c:pt idx="249">
                  <c:v>44318</c:v>
                </c:pt>
                <c:pt idx="250">
                  <c:v>44325</c:v>
                </c:pt>
                <c:pt idx="251">
                  <c:v>44332</c:v>
                </c:pt>
                <c:pt idx="252">
                  <c:v>44339</c:v>
                </c:pt>
                <c:pt idx="253">
                  <c:v>44346</c:v>
                </c:pt>
                <c:pt idx="254">
                  <c:v>44353</c:v>
                </c:pt>
                <c:pt idx="255">
                  <c:v>44360</c:v>
                </c:pt>
                <c:pt idx="256">
                  <c:v>44367</c:v>
                </c:pt>
                <c:pt idx="257">
                  <c:v>44374</c:v>
                </c:pt>
              </c:numCache>
            </c:numRef>
          </c:cat>
          <c:val>
            <c:numRef>
              <c:f>'Ch 3, 5. Fuel Prices'!$M$58:$M$316</c:f>
              <c:numCache>
                <c:formatCode>0.00</c:formatCode>
                <c:ptCount val="259"/>
                <c:pt idx="1">
                  <c:v>13.955660811996401</c:v>
                </c:pt>
                <c:pt idx="2">
                  <c:v>14.0240898828442</c:v>
                </c:pt>
                <c:pt idx="3">
                  <c:v>13.8866965080711</c:v>
                </c:pt>
                <c:pt idx="4">
                  <c:v>13.983918761088599</c:v>
                </c:pt>
                <c:pt idx="5">
                  <c:v>13.857979478783401</c:v>
                </c:pt>
                <c:pt idx="6">
                  <c:v>13.9631806418683</c:v>
                </c:pt>
                <c:pt idx="7">
                  <c:v>13.951836355348201</c:v>
                </c:pt>
                <c:pt idx="8">
                  <c:v>13.9948787099241</c:v>
                </c:pt>
                <c:pt idx="9">
                  <c:v>13.6666054256312</c:v>
                </c:pt>
                <c:pt idx="10">
                  <c:v>14.0365642678992</c:v>
                </c:pt>
                <c:pt idx="11">
                  <c:v>14.116879536783699</c:v>
                </c:pt>
                <c:pt idx="12">
                  <c:v>13.9063097254224</c:v>
                </c:pt>
                <c:pt idx="13">
                  <c:v>14.1127774142281</c:v>
                </c:pt>
                <c:pt idx="14">
                  <c:v>13.966149733159099</c:v>
                </c:pt>
                <c:pt idx="15">
                  <c:v>14.1698191113693</c:v>
                </c:pt>
                <c:pt idx="16">
                  <c:v>14.4737874051666</c:v>
                </c:pt>
                <c:pt idx="17">
                  <c:v>14.293927957524399</c:v>
                </c:pt>
                <c:pt idx="18">
                  <c:v>13.875492186051099</c:v>
                </c:pt>
                <c:pt idx="19">
                  <c:v>13.8046607114449</c:v>
                </c:pt>
                <c:pt idx="20">
                  <c:v>13.874527900874201</c:v>
                </c:pt>
                <c:pt idx="21">
                  <c:v>14.1278006667395</c:v>
                </c:pt>
                <c:pt idx="22">
                  <c:v>13.9632886187583</c:v>
                </c:pt>
                <c:pt idx="23">
                  <c:v>13.9378221759635</c:v>
                </c:pt>
                <c:pt idx="24">
                  <c:v>13.745780192246</c:v>
                </c:pt>
                <c:pt idx="25">
                  <c:v>13.981566475973199</c:v>
                </c:pt>
                <c:pt idx="26">
                  <c:v>14.5533611529794</c:v>
                </c:pt>
                <c:pt idx="27">
                  <c:v>14.3394421177995</c:v>
                </c:pt>
                <c:pt idx="28">
                  <c:v>14.389893948252199</c:v>
                </c:pt>
                <c:pt idx="29">
                  <c:v>14.005807472975</c:v>
                </c:pt>
                <c:pt idx="30">
                  <c:v>14.330348944321001</c:v>
                </c:pt>
                <c:pt idx="31">
                  <c:v>14.051437604987401</c:v>
                </c:pt>
                <c:pt idx="32">
                  <c:v>14.3409156711332</c:v>
                </c:pt>
                <c:pt idx="33">
                  <c:v>14.1965246857393</c:v>
                </c:pt>
                <c:pt idx="34">
                  <c:v>14.624565160326</c:v>
                </c:pt>
                <c:pt idx="35">
                  <c:v>14.7282646065857</c:v>
                </c:pt>
                <c:pt idx="36">
                  <c:v>14.9057754161733</c:v>
                </c:pt>
                <c:pt idx="37">
                  <c:v>14.2202697833662</c:v>
                </c:pt>
                <c:pt idx="38">
                  <c:v>14.125222621856</c:v>
                </c:pt>
                <c:pt idx="39">
                  <c:v>14.1032807485318</c:v>
                </c:pt>
                <c:pt idx="40">
                  <c:v>14.1520192687377</c:v>
                </c:pt>
                <c:pt idx="41">
                  <c:v>14.1172966989818</c:v>
                </c:pt>
                <c:pt idx="42">
                  <c:v>14.528050700442201</c:v>
                </c:pt>
                <c:pt idx="43">
                  <c:v>14.123579483893</c:v>
                </c:pt>
                <c:pt idx="44">
                  <c:v>14.242543535452301</c:v>
                </c:pt>
                <c:pt idx="45">
                  <c:v>14.3027017087265</c:v>
                </c:pt>
                <c:pt idx="46">
                  <c:v>14.447086781763399</c:v>
                </c:pt>
                <c:pt idx="47">
                  <c:v>14.508244686212899</c:v>
                </c:pt>
                <c:pt idx="48">
                  <c:v>14.7162398254316</c:v>
                </c:pt>
                <c:pt idx="49">
                  <c:v>14.494279760247201</c:v>
                </c:pt>
                <c:pt idx="50">
                  <c:v>13.894387118974</c:v>
                </c:pt>
                <c:pt idx="51">
                  <c:v>14.4465085299317</c:v>
                </c:pt>
                <c:pt idx="52">
                  <c:v>14.817536939951699</c:v>
                </c:pt>
                <c:pt idx="53">
                  <c:v>14.917843464771799</c:v>
                </c:pt>
                <c:pt idx="54">
                  <c:v>14.7378893045975</c:v>
                </c:pt>
                <c:pt idx="55">
                  <c:v>14.6062169784595</c:v>
                </c:pt>
                <c:pt idx="56">
                  <c:v>14.7147035854397</c:v>
                </c:pt>
                <c:pt idx="57">
                  <c:v>14.7902048505154</c:v>
                </c:pt>
                <c:pt idx="58">
                  <c:v>14.689630858732601</c:v>
                </c:pt>
                <c:pt idx="59">
                  <c:v>14.7391640600522</c:v>
                </c:pt>
                <c:pt idx="60">
                  <c:v>14.8713227837881</c:v>
                </c:pt>
                <c:pt idx="61">
                  <c:v>14.692736366500201</c:v>
                </c:pt>
                <c:pt idx="62">
                  <c:v>14.657793334180299</c:v>
                </c:pt>
                <c:pt idx="63">
                  <c:v>14.864784754973501</c:v>
                </c:pt>
                <c:pt idx="64">
                  <c:v>14.6796011322464</c:v>
                </c:pt>
                <c:pt idx="65">
                  <c:v>14.3910564347934</c:v>
                </c:pt>
                <c:pt idx="66">
                  <c:v>14.335867618721799</c:v>
                </c:pt>
                <c:pt idx="67">
                  <c:v>14.666145012885</c:v>
                </c:pt>
                <c:pt idx="68">
                  <c:v>14.1621464365418</c:v>
                </c:pt>
                <c:pt idx="69">
                  <c:v>14.188016476076299</c:v>
                </c:pt>
                <c:pt idx="70">
                  <c:v>14.5020150392728</c:v>
                </c:pt>
                <c:pt idx="71">
                  <c:v>15.0223850534171</c:v>
                </c:pt>
                <c:pt idx="72">
                  <c:v>14.0001852413357</c:v>
                </c:pt>
                <c:pt idx="73">
                  <c:v>14.5273528440941</c:v>
                </c:pt>
                <c:pt idx="74">
                  <c:v>14.962025733121999</c:v>
                </c:pt>
                <c:pt idx="75">
                  <c:v>14.4652673066385</c:v>
                </c:pt>
                <c:pt idx="76">
                  <c:v>13.978572612228399</c:v>
                </c:pt>
                <c:pt idx="77">
                  <c:v>14.340414697635</c:v>
                </c:pt>
                <c:pt idx="78">
                  <c:v>14.3869564115834</c:v>
                </c:pt>
                <c:pt idx="79">
                  <c:v>14.8825167236404</c:v>
                </c:pt>
                <c:pt idx="80">
                  <c:v>14.9920355902424</c:v>
                </c:pt>
                <c:pt idx="81">
                  <c:v>14.6993285794799</c:v>
                </c:pt>
                <c:pt idx="82">
                  <c:v>14.345108788351901</c:v>
                </c:pt>
                <c:pt idx="83">
                  <c:v>14.8839034779075</c:v>
                </c:pt>
                <c:pt idx="84">
                  <c:v>14.8857874740897</c:v>
                </c:pt>
                <c:pt idx="85">
                  <c:v>14.4778633277861</c:v>
                </c:pt>
                <c:pt idx="86">
                  <c:v>14.612910523460499</c:v>
                </c:pt>
                <c:pt idx="87">
                  <c:v>14.6374292903095</c:v>
                </c:pt>
                <c:pt idx="88">
                  <c:v>14.4853239898188</c:v>
                </c:pt>
                <c:pt idx="89">
                  <c:v>14.3231756491128</c:v>
                </c:pt>
                <c:pt idx="90">
                  <c:v>14.4774560058821</c:v>
                </c:pt>
                <c:pt idx="91">
                  <c:v>14.518033866201</c:v>
                </c:pt>
                <c:pt idx="92">
                  <c:v>14.273201145125199</c:v>
                </c:pt>
                <c:pt idx="93">
                  <c:v>14.5775133682708</c:v>
                </c:pt>
                <c:pt idx="94">
                  <c:v>14.883446618709399</c:v>
                </c:pt>
                <c:pt idx="95">
                  <c:v>14.4837358440044</c:v>
                </c:pt>
                <c:pt idx="96">
                  <c:v>14.488398095601401</c:v>
                </c:pt>
                <c:pt idx="97">
                  <c:v>14.7659697503729</c:v>
                </c:pt>
                <c:pt idx="98">
                  <c:v>14.7159465253057</c:v>
                </c:pt>
                <c:pt idx="99">
                  <c:v>14.343725840117299</c:v>
                </c:pt>
                <c:pt idx="100">
                  <c:v>14.691727281383001</c:v>
                </c:pt>
                <c:pt idx="101">
                  <c:v>14.895011308604699</c:v>
                </c:pt>
                <c:pt idx="102">
                  <c:v>14.9739541228763</c:v>
                </c:pt>
                <c:pt idx="103">
                  <c:v>14.409519805195901</c:v>
                </c:pt>
                <c:pt idx="104">
                  <c:v>14.4053062692388</c:v>
                </c:pt>
                <c:pt idx="105">
                  <c:v>14.729153610155601</c:v>
                </c:pt>
                <c:pt idx="106">
                  <c:v>14.2066544024187</c:v>
                </c:pt>
                <c:pt idx="107">
                  <c:v>14.6818963072411</c:v>
                </c:pt>
                <c:pt idx="108">
                  <c:v>14.646950027906</c:v>
                </c:pt>
                <c:pt idx="109">
                  <c:v>14.3391433277835</c:v>
                </c:pt>
                <c:pt idx="110">
                  <c:v>14.416177643595701</c:v>
                </c:pt>
                <c:pt idx="111">
                  <c:v>14.302149452982899</c:v>
                </c:pt>
                <c:pt idx="112">
                  <c:v>14.2558280800326</c:v>
                </c:pt>
                <c:pt idx="113">
                  <c:v>14.0915229381351</c:v>
                </c:pt>
                <c:pt idx="114">
                  <c:v>14.400393271187401</c:v>
                </c:pt>
                <c:pt idx="115">
                  <c:v>14.5383182613022</c:v>
                </c:pt>
                <c:pt idx="116">
                  <c:v>14.430292952298</c:v>
                </c:pt>
                <c:pt idx="117">
                  <c:v>14.262207591711601</c:v>
                </c:pt>
                <c:pt idx="118">
                  <c:v>14.873321548709299</c:v>
                </c:pt>
                <c:pt idx="119">
                  <c:v>15.0454234042819</c:v>
                </c:pt>
                <c:pt idx="120">
                  <c:v>14.9829251540262</c:v>
                </c:pt>
                <c:pt idx="121">
                  <c:v>14.9966776364449</c:v>
                </c:pt>
                <c:pt idx="122">
                  <c:v>14.7803053103969</c:v>
                </c:pt>
                <c:pt idx="123">
                  <c:v>14.485194021915101</c:v>
                </c:pt>
                <c:pt idx="124">
                  <c:v>14.499286784752501</c:v>
                </c:pt>
                <c:pt idx="125">
                  <c:v>14.8412396481611</c:v>
                </c:pt>
                <c:pt idx="126">
                  <c:v>14.8842228837002</c:v>
                </c:pt>
                <c:pt idx="127">
                  <c:v>15.000977092444</c:v>
                </c:pt>
                <c:pt idx="128">
                  <c:v>14.5584877737691</c:v>
                </c:pt>
                <c:pt idx="129">
                  <c:v>14.5738305044901</c:v>
                </c:pt>
                <c:pt idx="130">
                  <c:v>14.8761786857437</c:v>
                </c:pt>
                <c:pt idx="131">
                  <c:v>14.4736238139339</c:v>
                </c:pt>
                <c:pt idx="132">
                  <c:v>14.866236877864401</c:v>
                </c:pt>
                <c:pt idx="133">
                  <c:v>14.991802016503801</c:v>
                </c:pt>
                <c:pt idx="134">
                  <c:v>14.462804921340499</c:v>
                </c:pt>
                <c:pt idx="135">
                  <c:v>14.732642940065601</c:v>
                </c:pt>
                <c:pt idx="136">
                  <c:v>15.351302390614601</c:v>
                </c:pt>
                <c:pt idx="137">
                  <c:v>14.9350454695614</c:v>
                </c:pt>
                <c:pt idx="138">
                  <c:v>14.640283137082299</c:v>
                </c:pt>
                <c:pt idx="139">
                  <c:v>14.4477841451882</c:v>
                </c:pt>
                <c:pt idx="140">
                  <c:v>14.5827900741058</c:v>
                </c:pt>
                <c:pt idx="141">
                  <c:v>14.8140811458449</c:v>
                </c:pt>
                <c:pt idx="142">
                  <c:v>14.627035287881499</c:v>
                </c:pt>
                <c:pt idx="143">
                  <c:v>14.723778982360701</c:v>
                </c:pt>
                <c:pt idx="144">
                  <c:v>15.0439446834646</c:v>
                </c:pt>
                <c:pt idx="145">
                  <c:v>15.0411785089555</c:v>
                </c:pt>
                <c:pt idx="146">
                  <c:v>14.7152073493813</c:v>
                </c:pt>
                <c:pt idx="147">
                  <c:v>15.0026310616226</c:v>
                </c:pt>
                <c:pt idx="148">
                  <c:v>15.473735370349001</c:v>
                </c:pt>
                <c:pt idx="149">
                  <c:v>15.6921184549242</c:v>
                </c:pt>
                <c:pt idx="150">
                  <c:v>15.364277372560201</c:v>
                </c:pt>
                <c:pt idx="151">
                  <c:v>15.050312040721</c:v>
                </c:pt>
                <c:pt idx="152">
                  <c:v>15.495869721179799</c:v>
                </c:pt>
                <c:pt idx="153">
                  <c:v>15.5002624282425</c:v>
                </c:pt>
                <c:pt idx="154" formatCode="#,##0.00">
                  <c:v>15.664896096602099</c:v>
                </c:pt>
                <c:pt idx="155" formatCode="#,##0.00">
                  <c:v>15.4259055840997</c:v>
                </c:pt>
                <c:pt idx="156" formatCode="#,##0.00">
                  <c:v>15.6641475456875</c:v>
                </c:pt>
                <c:pt idx="157" formatCode="#,##0.00">
                  <c:v>16.232033558307101</c:v>
                </c:pt>
                <c:pt idx="158" formatCode="#,##0.00">
                  <c:v>16.443144437058901</c:v>
                </c:pt>
                <c:pt idx="159" formatCode="#,##0.00">
                  <c:v>16.094865265182001</c:v>
                </c:pt>
                <c:pt idx="160" formatCode="#,##0.00">
                  <c:v>15.376318910608401</c:v>
                </c:pt>
                <c:pt idx="161" formatCode="#,##0.00">
                  <c:v>15.2876214308057</c:v>
                </c:pt>
                <c:pt idx="162" formatCode="#,##0.00">
                  <c:v>15.6903254913898</c:v>
                </c:pt>
                <c:pt idx="163" formatCode="#,##0.00">
                  <c:v>15.3637232577099</c:v>
                </c:pt>
                <c:pt idx="164" formatCode="#,##0.00">
                  <c:v>15.1266290879051</c:v>
                </c:pt>
                <c:pt idx="165" formatCode="#,##0.00">
                  <c:v>15.2639504809241</c:v>
                </c:pt>
                <c:pt idx="166" formatCode="#,##0.00">
                  <c:v>15.351053185887301</c:v>
                </c:pt>
                <c:pt idx="167" formatCode="#,##0.00">
                  <c:v>15.1494455316373</c:v>
                </c:pt>
                <c:pt idx="168" formatCode="#,##0.00">
                  <c:v>15.478747199182401</c:v>
                </c:pt>
                <c:pt idx="169" formatCode="#,##0.00">
                  <c:v>15.7147863611102</c:v>
                </c:pt>
                <c:pt idx="170" formatCode="#,##0.00">
                  <c:v>15.2393921796361</c:v>
                </c:pt>
                <c:pt idx="171" formatCode="#,##0.00">
                  <c:v>15.1927902631283</c:v>
                </c:pt>
                <c:pt idx="172" formatCode="#,##0.00">
                  <c:v>15.570489399275001</c:v>
                </c:pt>
                <c:pt idx="173" formatCode="#,##0.00">
                  <c:v>15.5067008985879</c:v>
                </c:pt>
                <c:pt idx="174" formatCode="#,##0.00">
                  <c:v>15.1245197642164</c:v>
                </c:pt>
                <c:pt idx="175" formatCode="#,##0.00">
                  <c:v>15.1620543016029</c:v>
                </c:pt>
                <c:pt idx="176" formatCode="#,##0.00">
                  <c:v>15.539253821353199</c:v>
                </c:pt>
                <c:pt idx="177" formatCode="#,##0.00">
                  <c:v>15.0860661840745</c:v>
                </c:pt>
                <c:pt idx="178" formatCode="#,##0.00">
                  <c:v>15.0477273418877</c:v>
                </c:pt>
                <c:pt idx="179" formatCode="#,##0.00">
                  <c:v>15.5173913043478</c:v>
                </c:pt>
                <c:pt idx="180" formatCode="#,##0.00">
                  <c:v>15.578006642170701</c:v>
                </c:pt>
                <c:pt idx="181" formatCode="#,##0.00">
                  <c:v>15.6175621576064</c:v>
                </c:pt>
                <c:pt idx="182" formatCode="#,##0.00">
                  <c:v>14.9475554239032</c:v>
                </c:pt>
                <c:pt idx="183" formatCode="#,##0.00">
                  <c:v>15.3098474997045</c:v>
                </c:pt>
                <c:pt idx="184" formatCode="#,##0.00">
                  <c:v>15.5200649508637</c:v>
                </c:pt>
                <c:pt idx="185" formatCode="#,##0.00">
                  <c:v>15.2637851662404</c:v>
                </c:pt>
                <c:pt idx="186" formatCode="#,##0.00">
                  <c:v>15.1383510112558</c:v>
                </c:pt>
                <c:pt idx="187" formatCode="#,##0.00">
                  <c:v>15.201645963630799</c:v>
                </c:pt>
                <c:pt idx="188" formatCode="#,##0.00">
                  <c:v>15.570358358681</c:v>
                </c:pt>
                <c:pt idx="189" formatCode="#,##0.00">
                  <c:v>15.6803757365685</c:v>
                </c:pt>
                <c:pt idx="190" formatCode="#,##0.00">
                  <c:v>15.503756575004999</c:v>
                </c:pt>
                <c:pt idx="191" formatCode="#,##0.00">
                  <c:v>15.292314063607099</c:v>
                </c:pt>
                <c:pt idx="192" formatCode="#,##0.00">
                  <c:v>15.499291698090101</c:v>
                </c:pt>
                <c:pt idx="193" formatCode="#,##0.00">
                  <c:v>15.653971146337099</c:v>
                </c:pt>
                <c:pt idx="194" formatCode="#,##0.00">
                  <c:v>15.555851768255501</c:v>
                </c:pt>
                <c:pt idx="195" formatCode="#,##0.00">
                  <c:v>15.6798096355695</c:v>
                </c:pt>
                <c:pt idx="196" formatCode="#,##0.00">
                  <c:v>15.673776431334799</c:v>
                </c:pt>
                <c:pt idx="197" formatCode="#,##0.00">
                  <c:v>15.4489561520401</c:v>
                </c:pt>
                <c:pt idx="198" formatCode="#,##0.00">
                  <c:v>14.993792023135301</c:v>
                </c:pt>
                <c:pt idx="199" formatCode="#,##0.00">
                  <c:v>14.8474498858158</c:v>
                </c:pt>
                <c:pt idx="200" formatCode="#,##0.00">
                  <c:v>14.749550332363</c:v>
                </c:pt>
                <c:pt idx="201" formatCode="#,##0.00">
                  <c:v>14.8334578696343</c:v>
                </c:pt>
                <c:pt idx="202" formatCode="#,##0.00">
                  <c:v>14.9673870247075</c:v>
                </c:pt>
                <c:pt idx="203" formatCode="#,##0.00">
                  <c:v>14.8265341026557</c:v>
                </c:pt>
                <c:pt idx="204" formatCode="#,##0.00">
                  <c:v>14.7968681472324</c:v>
                </c:pt>
                <c:pt idx="205">
                  <c:v>14.8341912947557</c:v>
                </c:pt>
                <c:pt idx="206" formatCode="#,##0.00">
                  <c:v>14.9947952357644</c:v>
                </c:pt>
                <c:pt idx="207" formatCode="#,##0.00">
                  <c:v>15.119722637296199</c:v>
                </c:pt>
                <c:pt idx="208" formatCode="#,##0.00">
                  <c:v>15.000838153122199</c:v>
                </c:pt>
                <c:pt idx="209" formatCode="#,##0.00">
                  <c:v>14.890803526289201</c:v>
                </c:pt>
                <c:pt idx="210" formatCode="#,##0.00">
                  <c:v>14.8271942224954</c:v>
                </c:pt>
                <c:pt idx="211" formatCode="#,##0.00">
                  <c:v>15.1437583217847</c:v>
                </c:pt>
                <c:pt idx="212" formatCode="#,##0.00">
                  <c:v>15.3155597360816</c:v>
                </c:pt>
                <c:pt idx="213" formatCode="#,##0.00">
                  <c:v>15.2394842899437</c:v>
                </c:pt>
                <c:pt idx="214" formatCode="#,##0.00">
                  <c:v>14.9706850675139</c:v>
                </c:pt>
                <c:pt idx="215" formatCode="#,##0.00">
                  <c:v>14.8219327248356</c:v>
                </c:pt>
                <c:pt idx="216" formatCode="#,##0.00">
                  <c:v>14.9961488914503</c:v>
                </c:pt>
                <c:pt idx="217" formatCode="#,##0.00">
                  <c:v>15.386469813363201</c:v>
                </c:pt>
                <c:pt idx="218" formatCode="#,##0.00">
                  <c:v>15.3223743325954</c:v>
                </c:pt>
                <c:pt idx="219" formatCode="#,##0.00">
                  <c:v>15.0380317601086</c:v>
                </c:pt>
                <c:pt idx="220" formatCode="#,##0.00">
                  <c:v>14.8164759407505</c:v>
                </c:pt>
                <c:pt idx="221" formatCode="#,##0.00">
                  <c:v>14.8853811986297</c:v>
                </c:pt>
                <c:pt idx="222" formatCode="#,##0.00">
                  <c:v>15.5510870545783</c:v>
                </c:pt>
                <c:pt idx="223" formatCode="#,##0.00">
                  <c:v>15.6803069641339</c:v>
                </c:pt>
                <c:pt idx="224" formatCode="#,##0.00">
                  <c:v>15.238481354268901</c:v>
                </c:pt>
                <c:pt idx="225" formatCode="#,##0.00">
                  <c:v>15.082470526864901</c:v>
                </c:pt>
                <c:pt idx="226" formatCode="#,##0.00">
                  <c:v>15.0501432396252</c:v>
                </c:pt>
                <c:pt idx="227" formatCode="#,##0.00">
                  <c:v>15.4677644983091</c:v>
                </c:pt>
                <c:pt idx="228" formatCode="#,##0.00">
                  <c:v>15.6514414036607</c:v>
                </c:pt>
                <c:pt idx="229" formatCode="#,##0.00">
                  <c:v>15.245741199801699</c:v>
                </c:pt>
                <c:pt idx="230" formatCode="#,##0.00">
                  <c:v>15.181132</c:v>
                </c:pt>
                <c:pt idx="231" formatCode="#,##0.00">
                  <c:v>15.2546915138466</c:v>
                </c:pt>
                <c:pt idx="232" formatCode="#,##0.00">
                  <c:v>15.455114102266601</c:v>
                </c:pt>
                <c:pt idx="233" formatCode="#,##0.00">
                  <c:v>15.5008148184004</c:v>
                </c:pt>
                <c:pt idx="234" formatCode="#,##0.00">
                  <c:v>15.6217447723565</c:v>
                </c:pt>
                <c:pt idx="235" formatCode="#,##0.00">
                  <c:v>15.1436733145001</c:v>
                </c:pt>
                <c:pt idx="236" formatCode="#,##0.00">
                  <c:v>15.072412301481</c:v>
                </c:pt>
                <c:pt idx="237" formatCode="#,##0.00">
                  <c:v>15.220602249271799</c:v>
                </c:pt>
                <c:pt idx="238" formatCode="#,##0.00">
                  <c:v>15.2576813944062</c:v>
                </c:pt>
                <c:pt idx="239" formatCode="#,##0.00">
                  <c:v>15.432326644772999</c:v>
                </c:pt>
                <c:pt idx="240" formatCode="#,##0.00">
                  <c:v>15.4361917488404</c:v>
                </c:pt>
                <c:pt idx="241" formatCode="#,##0.00">
                  <c:v>15.1363067024863</c:v>
                </c:pt>
                <c:pt idx="242" formatCode="#,##0.00">
                  <c:v>15.149458619479701</c:v>
                </c:pt>
                <c:pt idx="243" formatCode="#,##0.00">
                  <c:v>15.3430716335213</c:v>
                </c:pt>
                <c:pt idx="244" formatCode="#,##0.00">
                  <c:v>15.4781215302311</c:v>
                </c:pt>
                <c:pt idx="245" formatCode="#,##0.00">
                  <c:v>15.535385944345</c:v>
                </c:pt>
                <c:pt idx="246" formatCode="#,##0.00">
                  <c:v>15.3545442904248</c:v>
                </c:pt>
                <c:pt idx="247" formatCode="#,##0.00">
                  <c:v>15.213837535013999</c:v>
                </c:pt>
                <c:pt idx="248" formatCode="#,##0.00">
                  <c:v>15.2780005638755</c:v>
                </c:pt>
                <c:pt idx="249" formatCode="#,##0.00">
                  <c:v>15.464734582916</c:v>
                </c:pt>
                <c:pt idx="250" formatCode="#,##0.00">
                  <c:v>15.702783799379301</c:v>
                </c:pt>
                <c:pt idx="251" formatCode="#,##0.00">
                  <c:v>15.6877297308944</c:v>
                </c:pt>
                <c:pt idx="252" formatCode="#,##0.00">
                  <c:v>15.2417491640989</c:v>
                </c:pt>
                <c:pt idx="253" formatCode="#,##0.00">
                  <c:v>15.1296971334944</c:v>
                </c:pt>
                <c:pt idx="254" formatCode="#,##0.00">
                  <c:v>15.292118138157001</c:v>
                </c:pt>
                <c:pt idx="255" formatCode="#,##0.00">
                  <c:v>15.461070771915599</c:v>
                </c:pt>
                <c:pt idx="256" formatCode="#,##0.00">
                  <c:v>15.5733561183122</c:v>
                </c:pt>
                <c:pt idx="257" formatCode="#,##0.00">
                  <c:v>15.5372396239156</c:v>
                </c:pt>
              </c:numCache>
            </c:numRef>
          </c:val>
          <c:smooth val="0"/>
          <c:extLst>
            <c:ext xmlns:c16="http://schemas.microsoft.com/office/drawing/2014/chart" uri="{C3380CC4-5D6E-409C-BE32-E72D297353CC}">
              <c16:uniqueId val="{00000000-7A8A-4030-9576-2B47FA4EE556}"/>
            </c:ext>
          </c:extLst>
        </c:ser>
        <c:ser>
          <c:idx val="2"/>
          <c:order val="1"/>
          <c:tx>
            <c:v>Difference between Premium 98 and E10 prices</c:v>
          </c:tx>
          <c:spPr>
            <a:ln w="25400" cap="rnd" cmpd="sng">
              <a:solidFill>
                <a:srgbClr val="66C5EA"/>
              </a:solidFill>
              <a:prstDash val="solid"/>
              <a:round/>
            </a:ln>
            <a:effectLst/>
          </c:spPr>
          <c:marker>
            <c:symbol val="none"/>
          </c:marker>
          <c:cat>
            <c:numRef>
              <c:f>'Ch 3, 5. Fuel Prices'!$K$58:$K$316</c:f>
              <c:numCache>
                <c:formatCode>mmm\ yyyy;@</c:formatCode>
                <c:ptCount val="259"/>
                <c:pt idx="0" formatCode="m/d/yyyy">
                  <c:v>42551</c:v>
                </c:pt>
                <c:pt idx="1">
                  <c:v>42582</c:v>
                </c:pt>
                <c:pt idx="2">
                  <c:v>42589</c:v>
                </c:pt>
                <c:pt idx="3">
                  <c:v>42596</c:v>
                </c:pt>
                <c:pt idx="4">
                  <c:v>42603</c:v>
                </c:pt>
                <c:pt idx="5">
                  <c:v>42610</c:v>
                </c:pt>
                <c:pt idx="6">
                  <c:v>42617</c:v>
                </c:pt>
                <c:pt idx="7">
                  <c:v>42624</c:v>
                </c:pt>
                <c:pt idx="8">
                  <c:v>42631</c:v>
                </c:pt>
                <c:pt idx="9">
                  <c:v>42638</c:v>
                </c:pt>
                <c:pt idx="10">
                  <c:v>42645</c:v>
                </c:pt>
                <c:pt idx="11">
                  <c:v>42652</c:v>
                </c:pt>
                <c:pt idx="12">
                  <c:v>42659</c:v>
                </c:pt>
                <c:pt idx="13">
                  <c:v>42666</c:v>
                </c:pt>
                <c:pt idx="14">
                  <c:v>42673</c:v>
                </c:pt>
                <c:pt idx="15">
                  <c:v>42680</c:v>
                </c:pt>
                <c:pt idx="16">
                  <c:v>42687</c:v>
                </c:pt>
                <c:pt idx="17">
                  <c:v>42694</c:v>
                </c:pt>
                <c:pt idx="18">
                  <c:v>42701</c:v>
                </c:pt>
                <c:pt idx="19">
                  <c:v>42708</c:v>
                </c:pt>
                <c:pt idx="20">
                  <c:v>42715</c:v>
                </c:pt>
                <c:pt idx="21">
                  <c:v>42722</c:v>
                </c:pt>
                <c:pt idx="22">
                  <c:v>42729</c:v>
                </c:pt>
                <c:pt idx="23">
                  <c:v>42736</c:v>
                </c:pt>
                <c:pt idx="24">
                  <c:v>42743</c:v>
                </c:pt>
                <c:pt idx="25">
                  <c:v>42750</c:v>
                </c:pt>
                <c:pt idx="26">
                  <c:v>42757</c:v>
                </c:pt>
                <c:pt idx="27">
                  <c:v>42764</c:v>
                </c:pt>
                <c:pt idx="28">
                  <c:v>42771</c:v>
                </c:pt>
                <c:pt idx="29">
                  <c:v>42778</c:v>
                </c:pt>
                <c:pt idx="30">
                  <c:v>42785</c:v>
                </c:pt>
                <c:pt idx="31">
                  <c:v>42792</c:v>
                </c:pt>
                <c:pt idx="32">
                  <c:v>42799</c:v>
                </c:pt>
                <c:pt idx="33">
                  <c:v>42806</c:v>
                </c:pt>
                <c:pt idx="34">
                  <c:v>42813</c:v>
                </c:pt>
                <c:pt idx="35">
                  <c:v>42820</c:v>
                </c:pt>
                <c:pt idx="36">
                  <c:v>42827</c:v>
                </c:pt>
                <c:pt idx="37">
                  <c:v>42834</c:v>
                </c:pt>
                <c:pt idx="38">
                  <c:v>42841</c:v>
                </c:pt>
                <c:pt idx="39">
                  <c:v>42848</c:v>
                </c:pt>
                <c:pt idx="40">
                  <c:v>42855</c:v>
                </c:pt>
                <c:pt idx="41">
                  <c:v>42862</c:v>
                </c:pt>
                <c:pt idx="42">
                  <c:v>42869</c:v>
                </c:pt>
                <c:pt idx="43">
                  <c:v>42876</c:v>
                </c:pt>
                <c:pt idx="44">
                  <c:v>42883</c:v>
                </c:pt>
                <c:pt idx="45">
                  <c:v>42890</c:v>
                </c:pt>
                <c:pt idx="46">
                  <c:v>42897</c:v>
                </c:pt>
                <c:pt idx="47">
                  <c:v>42904</c:v>
                </c:pt>
                <c:pt idx="48">
                  <c:v>42911</c:v>
                </c:pt>
                <c:pt idx="49">
                  <c:v>42918</c:v>
                </c:pt>
                <c:pt idx="50">
                  <c:v>42925</c:v>
                </c:pt>
                <c:pt idx="51">
                  <c:v>42932</c:v>
                </c:pt>
                <c:pt idx="52">
                  <c:v>42939</c:v>
                </c:pt>
                <c:pt idx="53">
                  <c:v>42946</c:v>
                </c:pt>
                <c:pt idx="54">
                  <c:v>42953</c:v>
                </c:pt>
                <c:pt idx="55">
                  <c:v>42960</c:v>
                </c:pt>
                <c:pt idx="56">
                  <c:v>42967</c:v>
                </c:pt>
                <c:pt idx="57">
                  <c:v>42974</c:v>
                </c:pt>
                <c:pt idx="58">
                  <c:v>42981</c:v>
                </c:pt>
                <c:pt idx="59">
                  <c:v>42988</c:v>
                </c:pt>
                <c:pt idx="60">
                  <c:v>42995</c:v>
                </c:pt>
                <c:pt idx="61">
                  <c:v>43002</c:v>
                </c:pt>
                <c:pt idx="62">
                  <c:v>43009</c:v>
                </c:pt>
                <c:pt idx="63">
                  <c:v>43016</c:v>
                </c:pt>
                <c:pt idx="64">
                  <c:v>43023</c:v>
                </c:pt>
                <c:pt idx="65">
                  <c:v>43030</c:v>
                </c:pt>
                <c:pt idx="66">
                  <c:v>43037</c:v>
                </c:pt>
                <c:pt idx="67">
                  <c:v>43044</c:v>
                </c:pt>
                <c:pt idx="68">
                  <c:v>43051</c:v>
                </c:pt>
                <c:pt idx="69">
                  <c:v>43058</c:v>
                </c:pt>
                <c:pt idx="70">
                  <c:v>43065</c:v>
                </c:pt>
                <c:pt idx="71">
                  <c:v>43072</c:v>
                </c:pt>
                <c:pt idx="72">
                  <c:v>43079</c:v>
                </c:pt>
                <c:pt idx="73">
                  <c:v>43086</c:v>
                </c:pt>
                <c:pt idx="74">
                  <c:v>43093</c:v>
                </c:pt>
                <c:pt idx="75">
                  <c:v>43100</c:v>
                </c:pt>
                <c:pt idx="76">
                  <c:v>43107</c:v>
                </c:pt>
                <c:pt idx="77">
                  <c:v>43114</c:v>
                </c:pt>
                <c:pt idx="78">
                  <c:v>43121</c:v>
                </c:pt>
                <c:pt idx="79">
                  <c:v>43128</c:v>
                </c:pt>
                <c:pt idx="80">
                  <c:v>43135</c:v>
                </c:pt>
                <c:pt idx="81">
                  <c:v>43142</c:v>
                </c:pt>
                <c:pt idx="82">
                  <c:v>43149</c:v>
                </c:pt>
                <c:pt idx="83">
                  <c:v>43156</c:v>
                </c:pt>
                <c:pt idx="84">
                  <c:v>43163</c:v>
                </c:pt>
                <c:pt idx="85">
                  <c:v>43170</c:v>
                </c:pt>
                <c:pt idx="86">
                  <c:v>43177</c:v>
                </c:pt>
                <c:pt idx="87">
                  <c:v>43184</c:v>
                </c:pt>
                <c:pt idx="88">
                  <c:v>43191</c:v>
                </c:pt>
                <c:pt idx="89">
                  <c:v>43198</c:v>
                </c:pt>
                <c:pt idx="90">
                  <c:v>43205</c:v>
                </c:pt>
                <c:pt idx="91">
                  <c:v>43212</c:v>
                </c:pt>
                <c:pt idx="92">
                  <c:v>43219</c:v>
                </c:pt>
                <c:pt idx="93">
                  <c:v>43226</c:v>
                </c:pt>
                <c:pt idx="94">
                  <c:v>43233</c:v>
                </c:pt>
                <c:pt idx="95">
                  <c:v>43240</c:v>
                </c:pt>
                <c:pt idx="96">
                  <c:v>43247</c:v>
                </c:pt>
                <c:pt idx="97">
                  <c:v>43254</c:v>
                </c:pt>
                <c:pt idx="98">
                  <c:v>43261</c:v>
                </c:pt>
                <c:pt idx="99">
                  <c:v>43268</c:v>
                </c:pt>
                <c:pt idx="100">
                  <c:v>43275</c:v>
                </c:pt>
                <c:pt idx="101">
                  <c:v>43282</c:v>
                </c:pt>
                <c:pt idx="102">
                  <c:v>43289</c:v>
                </c:pt>
                <c:pt idx="103">
                  <c:v>43296</c:v>
                </c:pt>
                <c:pt idx="104">
                  <c:v>43303</c:v>
                </c:pt>
                <c:pt idx="105">
                  <c:v>43310</c:v>
                </c:pt>
                <c:pt idx="106">
                  <c:v>43317</c:v>
                </c:pt>
                <c:pt idx="107">
                  <c:v>43324</c:v>
                </c:pt>
                <c:pt idx="108">
                  <c:v>43331</c:v>
                </c:pt>
                <c:pt idx="109">
                  <c:v>43338</c:v>
                </c:pt>
                <c:pt idx="110">
                  <c:v>43345</c:v>
                </c:pt>
                <c:pt idx="111">
                  <c:v>43352</c:v>
                </c:pt>
                <c:pt idx="112">
                  <c:v>43359</c:v>
                </c:pt>
                <c:pt idx="113">
                  <c:v>43366</c:v>
                </c:pt>
                <c:pt idx="114">
                  <c:v>43373</c:v>
                </c:pt>
                <c:pt idx="115">
                  <c:v>43380</c:v>
                </c:pt>
                <c:pt idx="116">
                  <c:v>43387</c:v>
                </c:pt>
                <c:pt idx="117">
                  <c:v>43394</c:v>
                </c:pt>
                <c:pt idx="118">
                  <c:v>43401</c:v>
                </c:pt>
                <c:pt idx="119">
                  <c:v>43408</c:v>
                </c:pt>
                <c:pt idx="120">
                  <c:v>43415</c:v>
                </c:pt>
                <c:pt idx="121">
                  <c:v>43422</c:v>
                </c:pt>
                <c:pt idx="122">
                  <c:v>43429</c:v>
                </c:pt>
                <c:pt idx="123">
                  <c:v>43436</c:v>
                </c:pt>
                <c:pt idx="124">
                  <c:v>43443</c:v>
                </c:pt>
                <c:pt idx="125">
                  <c:v>43450</c:v>
                </c:pt>
                <c:pt idx="126">
                  <c:v>43457</c:v>
                </c:pt>
                <c:pt idx="127">
                  <c:v>43464</c:v>
                </c:pt>
                <c:pt idx="128">
                  <c:v>43471</c:v>
                </c:pt>
                <c:pt idx="129">
                  <c:v>43478</c:v>
                </c:pt>
                <c:pt idx="130">
                  <c:v>43485</c:v>
                </c:pt>
                <c:pt idx="131">
                  <c:v>43492</c:v>
                </c:pt>
                <c:pt idx="132">
                  <c:v>43499</c:v>
                </c:pt>
                <c:pt idx="133">
                  <c:v>43506</c:v>
                </c:pt>
                <c:pt idx="134">
                  <c:v>43513</c:v>
                </c:pt>
                <c:pt idx="135">
                  <c:v>43520</c:v>
                </c:pt>
                <c:pt idx="136">
                  <c:v>43527</c:v>
                </c:pt>
                <c:pt idx="137">
                  <c:v>43534</c:v>
                </c:pt>
                <c:pt idx="138">
                  <c:v>43541</c:v>
                </c:pt>
                <c:pt idx="139">
                  <c:v>43548</c:v>
                </c:pt>
                <c:pt idx="140">
                  <c:v>43555</c:v>
                </c:pt>
                <c:pt idx="141">
                  <c:v>43562</c:v>
                </c:pt>
                <c:pt idx="142">
                  <c:v>43569</c:v>
                </c:pt>
                <c:pt idx="143">
                  <c:v>43576</c:v>
                </c:pt>
                <c:pt idx="144">
                  <c:v>43583</c:v>
                </c:pt>
                <c:pt idx="145">
                  <c:v>43590</c:v>
                </c:pt>
                <c:pt idx="146">
                  <c:v>43597</c:v>
                </c:pt>
                <c:pt idx="147">
                  <c:v>43604</c:v>
                </c:pt>
                <c:pt idx="148">
                  <c:v>43611</c:v>
                </c:pt>
                <c:pt idx="149">
                  <c:v>43618</c:v>
                </c:pt>
                <c:pt idx="150">
                  <c:v>43625</c:v>
                </c:pt>
                <c:pt idx="151">
                  <c:v>43632</c:v>
                </c:pt>
                <c:pt idx="152">
                  <c:v>43639</c:v>
                </c:pt>
                <c:pt idx="153">
                  <c:v>43646</c:v>
                </c:pt>
                <c:pt idx="154">
                  <c:v>43653</c:v>
                </c:pt>
                <c:pt idx="155">
                  <c:v>43660</c:v>
                </c:pt>
                <c:pt idx="156">
                  <c:v>43667</c:v>
                </c:pt>
                <c:pt idx="157">
                  <c:v>43674</c:v>
                </c:pt>
                <c:pt idx="158">
                  <c:v>43681</c:v>
                </c:pt>
                <c:pt idx="159">
                  <c:v>43688</c:v>
                </c:pt>
                <c:pt idx="160">
                  <c:v>43695</c:v>
                </c:pt>
                <c:pt idx="161">
                  <c:v>43702</c:v>
                </c:pt>
                <c:pt idx="162">
                  <c:v>43709</c:v>
                </c:pt>
                <c:pt idx="163">
                  <c:v>43716</c:v>
                </c:pt>
                <c:pt idx="164">
                  <c:v>43723</c:v>
                </c:pt>
                <c:pt idx="165">
                  <c:v>43730</c:v>
                </c:pt>
                <c:pt idx="166">
                  <c:v>43737</c:v>
                </c:pt>
                <c:pt idx="167">
                  <c:v>43744</c:v>
                </c:pt>
                <c:pt idx="168">
                  <c:v>43751</c:v>
                </c:pt>
                <c:pt idx="169">
                  <c:v>43758</c:v>
                </c:pt>
                <c:pt idx="170">
                  <c:v>43765</c:v>
                </c:pt>
                <c:pt idx="171">
                  <c:v>43772</c:v>
                </c:pt>
                <c:pt idx="172">
                  <c:v>43779</c:v>
                </c:pt>
                <c:pt idx="173">
                  <c:v>43786</c:v>
                </c:pt>
                <c:pt idx="174">
                  <c:v>43793</c:v>
                </c:pt>
                <c:pt idx="175">
                  <c:v>43800</c:v>
                </c:pt>
                <c:pt idx="176">
                  <c:v>43807</c:v>
                </c:pt>
                <c:pt idx="177">
                  <c:v>43814</c:v>
                </c:pt>
                <c:pt idx="178">
                  <c:v>43821</c:v>
                </c:pt>
                <c:pt idx="179">
                  <c:v>43828</c:v>
                </c:pt>
                <c:pt idx="180">
                  <c:v>43835</c:v>
                </c:pt>
                <c:pt idx="181">
                  <c:v>43842</c:v>
                </c:pt>
                <c:pt idx="182">
                  <c:v>43849</c:v>
                </c:pt>
                <c:pt idx="183">
                  <c:v>43856</c:v>
                </c:pt>
                <c:pt idx="184">
                  <c:v>43863</c:v>
                </c:pt>
                <c:pt idx="185">
                  <c:v>43870</c:v>
                </c:pt>
                <c:pt idx="186">
                  <c:v>43877</c:v>
                </c:pt>
                <c:pt idx="187">
                  <c:v>43884</c:v>
                </c:pt>
                <c:pt idx="188">
                  <c:v>43891</c:v>
                </c:pt>
                <c:pt idx="189">
                  <c:v>43898</c:v>
                </c:pt>
                <c:pt idx="190">
                  <c:v>43905</c:v>
                </c:pt>
                <c:pt idx="191">
                  <c:v>43912</c:v>
                </c:pt>
                <c:pt idx="192">
                  <c:v>43919</c:v>
                </c:pt>
                <c:pt idx="193">
                  <c:v>43926</c:v>
                </c:pt>
                <c:pt idx="194">
                  <c:v>43933</c:v>
                </c:pt>
                <c:pt idx="195">
                  <c:v>43940</c:v>
                </c:pt>
                <c:pt idx="196">
                  <c:v>43947</c:v>
                </c:pt>
                <c:pt idx="197">
                  <c:v>43954</c:v>
                </c:pt>
                <c:pt idx="198">
                  <c:v>43961</c:v>
                </c:pt>
                <c:pt idx="199">
                  <c:v>43968</c:v>
                </c:pt>
                <c:pt idx="200">
                  <c:v>43975</c:v>
                </c:pt>
                <c:pt idx="201">
                  <c:v>43982</c:v>
                </c:pt>
                <c:pt idx="202">
                  <c:v>43989</c:v>
                </c:pt>
                <c:pt idx="203">
                  <c:v>43996</c:v>
                </c:pt>
                <c:pt idx="204">
                  <c:v>44003</c:v>
                </c:pt>
                <c:pt idx="205">
                  <c:v>44010</c:v>
                </c:pt>
                <c:pt idx="206">
                  <c:v>44017</c:v>
                </c:pt>
                <c:pt idx="207">
                  <c:v>44024</c:v>
                </c:pt>
                <c:pt idx="208">
                  <c:v>44031</c:v>
                </c:pt>
                <c:pt idx="209">
                  <c:v>44038</c:v>
                </c:pt>
                <c:pt idx="210">
                  <c:v>44045</c:v>
                </c:pt>
                <c:pt idx="211">
                  <c:v>44052</c:v>
                </c:pt>
                <c:pt idx="212">
                  <c:v>44059</c:v>
                </c:pt>
                <c:pt idx="213">
                  <c:v>44066</c:v>
                </c:pt>
                <c:pt idx="214">
                  <c:v>44073</c:v>
                </c:pt>
                <c:pt idx="215">
                  <c:v>44080</c:v>
                </c:pt>
                <c:pt idx="216">
                  <c:v>44087</c:v>
                </c:pt>
                <c:pt idx="217">
                  <c:v>44094</c:v>
                </c:pt>
                <c:pt idx="218">
                  <c:v>44101</c:v>
                </c:pt>
                <c:pt idx="219">
                  <c:v>44108</c:v>
                </c:pt>
                <c:pt idx="220">
                  <c:v>44115</c:v>
                </c:pt>
                <c:pt idx="221">
                  <c:v>44122</c:v>
                </c:pt>
                <c:pt idx="222">
                  <c:v>44129</c:v>
                </c:pt>
                <c:pt idx="223">
                  <c:v>44136</c:v>
                </c:pt>
                <c:pt idx="224">
                  <c:v>44143</c:v>
                </c:pt>
                <c:pt idx="225">
                  <c:v>44150</c:v>
                </c:pt>
                <c:pt idx="226">
                  <c:v>44157</c:v>
                </c:pt>
                <c:pt idx="227">
                  <c:v>44164</c:v>
                </c:pt>
                <c:pt idx="228">
                  <c:v>44171</c:v>
                </c:pt>
                <c:pt idx="229">
                  <c:v>44178</c:v>
                </c:pt>
                <c:pt idx="230">
                  <c:v>44185</c:v>
                </c:pt>
                <c:pt idx="231">
                  <c:v>44192</c:v>
                </c:pt>
                <c:pt idx="232">
                  <c:v>44199</c:v>
                </c:pt>
                <c:pt idx="233">
                  <c:v>44206</c:v>
                </c:pt>
                <c:pt idx="234">
                  <c:v>44213</c:v>
                </c:pt>
                <c:pt idx="235">
                  <c:v>44220</c:v>
                </c:pt>
                <c:pt idx="236">
                  <c:v>44227</c:v>
                </c:pt>
                <c:pt idx="237">
                  <c:v>44234</c:v>
                </c:pt>
                <c:pt idx="238">
                  <c:v>44241</c:v>
                </c:pt>
                <c:pt idx="239">
                  <c:v>44248</c:v>
                </c:pt>
                <c:pt idx="240">
                  <c:v>44255</c:v>
                </c:pt>
                <c:pt idx="241">
                  <c:v>44262</c:v>
                </c:pt>
                <c:pt idx="242">
                  <c:v>44269</c:v>
                </c:pt>
                <c:pt idx="243">
                  <c:v>44276</c:v>
                </c:pt>
                <c:pt idx="244">
                  <c:v>44283</c:v>
                </c:pt>
                <c:pt idx="245">
                  <c:v>44290</c:v>
                </c:pt>
                <c:pt idx="246">
                  <c:v>44297</c:v>
                </c:pt>
                <c:pt idx="247">
                  <c:v>44304</c:v>
                </c:pt>
                <c:pt idx="248">
                  <c:v>44311</c:v>
                </c:pt>
                <c:pt idx="249">
                  <c:v>44318</c:v>
                </c:pt>
                <c:pt idx="250">
                  <c:v>44325</c:v>
                </c:pt>
                <c:pt idx="251">
                  <c:v>44332</c:v>
                </c:pt>
                <c:pt idx="252">
                  <c:v>44339</c:v>
                </c:pt>
                <c:pt idx="253">
                  <c:v>44346</c:v>
                </c:pt>
                <c:pt idx="254">
                  <c:v>44353</c:v>
                </c:pt>
                <c:pt idx="255">
                  <c:v>44360</c:v>
                </c:pt>
                <c:pt idx="256">
                  <c:v>44367</c:v>
                </c:pt>
                <c:pt idx="257">
                  <c:v>44374</c:v>
                </c:pt>
              </c:numCache>
            </c:numRef>
          </c:cat>
          <c:val>
            <c:numRef>
              <c:f>'Ch 3, 5. Fuel Prices'!$N$58:$N$316</c:f>
              <c:numCache>
                <c:formatCode>0.00</c:formatCode>
                <c:ptCount val="259"/>
                <c:pt idx="1">
                  <c:v>20.0195612160366</c:v>
                </c:pt>
                <c:pt idx="2">
                  <c:v>20.114395867182299</c:v>
                </c:pt>
                <c:pt idx="3">
                  <c:v>19.8812405117136</c:v>
                </c:pt>
                <c:pt idx="4">
                  <c:v>19.867475699001002</c:v>
                </c:pt>
                <c:pt idx="5">
                  <c:v>19.854419171289699</c:v>
                </c:pt>
                <c:pt idx="6">
                  <c:v>19.926799019685198</c:v>
                </c:pt>
                <c:pt idx="7">
                  <c:v>19.974833899104802</c:v>
                </c:pt>
                <c:pt idx="8">
                  <c:v>19.988683843858201</c:v>
                </c:pt>
                <c:pt idx="9">
                  <c:v>19.744799312145499</c:v>
                </c:pt>
                <c:pt idx="10">
                  <c:v>20.1044537354094</c:v>
                </c:pt>
                <c:pt idx="11">
                  <c:v>20.087341064525202</c:v>
                </c:pt>
                <c:pt idx="12">
                  <c:v>19.866580967352</c:v>
                </c:pt>
                <c:pt idx="13">
                  <c:v>20.131176638691699</c:v>
                </c:pt>
                <c:pt idx="14">
                  <c:v>20.089504877295301</c:v>
                </c:pt>
                <c:pt idx="15">
                  <c:v>20.245936103419599</c:v>
                </c:pt>
                <c:pt idx="16">
                  <c:v>20.6887703906898</c:v>
                </c:pt>
                <c:pt idx="17">
                  <c:v>20.427147984777498</c:v>
                </c:pt>
                <c:pt idx="18">
                  <c:v>19.957081625738901</c:v>
                </c:pt>
                <c:pt idx="19">
                  <c:v>19.861120300872798</c:v>
                </c:pt>
                <c:pt idx="20">
                  <c:v>19.932153040944499</c:v>
                </c:pt>
                <c:pt idx="21">
                  <c:v>20.216027903157201</c:v>
                </c:pt>
                <c:pt idx="22">
                  <c:v>20.098111517735902</c:v>
                </c:pt>
                <c:pt idx="23">
                  <c:v>20.319415066612599</c:v>
                </c:pt>
                <c:pt idx="24">
                  <c:v>19.8734602361274</c:v>
                </c:pt>
                <c:pt idx="25">
                  <c:v>20.142437200693401</c:v>
                </c:pt>
                <c:pt idx="26">
                  <c:v>20.700133981200501</c:v>
                </c:pt>
                <c:pt idx="27">
                  <c:v>20.3637337109299</c:v>
                </c:pt>
                <c:pt idx="28">
                  <c:v>20.535850249108002</c:v>
                </c:pt>
                <c:pt idx="29">
                  <c:v>20.272031000799299</c:v>
                </c:pt>
                <c:pt idx="30">
                  <c:v>20.3927305004534</c:v>
                </c:pt>
                <c:pt idx="31">
                  <c:v>20.3243678481209</c:v>
                </c:pt>
                <c:pt idx="32">
                  <c:v>20.546232539166802</c:v>
                </c:pt>
                <c:pt idx="33">
                  <c:v>20.280028967531301</c:v>
                </c:pt>
                <c:pt idx="34">
                  <c:v>20.783313050031001</c:v>
                </c:pt>
                <c:pt idx="35">
                  <c:v>20.9905854982614</c:v>
                </c:pt>
                <c:pt idx="36">
                  <c:v>21.039218221421201</c:v>
                </c:pt>
                <c:pt idx="37">
                  <c:v>20.303714658744202</c:v>
                </c:pt>
                <c:pt idx="38">
                  <c:v>20.2868887968637</c:v>
                </c:pt>
                <c:pt idx="39">
                  <c:v>20.242643370284298</c:v>
                </c:pt>
                <c:pt idx="40">
                  <c:v>20.1134222645662</c:v>
                </c:pt>
                <c:pt idx="41">
                  <c:v>20.256579152576101</c:v>
                </c:pt>
                <c:pt idx="42">
                  <c:v>20.732883761577298</c:v>
                </c:pt>
                <c:pt idx="43">
                  <c:v>20.2854226580282</c:v>
                </c:pt>
                <c:pt idx="44">
                  <c:v>20.469263307569399</c:v>
                </c:pt>
                <c:pt idx="45">
                  <c:v>20.512243828980701</c:v>
                </c:pt>
                <c:pt idx="46">
                  <c:v>20.572455753914099</c:v>
                </c:pt>
                <c:pt idx="47">
                  <c:v>20.6129070537134</c:v>
                </c:pt>
                <c:pt idx="48">
                  <c:v>20.832391781598801</c:v>
                </c:pt>
                <c:pt idx="49">
                  <c:v>20.7748625526153</c:v>
                </c:pt>
                <c:pt idx="50">
                  <c:v>20.111518791382</c:v>
                </c:pt>
                <c:pt idx="51">
                  <c:v>20.587085660324799</c:v>
                </c:pt>
                <c:pt idx="52">
                  <c:v>21.0141380787523</c:v>
                </c:pt>
                <c:pt idx="53">
                  <c:v>21.022158769893402</c:v>
                </c:pt>
                <c:pt idx="54">
                  <c:v>20.742199551114101</c:v>
                </c:pt>
                <c:pt idx="55">
                  <c:v>20.751509704396799</c:v>
                </c:pt>
                <c:pt idx="56">
                  <c:v>20.937476370589501</c:v>
                </c:pt>
                <c:pt idx="57">
                  <c:v>21.2832076523671</c:v>
                </c:pt>
                <c:pt idx="58">
                  <c:v>21.202511716657</c:v>
                </c:pt>
                <c:pt idx="59">
                  <c:v>21.173883076828002</c:v>
                </c:pt>
                <c:pt idx="60">
                  <c:v>21.3438476992897</c:v>
                </c:pt>
                <c:pt idx="61">
                  <c:v>21.212865729760601</c:v>
                </c:pt>
                <c:pt idx="62">
                  <c:v>21.086436180395701</c:v>
                </c:pt>
                <c:pt idx="63">
                  <c:v>21.3814033488243</c:v>
                </c:pt>
                <c:pt idx="64">
                  <c:v>21.229720701078801</c:v>
                </c:pt>
                <c:pt idx="65">
                  <c:v>20.9316757761917</c:v>
                </c:pt>
                <c:pt idx="66">
                  <c:v>20.974631502162602</c:v>
                </c:pt>
                <c:pt idx="67">
                  <c:v>21.210760227919401</c:v>
                </c:pt>
                <c:pt idx="68">
                  <c:v>20.808016615176999</c:v>
                </c:pt>
                <c:pt idx="69">
                  <c:v>20.887041605290001</c:v>
                </c:pt>
                <c:pt idx="70">
                  <c:v>21.0131152539056</c:v>
                </c:pt>
                <c:pt idx="71">
                  <c:v>21.544724695197399</c:v>
                </c:pt>
                <c:pt idx="72">
                  <c:v>20.955372116414601</c:v>
                </c:pt>
                <c:pt idx="73">
                  <c:v>21.335653559986799</c:v>
                </c:pt>
                <c:pt idx="74">
                  <c:v>21.661872781063</c:v>
                </c:pt>
                <c:pt idx="75">
                  <c:v>21.2018563413043</c:v>
                </c:pt>
                <c:pt idx="76">
                  <c:v>20.902010314992101</c:v>
                </c:pt>
                <c:pt idx="77">
                  <c:v>21.088338389998299</c:v>
                </c:pt>
                <c:pt idx="78">
                  <c:v>21.1579459878234</c:v>
                </c:pt>
                <c:pt idx="79">
                  <c:v>21.556435501397299</c:v>
                </c:pt>
                <c:pt idx="80">
                  <c:v>21.885714544727598</c:v>
                </c:pt>
                <c:pt idx="81">
                  <c:v>21.5629096865745</c:v>
                </c:pt>
                <c:pt idx="82">
                  <c:v>21.251933927783998</c:v>
                </c:pt>
                <c:pt idx="83">
                  <c:v>21.622407380221599</c:v>
                </c:pt>
                <c:pt idx="84">
                  <c:v>21.726668800639199</c:v>
                </c:pt>
                <c:pt idx="85">
                  <c:v>21.412147219056902</c:v>
                </c:pt>
                <c:pt idx="86">
                  <c:v>21.434419292339498</c:v>
                </c:pt>
                <c:pt idx="87">
                  <c:v>21.462487161736401</c:v>
                </c:pt>
                <c:pt idx="88">
                  <c:v>21.455893053074799</c:v>
                </c:pt>
                <c:pt idx="89">
                  <c:v>21.2469899006181</c:v>
                </c:pt>
                <c:pt idx="90">
                  <c:v>21.2292838755289</c:v>
                </c:pt>
                <c:pt idx="91">
                  <c:v>21.2631347123802</c:v>
                </c:pt>
                <c:pt idx="92">
                  <c:v>21.107803183411299</c:v>
                </c:pt>
                <c:pt idx="93">
                  <c:v>21.381107323801299</c:v>
                </c:pt>
                <c:pt idx="94">
                  <c:v>21.6643395261484</c:v>
                </c:pt>
                <c:pt idx="95">
                  <c:v>21.269251747576799</c:v>
                </c:pt>
                <c:pt idx="96">
                  <c:v>21.3049899323556</c:v>
                </c:pt>
                <c:pt idx="97">
                  <c:v>21.5181656966814</c:v>
                </c:pt>
                <c:pt idx="98">
                  <c:v>21.522565367678698</c:v>
                </c:pt>
                <c:pt idx="99">
                  <c:v>21.2073941209959</c:v>
                </c:pt>
                <c:pt idx="100">
                  <c:v>21.5165033314384</c:v>
                </c:pt>
                <c:pt idx="101">
                  <c:v>21.6246234149116</c:v>
                </c:pt>
                <c:pt idx="102">
                  <c:v>21.8361259576481</c:v>
                </c:pt>
                <c:pt idx="103">
                  <c:v>21.268699158944699</c:v>
                </c:pt>
                <c:pt idx="104">
                  <c:v>21.1514120067494</c:v>
                </c:pt>
                <c:pt idx="105">
                  <c:v>21.360692715547401</c:v>
                </c:pt>
                <c:pt idx="106">
                  <c:v>20.889763257875501</c:v>
                </c:pt>
                <c:pt idx="107">
                  <c:v>21.3574726162493</c:v>
                </c:pt>
                <c:pt idx="108">
                  <c:v>21.328382594581399</c:v>
                </c:pt>
                <c:pt idx="109">
                  <c:v>21.009946626973001</c:v>
                </c:pt>
                <c:pt idx="110">
                  <c:v>21.18126048757</c:v>
                </c:pt>
                <c:pt idx="111">
                  <c:v>20.9913883087027</c:v>
                </c:pt>
                <c:pt idx="112">
                  <c:v>21.003861790124098</c:v>
                </c:pt>
                <c:pt idx="113">
                  <c:v>21.019243375858601</c:v>
                </c:pt>
                <c:pt idx="114">
                  <c:v>21.236802184870701</c:v>
                </c:pt>
                <c:pt idx="115">
                  <c:v>21.327036129914099</c:v>
                </c:pt>
                <c:pt idx="116">
                  <c:v>21.474456763267401</c:v>
                </c:pt>
                <c:pt idx="117">
                  <c:v>21.092990165768899</c:v>
                </c:pt>
                <c:pt idx="118">
                  <c:v>21.6514630001063</c:v>
                </c:pt>
                <c:pt idx="119">
                  <c:v>21.890238962592001</c:v>
                </c:pt>
                <c:pt idx="120">
                  <c:v>21.835321154015901</c:v>
                </c:pt>
                <c:pt idx="121">
                  <c:v>21.843864577306501</c:v>
                </c:pt>
                <c:pt idx="122">
                  <c:v>21.6604727140728</c:v>
                </c:pt>
                <c:pt idx="123">
                  <c:v>21.427262685168401</c:v>
                </c:pt>
                <c:pt idx="124">
                  <c:v>21.395828920648601</c:v>
                </c:pt>
                <c:pt idx="125">
                  <c:v>21.7146431755958</c:v>
                </c:pt>
                <c:pt idx="126">
                  <c:v>21.679404397653801</c:v>
                </c:pt>
                <c:pt idx="127">
                  <c:v>21.847692258939102</c:v>
                </c:pt>
                <c:pt idx="128">
                  <c:v>21.667869721363001</c:v>
                </c:pt>
                <c:pt idx="129">
                  <c:v>21.298608703988901</c:v>
                </c:pt>
                <c:pt idx="130">
                  <c:v>21.858804872843901</c:v>
                </c:pt>
                <c:pt idx="131">
                  <c:v>21.4258833917762</c:v>
                </c:pt>
                <c:pt idx="132">
                  <c:v>21.555978685212999</c:v>
                </c:pt>
                <c:pt idx="133">
                  <c:v>21.755897099966099</c:v>
                </c:pt>
                <c:pt idx="134">
                  <c:v>21.359206543892899</c:v>
                </c:pt>
                <c:pt idx="135">
                  <c:v>21.460593421423301</c:v>
                </c:pt>
                <c:pt idx="136">
                  <c:v>22.071394534182701</c:v>
                </c:pt>
                <c:pt idx="137">
                  <c:v>21.940256729531001</c:v>
                </c:pt>
                <c:pt idx="138">
                  <c:v>21.495446891695401</c:v>
                </c:pt>
                <c:pt idx="139">
                  <c:v>21.288401615459399</c:v>
                </c:pt>
                <c:pt idx="140">
                  <c:v>21.347569181643902</c:v>
                </c:pt>
                <c:pt idx="141">
                  <c:v>21.4869641915285</c:v>
                </c:pt>
                <c:pt idx="142">
                  <c:v>21.4606516471367</c:v>
                </c:pt>
                <c:pt idx="143">
                  <c:v>21.463223685292402</c:v>
                </c:pt>
                <c:pt idx="144">
                  <c:v>21.770938515466401</c:v>
                </c:pt>
                <c:pt idx="145">
                  <c:v>21.717146742717901</c:v>
                </c:pt>
                <c:pt idx="146">
                  <c:v>21.4911038794394</c:v>
                </c:pt>
                <c:pt idx="147">
                  <c:v>21.681652517486398</c:v>
                </c:pt>
                <c:pt idx="148">
                  <c:v>22.189215290397399</c:v>
                </c:pt>
                <c:pt idx="149">
                  <c:v>22.483595311205701</c:v>
                </c:pt>
                <c:pt idx="150">
                  <c:v>22.386722753816102</c:v>
                </c:pt>
                <c:pt idx="151">
                  <c:v>22.117951629566399</c:v>
                </c:pt>
                <c:pt idx="152">
                  <c:v>22.371699389974701</c:v>
                </c:pt>
                <c:pt idx="153">
                  <c:v>22.2587965265236</c:v>
                </c:pt>
                <c:pt idx="154" formatCode="#,##0.00">
                  <c:v>22.5348027165535</c:v>
                </c:pt>
                <c:pt idx="155" formatCode="#,##0.00">
                  <c:v>22.264053604070401</c:v>
                </c:pt>
                <c:pt idx="156" formatCode="#,##0.00">
                  <c:v>22.249592117126799</c:v>
                </c:pt>
                <c:pt idx="157" formatCode="#,##0.00">
                  <c:v>22.6541096783541</c:v>
                </c:pt>
                <c:pt idx="158" formatCode="#,##0.00">
                  <c:v>22.968175564403499</c:v>
                </c:pt>
                <c:pt idx="159" formatCode="#,##0.00">
                  <c:v>22.692974286292799</c:v>
                </c:pt>
                <c:pt idx="160" formatCode="#,##0.00">
                  <c:v>22.357732468131399</c:v>
                </c:pt>
                <c:pt idx="161" formatCode="#,##0.00">
                  <c:v>22.168148644917</c:v>
                </c:pt>
                <c:pt idx="162" formatCode="#,##0.00">
                  <c:v>22.494487107255601</c:v>
                </c:pt>
                <c:pt idx="163" formatCode="#,##0.00">
                  <c:v>22.541958343121099</c:v>
                </c:pt>
                <c:pt idx="164" formatCode="#,##0.00">
                  <c:v>22.0283611106202</c:v>
                </c:pt>
                <c:pt idx="165" formatCode="#,##0.00">
                  <c:v>22.129162057614799</c:v>
                </c:pt>
                <c:pt idx="166" formatCode="#,##0.00">
                  <c:v>22.287415320187701</c:v>
                </c:pt>
                <c:pt idx="167" formatCode="#,##0.00">
                  <c:v>22.145059223554899</c:v>
                </c:pt>
                <c:pt idx="168" formatCode="#,##0.00">
                  <c:v>22.355687659264699</c:v>
                </c:pt>
                <c:pt idx="169" formatCode="#,##0.00">
                  <c:v>22.551277906622602</c:v>
                </c:pt>
                <c:pt idx="170" formatCode="#,##0.00">
                  <c:v>22.2384712006337</c:v>
                </c:pt>
                <c:pt idx="171" formatCode="#,##0.00">
                  <c:v>22.0691900120894</c:v>
                </c:pt>
                <c:pt idx="172" formatCode="#,##0.00">
                  <c:v>22.3822127934937</c:v>
                </c:pt>
                <c:pt idx="173" formatCode="#,##0.00">
                  <c:v>22.394854794709801</c:v>
                </c:pt>
                <c:pt idx="174" formatCode="#,##0.00">
                  <c:v>22.4348448832076</c:v>
                </c:pt>
                <c:pt idx="175" formatCode="#,##0.00">
                  <c:v>22.1452473874666</c:v>
                </c:pt>
                <c:pt idx="176" formatCode="#,##0.00">
                  <c:v>22.436640220207298</c:v>
                </c:pt>
                <c:pt idx="177" formatCode="#,##0.00">
                  <c:v>22.4733849480365</c:v>
                </c:pt>
                <c:pt idx="178" formatCode="#,##0.00">
                  <c:v>22.082030052592</c:v>
                </c:pt>
                <c:pt idx="179" formatCode="#,##0.00">
                  <c:v>22.469370097100299</c:v>
                </c:pt>
                <c:pt idx="180" formatCode="#,##0.00">
                  <c:v>22.564941255281902</c:v>
                </c:pt>
                <c:pt idx="181" formatCode="#,##0.00">
                  <c:v>23.0847548494005</c:v>
                </c:pt>
                <c:pt idx="182" formatCode="#,##0.00">
                  <c:v>22.128160064891201</c:v>
                </c:pt>
                <c:pt idx="183" formatCode="#,##0.00">
                  <c:v>22.312838296807399</c:v>
                </c:pt>
                <c:pt idx="184" formatCode="#,##0.00">
                  <c:v>22.520898024195098</c:v>
                </c:pt>
                <c:pt idx="185" formatCode="#,##0.00">
                  <c:v>22.266743325362899</c:v>
                </c:pt>
                <c:pt idx="186" formatCode="#,##0.00">
                  <c:v>22.4145888869296</c:v>
                </c:pt>
                <c:pt idx="187" formatCode="#,##0.00">
                  <c:v>22.104685506920099</c:v>
                </c:pt>
                <c:pt idx="188" formatCode="#,##0.00">
                  <c:v>22.1397857332501</c:v>
                </c:pt>
                <c:pt idx="189" formatCode="#,##0.00">
                  <c:v>22.252043375330999</c:v>
                </c:pt>
                <c:pt idx="190" formatCode="#,##0.00">
                  <c:v>22.3151663231715</c:v>
                </c:pt>
                <c:pt idx="191" formatCode="#,##0.00">
                  <c:v>22.276484598632099</c:v>
                </c:pt>
                <c:pt idx="192" formatCode="#,##0.00">
                  <c:v>22.606156413528598</c:v>
                </c:pt>
                <c:pt idx="193" formatCode="#,##0.00">
                  <c:v>22.818967732867499</c:v>
                </c:pt>
                <c:pt idx="194" formatCode="#,##0.00">
                  <c:v>22.734939601868</c:v>
                </c:pt>
                <c:pt idx="195" formatCode="#,##0.00">
                  <c:v>22.879106486912701</c:v>
                </c:pt>
                <c:pt idx="196" formatCode="#,##0.00">
                  <c:v>23.160356849295699</c:v>
                </c:pt>
                <c:pt idx="197" formatCode="#,##0.00">
                  <c:v>23.030178445741701</c:v>
                </c:pt>
                <c:pt idx="198" formatCode="#,##0.00">
                  <c:v>22.532486651030499</c:v>
                </c:pt>
                <c:pt idx="199" formatCode="#,##0.00">
                  <c:v>22.186181226411801</c:v>
                </c:pt>
                <c:pt idx="200" formatCode="#,##0.00">
                  <c:v>21.966584639295402</c:v>
                </c:pt>
                <c:pt idx="201" formatCode="#,##0.00">
                  <c:v>22.073100347202502</c:v>
                </c:pt>
                <c:pt idx="202" formatCode="#,##0.00">
                  <c:v>22.155065829909699</c:v>
                </c:pt>
                <c:pt idx="203" formatCode="#,##0.00">
                  <c:v>22.2992923720753</c:v>
                </c:pt>
                <c:pt idx="204" formatCode="#,##0.00">
                  <c:v>22.0093731637707</c:v>
                </c:pt>
                <c:pt idx="205">
                  <c:v>21.971222604211398</c:v>
                </c:pt>
                <c:pt idx="206" formatCode="#,##0.00">
                  <c:v>22.030964447625902</c:v>
                </c:pt>
                <c:pt idx="207" formatCode="#,##0.00">
                  <c:v>22.168897480819201</c:v>
                </c:pt>
                <c:pt idx="208" formatCode="#,##0.00">
                  <c:v>22.2534152122387</c:v>
                </c:pt>
                <c:pt idx="209" formatCode="#,##0.00">
                  <c:v>22.1091545262965</c:v>
                </c:pt>
                <c:pt idx="210" formatCode="#,##0.00">
                  <c:v>21.9839989444053</c:v>
                </c:pt>
                <c:pt idx="211" formatCode="#,##0.00">
                  <c:v>22.201141767892398</c:v>
                </c:pt>
                <c:pt idx="212" formatCode="#,##0.00">
                  <c:v>22.4150196599977</c:v>
                </c:pt>
                <c:pt idx="213" formatCode="#,##0.00">
                  <c:v>22.425820007332799</c:v>
                </c:pt>
                <c:pt idx="214" formatCode="#,##0.00">
                  <c:v>22.5061917221032</c:v>
                </c:pt>
                <c:pt idx="215" formatCode="#,##0.00">
                  <c:v>22.0154458978542</c:v>
                </c:pt>
                <c:pt idx="216" formatCode="#,##0.00">
                  <c:v>22.114183212667101</c:v>
                </c:pt>
                <c:pt idx="217" formatCode="#,##0.00">
                  <c:v>22.4851971788468</c:v>
                </c:pt>
                <c:pt idx="218" formatCode="#,##0.00">
                  <c:v>22.446398723939598</c:v>
                </c:pt>
                <c:pt idx="219" formatCode="#,##0.00">
                  <c:v>22.2681616426724</c:v>
                </c:pt>
                <c:pt idx="220" formatCode="#,##0.00">
                  <c:v>22.205149759734098</c:v>
                </c:pt>
                <c:pt idx="221" formatCode="#,##0.00">
                  <c:v>22.081250648529799</c:v>
                </c:pt>
                <c:pt idx="222" formatCode="#,##0.00">
                  <c:v>22.445178465628</c:v>
                </c:pt>
                <c:pt idx="223" formatCode="#,##0.00">
                  <c:v>22.597718557351602</c:v>
                </c:pt>
                <c:pt idx="224" formatCode="#,##0.00">
                  <c:v>22.3874683507036</c:v>
                </c:pt>
                <c:pt idx="225" formatCode="#,##0.00">
                  <c:v>22.727842406234199</c:v>
                </c:pt>
                <c:pt idx="226" formatCode="#,##0.00">
                  <c:v>22.276167835147401</c:v>
                </c:pt>
                <c:pt idx="227" formatCode="#,##0.00">
                  <c:v>22.558408305529099</c:v>
                </c:pt>
                <c:pt idx="228" formatCode="#,##0.00">
                  <c:v>22.654306657370601</c:v>
                </c:pt>
                <c:pt idx="229" formatCode="#,##0.00">
                  <c:v>22.739759465932799</c:v>
                </c:pt>
                <c:pt idx="230" formatCode="#,##0.00">
                  <c:v>22.4341296196108</c:v>
                </c:pt>
                <c:pt idx="231" formatCode="#,##0.00">
                  <c:v>22.399518428018698</c:v>
                </c:pt>
                <c:pt idx="232" formatCode="#,##0.00">
                  <c:v>22.4055542447771</c:v>
                </c:pt>
                <c:pt idx="233" formatCode="#,##0.00">
                  <c:v>22.495726132500199</c:v>
                </c:pt>
                <c:pt idx="234" formatCode="#,##0.00">
                  <c:v>22.890106357328499</c:v>
                </c:pt>
                <c:pt idx="235" formatCode="#,##0.00">
                  <c:v>22.484614745471699</c:v>
                </c:pt>
                <c:pt idx="236" formatCode="#,##0.00">
                  <c:v>22.293607805265999</c:v>
                </c:pt>
                <c:pt idx="237" formatCode="#,##0.00">
                  <c:v>22.417973791257602</c:v>
                </c:pt>
                <c:pt idx="238" formatCode="#,##0.00">
                  <c:v>22.413176348368101</c:v>
                </c:pt>
                <c:pt idx="239" formatCode="#,##0.00">
                  <c:v>22.510810132658399</c:v>
                </c:pt>
                <c:pt idx="240" formatCode="#,##0.00">
                  <c:v>22.5375209324134</c:v>
                </c:pt>
                <c:pt idx="241" formatCode="#,##0.00">
                  <c:v>22.215112915786001</c:v>
                </c:pt>
                <c:pt idx="242" formatCode="#,##0.00">
                  <c:v>22.275793188544601</c:v>
                </c:pt>
                <c:pt idx="243" formatCode="#,##0.00">
                  <c:v>22.434783876182699</c:v>
                </c:pt>
                <c:pt idx="244" formatCode="#,##0.00">
                  <c:v>22.478632039378301</c:v>
                </c:pt>
                <c:pt idx="245" formatCode="#,##0.00">
                  <c:v>22.490389822495398</c:v>
                </c:pt>
                <c:pt idx="246" formatCode="#,##0.00">
                  <c:v>22.488374425966398</c:v>
                </c:pt>
                <c:pt idx="247" formatCode="#,##0.00">
                  <c:v>22.4301367478866</c:v>
                </c:pt>
                <c:pt idx="248" formatCode="#,##0.00">
                  <c:v>22.549446512420001</c:v>
                </c:pt>
                <c:pt idx="249" formatCode="#,##0.00">
                  <c:v>22.555284949350199</c:v>
                </c:pt>
                <c:pt idx="250" formatCode="#,##0.00">
                  <c:v>22.701118894940301</c:v>
                </c:pt>
                <c:pt idx="251" formatCode="#,##0.00">
                  <c:v>22.6987757853157</c:v>
                </c:pt>
                <c:pt idx="252" formatCode="#,##0.00">
                  <c:v>22.260643270220999</c:v>
                </c:pt>
                <c:pt idx="253" formatCode="#,##0.00">
                  <c:v>22.388424812391801</c:v>
                </c:pt>
                <c:pt idx="254" formatCode="#,##0.00">
                  <c:v>22.4030787565796</c:v>
                </c:pt>
                <c:pt idx="255" formatCode="#,##0.00">
                  <c:v>22.567245039821501</c:v>
                </c:pt>
                <c:pt idx="256" formatCode="#,##0.00">
                  <c:v>22.589122454499801</c:v>
                </c:pt>
                <c:pt idx="257" formatCode="#,##0.00">
                  <c:v>22.8374309175544</c:v>
                </c:pt>
              </c:numCache>
            </c:numRef>
          </c:val>
          <c:smooth val="0"/>
          <c:extLst>
            <c:ext xmlns:c16="http://schemas.microsoft.com/office/drawing/2014/chart" uri="{C3380CC4-5D6E-409C-BE32-E72D297353CC}">
              <c16:uniqueId val="{00000001-7A8A-4030-9576-2B47FA4EE556}"/>
            </c:ext>
          </c:extLst>
        </c:ser>
        <c:dLbls>
          <c:showLegendKey val="0"/>
          <c:showVal val="0"/>
          <c:showCatName val="0"/>
          <c:showSerName val="0"/>
          <c:showPercent val="0"/>
          <c:showBubbleSize val="0"/>
        </c:dLbls>
        <c:smooth val="0"/>
        <c:axId val="604170904"/>
        <c:axId val="604170120"/>
      </c:lineChart>
      <c:dateAx>
        <c:axId val="604170904"/>
        <c:scaling>
          <c:orientation val="minMax"/>
          <c:max val="44377"/>
          <c:min val="42551"/>
        </c:scaling>
        <c:delete val="0"/>
        <c:axPos val="b"/>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800" b="0" i="0" u="none" strike="noStrike" kern="1200" baseline="0">
                <a:solidFill>
                  <a:sysClr val="windowText" lastClr="000000"/>
                </a:solidFill>
                <a:latin typeface="Raleway" panose="020B0503030101060003" pitchFamily="34" charset="0"/>
                <a:ea typeface="+mn-ea"/>
                <a:cs typeface="Calibri" panose="020F0502020204030204" pitchFamily="34" charset="0"/>
              </a:defRPr>
            </a:pPr>
            <a:endParaRPr lang="en-US"/>
          </a:p>
        </c:txPr>
        <c:crossAx val="604170120"/>
        <c:crosses val="autoZero"/>
        <c:auto val="1"/>
        <c:lblOffset val="100"/>
        <c:baseTimeUnit val="days"/>
        <c:majorUnit val="3"/>
        <c:majorTimeUnit val="months"/>
      </c:dateAx>
      <c:valAx>
        <c:axId val="604170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Raleway" panose="020B0503030101060003" pitchFamily="34" charset="0"/>
                    <a:ea typeface="+mn-ea"/>
                    <a:cs typeface="Calibri" panose="020F0502020204030204" pitchFamily="34" charset="0"/>
                  </a:defRPr>
                </a:pPr>
                <a:r>
                  <a:rPr lang="en-AU"/>
                  <a:t>c/L</a:t>
                </a:r>
              </a:p>
            </c:rich>
          </c:tx>
          <c:layout>
            <c:manualLayout>
              <c:xMode val="edge"/>
              <c:yMode val="edge"/>
              <c:x val="1.2040757131535086E-2"/>
              <c:y val="0.3064891640916016"/>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Raleway" panose="020B0503030101060003"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Raleway" panose="020B0503030101060003" pitchFamily="34" charset="0"/>
                <a:ea typeface="+mn-ea"/>
                <a:cs typeface="Calibri" panose="020F0502020204030204" pitchFamily="34" charset="0"/>
              </a:defRPr>
            </a:pPr>
            <a:endParaRPr lang="en-US"/>
          </a:p>
        </c:txPr>
        <c:crossAx val="604170904"/>
        <c:crosses val="autoZero"/>
        <c:crossBetween val="between"/>
      </c:valAx>
      <c:spPr>
        <a:solidFill>
          <a:srgbClr val="FFFFFF"/>
        </a:solidFill>
        <a:ln>
          <a:noFill/>
        </a:ln>
        <a:effectLst/>
      </c:spPr>
    </c:plotArea>
    <c:legend>
      <c:legendPos val="t"/>
      <c:layout>
        <c:manualLayout>
          <c:xMode val="edge"/>
          <c:yMode val="edge"/>
          <c:x val="0.22813921053335989"/>
          <c:y val="0.88061935501772137"/>
          <c:w val="0.51712103137593424"/>
          <c:h val="0.116018271273613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Calibri" panose="020F0502020204030204" pitchFamily="34" charset="0"/>
            </a:defRPr>
          </a:pPr>
          <a:endParaRPr lang="en-US"/>
        </a:p>
      </c:txPr>
    </c:legend>
    <c:plotVisOnly val="1"/>
    <c:dispBlanksAs val="gap"/>
    <c:showDLblsOverMax val="0"/>
  </c:chart>
  <c:spPr>
    <a:solidFill>
      <a:srgbClr val="FFFFFF"/>
    </a:solidFill>
    <a:ln w="9525" cap="flat" cmpd="sng" algn="ctr">
      <a:noFill/>
      <a:round/>
    </a:ln>
    <a:effectLst/>
  </c:spPr>
  <c:txPr>
    <a:bodyPr/>
    <a:lstStyle/>
    <a:p>
      <a:pPr>
        <a:defRPr>
          <a:latin typeface="Raleway" panose="020B0503030101060003"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692945228415579"/>
          <c:y val="7.987260942800993E-2"/>
          <c:w val="0.86981924076416217"/>
          <c:h val="0.52283730158730157"/>
        </c:manualLayout>
      </c:layout>
      <c:barChart>
        <c:barDir val="col"/>
        <c:grouping val="clustered"/>
        <c:varyColors val="0"/>
        <c:ser>
          <c:idx val="0"/>
          <c:order val="0"/>
          <c:spPr>
            <a:solidFill>
              <a:srgbClr val="009DDB"/>
            </a:solidFill>
            <a:ln w="9525">
              <a:solidFill>
                <a:schemeClr val="bg1"/>
              </a:solidFill>
            </a:ln>
            <a:effectLst/>
          </c:spPr>
          <c:invertIfNegative val="0"/>
          <c:dPt>
            <c:idx val="2"/>
            <c:invertIfNegative val="0"/>
            <c:bubble3D val="0"/>
            <c:spPr>
              <a:solidFill>
                <a:srgbClr val="006C49"/>
              </a:solidFill>
              <a:ln w="9525">
                <a:solidFill>
                  <a:schemeClr val="bg1"/>
                </a:solidFill>
              </a:ln>
              <a:effectLst/>
            </c:spPr>
            <c:extLst>
              <c:ext xmlns:c16="http://schemas.microsoft.com/office/drawing/2014/chart" uri="{C3380CC4-5D6E-409C-BE32-E72D297353CC}">
                <c16:uniqueId val="{00000001-AA91-48B2-8759-F959C5609D92}"/>
              </c:ext>
            </c:extLst>
          </c:dPt>
          <c:dPt>
            <c:idx val="3"/>
            <c:invertIfNegative val="0"/>
            <c:bubble3D val="0"/>
            <c:spPr>
              <a:solidFill>
                <a:srgbClr val="006C49"/>
              </a:solidFill>
              <a:ln w="9525">
                <a:solidFill>
                  <a:schemeClr val="bg1"/>
                </a:solidFill>
              </a:ln>
              <a:effectLst/>
            </c:spPr>
            <c:extLst>
              <c:ext xmlns:c16="http://schemas.microsoft.com/office/drawing/2014/chart" uri="{C3380CC4-5D6E-409C-BE32-E72D297353CC}">
                <c16:uniqueId val="{00000003-AA91-48B2-8759-F959C5609D92}"/>
              </c:ext>
            </c:extLst>
          </c:dPt>
          <c:dPt>
            <c:idx val="6"/>
            <c:invertIfNegative val="0"/>
            <c:bubble3D val="0"/>
            <c:spPr>
              <a:solidFill>
                <a:srgbClr val="006C49"/>
              </a:solidFill>
              <a:ln w="9525">
                <a:solidFill>
                  <a:schemeClr val="bg1"/>
                </a:solidFill>
              </a:ln>
              <a:effectLst/>
            </c:spPr>
            <c:extLst>
              <c:ext xmlns:c16="http://schemas.microsoft.com/office/drawing/2014/chart" uri="{C3380CC4-5D6E-409C-BE32-E72D297353CC}">
                <c16:uniqueId val="{00000005-AA91-48B2-8759-F959C5609D92}"/>
              </c:ext>
            </c:extLst>
          </c:dPt>
          <c:dPt>
            <c:idx val="7"/>
            <c:invertIfNegative val="0"/>
            <c:bubble3D val="0"/>
            <c:spPr>
              <a:solidFill>
                <a:srgbClr val="006C49"/>
              </a:solidFill>
              <a:ln w="9525">
                <a:solidFill>
                  <a:schemeClr val="bg1"/>
                </a:solidFill>
              </a:ln>
              <a:effectLst/>
            </c:spPr>
            <c:extLst>
              <c:ext xmlns:c16="http://schemas.microsoft.com/office/drawing/2014/chart" uri="{C3380CC4-5D6E-409C-BE32-E72D297353CC}">
                <c16:uniqueId val="{00000007-AA91-48B2-8759-F959C5609D92}"/>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aleway" panose="020B0503030101060003" pitchFamily="34" charset="0"/>
                    <a:ea typeface="Myriad Pro"/>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multiLvlStrRef>
              <c:f>'Ch 3, 5. Fuel Prices'!$Y$82:$AA$89</c:f>
              <c:multiLvlStrCache>
                <c:ptCount val="8"/>
                <c:lvl>
                  <c:pt idx="0">
                    <c:v>All stations</c:v>
                  </c:pt>
                  <c:pt idx="1">
                    <c:v>Stations that don't sell E10</c:v>
                  </c:pt>
                  <c:pt idx="2">
                    <c:v>All stations</c:v>
                  </c:pt>
                  <c:pt idx="3">
                    <c:v>Stations that don't sell U91</c:v>
                  </c:pt>
                  <c:pt idx="4">
                    <c:v>All stations</c:v>
                  </c:pt>
                  <c:pt idx="5">
                    <c:v>Stations that don't sell E10</c:v>
                  </c:pt>
                  <c:pt idx="6">
                    <c:v>All stations</c:v>
                  </c:pt>
                  <c:pt idx="7">
                    <c:v>Stations that don't sell U91</c:v>
                  </c:pt>
                </c:lvl>
                <c:lvl>
                  <c:pt idx="0">
                    <c:v>Average price U91</c:v>
                  </c:pt>
                  <c:pt idx="2">
                    <c:v>Average price E10</c:v>
                  </c:pt>
                  <c:pt idx="4">
                    <c:v>Average price U91</c:v>
                  </c:pt>
                  <c:pt idx="6">
                    <c:v>Average price E10</c:v>
                  </c:pt>
                </c:lvl>
                <c:lvl>
                  <c:pt idx="0">
                    <c:v>Pre-COVID (Jul to Dec 2019)</c:v>
                  </c:pt>
                  <c:pt idx="4">
                    <c:v>COVID (Jul to Dec 2020)</c:v>
                  </c:pt>
                </c:lvl>
              </c:multiLvlStrCache>
            </c:multiLvlStrRef>
          </c:cat>
          <c:val>
            <c:numRef>
              <c:f>'Ch 3, 5. Fuel Prices'!$AB$82:$AB$89</c:f>
              <c:numCache>
                <c:formatCode>#,##0.0</c:formatCode>
                <c:ptCount val="8"/>
                <c:pt idx="0">
                  <c:v>145.5</c:v>
                </c:pt>
                <c:pt idx="1">
                  <c:v>146.5</c:v>
                </c:pt>
                <c:pt idx="2">
                  <c:v>142.80000000000001</c:v>
                </c:pt>
                <c:pt idx="3">
                  <c:v>145.19999999999999</c:v>
                </c:pt>
                <c:pt idx="4">
                  <c:v>122.2</c:v>
                </c:pt>
                <c:pt idx="5">
                  <c:v>121.2</c:v>
                </c:pt>
                <c:pt idx="6">
                  <c:v>120.5</c:v>
                </c:pt>
                <c:pt idx="7">
                  <c:v>124.2</c:v>
                </c:pt>
              </c:numCache>
            </c:numRef>
          </c:val>
          <c:extLst>
            <c:ext xmlns:c16="http://schemas.microsoft.com/office/drawing/2014/chart" uri="{C3380CC4-5D6E-409C-BE32-E72D297353CC}">
              <c16:uniqueId val="{00000008-AA91-48B2-8759-F959C5609D92}"/>
            </c:ext>
          </c:extLst>
        </c:ser>
        <c:dLbls>
          <c:showLegendKey val="0"/>
          <c:showVal val="0"/>
          <c:showCatName val="0"/>
          <c:showSerName val="0"/>
          <c:showPercent val="0"/>
          <c:showBubbleSize val="0"/>
        </c:dLbls>
        <c:gapWidth val="150"/>
        <c:axId val="520997896"/>
        <c:axId val="520999072"/>
      </c:barChart>
      <c:catAx>
        <c:axId val="520997896"/>
        <c:scaling>
          <c:orientation val="minMax"/>
        </c:scaling>
        <c:delete val="0"/>
        <c:axPos val="b"/>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mn-lt"/>
                <a:ea typeface="Myriad Pro"/>
                <a:cs typeface="Arial" pitchFamily="34" charset="0"/>
              </a:defRPr>
            </a:pPr>
            <a:endParaRPr lang="en-US"/>
          </a:p>
        </c:txPr>
        <c:crossAx val="520999072"/>
        <c:crosses val="autoZero"/>
        <c:auto val="1"/>
        <c:lblAlgn val="ctr"/>
        <c:lblOffset val="100"/>
        <c:tickLblSkip val="1"/>
        <c:tickMarkSkip val="1"/>
        <c:noMultiLvlLbl val="0"/>
      </c:catAx>
      <c:valAx>
        <c:axId val="520999072"/>
        <c:scaling>
          <c:orientation val="minMax"/>
          <c:min val="100"/>
        </c:scaling>
        <c:delete val="0"/>
        <c:axPos val="l"/>
        <c:majorGridlines>
          <c:spPr>
            <a:ln w="6350" cap="flat" cmpd="sng" algn="ctr">
              <a:solidFill>
                <a:schemeClr val="bg2">
                  <a:lumMod val="20000"/>
                  <a:lumOff val="80000"/>
                </a:schemeClr>
              </a:solidFill>
              <a:prstDash val="solid"/>
              <a:round/>
            </a:ln>
            <a:effectLst/>
          </c:spPr>
        </c:majorGridlines>
        <c:title>
          <c:tx>
            <c:rich>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r>
                  <a:rPr lang="en-AU">
                    <a:latin typeface="Raleway" panose="020B0503030101060003" pitchFamily="34" charset="0"/>
                  </a:rPr>
                  <a:t>c/L</a:t>
                </a:r>
              </a:p>
            </c:rich>
          </c:tx>
          <c:layout>
            <c:manualLayout>
              <c:xMode val="edge"/>
              <c:yMode val="edge"/>
              <c:x val="9.6917835704619214E-3"/>
              <c:y val="0.3097554130023212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mj-lt"/>
                <a:ea typeface="Myriad Pro"/>
                <a:cs typeface="Arial" pitchFamily="34" charset="0"/>
              </a:defRPr>
            </a:pPr>
            <a:endParaRPr lang="en-US"/>
          </a:p>
        </c:txPr>
        <c:crossAx val="520997896"/>
        <c:crosses val="autoZero"/>
        <c:crossBetween val="between"/>
        <c:majorUnit val="10"/>
      </c:valAx>
      <c:spPr>
        <a:noFill/>
        <a:ln w="25400">
          <a:noFill/>
        </a:ln>
        <a:effectLst/>
      </c:spPr>
    </c:plotArea>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Arial" pitchFamily="34" charset="0"/>
          <a:ea typeface="Myriad Pro"/>
          <a:cs typeface="Arial" pitchFamily="34" charset="0"/>
        </a:defRPr>
      </a:pPr>
      <a:endParaRPr lang="en-US"/>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538054300801326E-2"/>
          <c:y val="4.2055927051671729E-2"/>
          <c:w val="0.66520865122793893"/>
          <c:h val="0.7618960340578087"/>
        </c:manualLayout>
      </c:layout>
      <c:lineChart>
        <c:grouping val="standard"/>
        <c:varyColors val="0"/>
        <c:ser>
          <c:idx val="3"/>
          <c:order val="3"/>
          <c:tx>
            <c:strRef>
              <c:f>'Ch 4. Ethanol Excise'!$H$57</c:f>
              <c:strCache>
                <c:ptCount val="1"/>
                <c:pt idx="0">
                  <c:v>Excise Advantage</c:v>
                </c:pt>
              </c:strCache>
            </c:strRef>
          </c:tx>
          <c:spPr>
            <a:ln w="25400" cap="rnd">
              <a:solidFill>
                <a:schemeClr val="bg2"/>
              </a:solidFill>
              <a:prstDash val="solid"/>
              <a:round/>
            </a:ln>
            <a:effectLst/>
          </c:spPr>
          <c:marker>
            <c:symbol val="none"/>
          </c:marker>
          <c:cat>
            <c:numRef>
              <c:f>'Ch 4. Ethanol Excise'!$D$58:$D$118</c:f>
              <c:numCache>
                <c:formatCode>m/d/yyyy</c:formatCode>
                <c:ptCount val="61"/>
                <c:pt idx="0">
                  <c:v>42583</c:v>
                </c:pt>
                <c:pt idx="1">
                  <c:v>42614</c:v>
                </c:pt>
                <c:pt idx="2">
                  <c:v>42644</c:v>
                </c:pt>
                <c:pt idx="3">
                  <c:v>42675</c:v>
                </c:pt>
                <c:pt idx="4">
                  <c:v>42705</c:v>
                </c:pt>
                <c:pt idx="5">
                  <c:v>42736</c:v>
                </c:pt>
                <c:pt idx="6">
                  <c:v>42767</c:v>
                </c:pt>
                <c:pt idx="7">
                  <c:v>42795</c:v>
                </c:pt>
                <c:pt idx="8">
                  <c:v>42826</c:v>
                </c:pt>
                <c:pt idx="9">
                  <c:v>42856</c:v>
                </c:pt>
                <c:pt idx="10">
                  <c:v>42887</c:v>
                </c:pt>
                <c:pt idx="11">
                  <c:v>42917</c:v>
                </c:pt>
                <c:pt idx="12">
                  <c:v>42948</c:v>
                </c:pt>
                <c:pt idx="13">
                  <c:v>42979</c:v>
                </c:pt>
                <c:pt idx="14">
                  <c:v>43009</c:v>
                </c:pt>
                <c:pt idx="15">
                  <c:v>43040</c:v>
                </c:pt>
                <c:pt idx="16">
                  <c:v>43070</c:v>
                </c:pt>
                <c:pt idx="17">
                  <c:v>43101</c:v>
                </c:pt>
                <c:pt idx="18">
                  <c:v>43132</c:v>
                </c:pt>
                <c:pt idx="19">
                  <c:v>43160</c:v>
                </c:pt>
                <c:pt idx="20">
                  <c:v>43191</c:v>
                </c:pt>
                <c:pt idx="21">
                  <c:v>43221</c:v>
                </c:pt>
                <c:pt idx="22">
                  <c:v>43252</c:v>
                </c:pt>
                <c:pt idx="23">
                  <c:v>43282</c:v>
                </c:pt>
                <c:pt idx="24">
                  <c:v>43313</c:v>
                </c:pt>
                <c:pt idx="25">
                  <c:v>43344</c:v>
                </c:pt>
                <c:pt idx="26">
                  <c:v>43374</c:v>
                </c:pt>
                <c:pt idx="27">
                  <c:v>43405</c:v>
                </c:pt>
                <c:pt idx="28">
                  <c:v>43435</c:v>
                </c:pt>
                <c:pt idx="29">
                  <c:v>43466</c:v>
                </c:pt>
                <c:pt idx="30">
                  <c:v>43497</c:v>
                </c:pt>
                <c:pt idx="31">
                  <c:v>43525</c:v>
                </c:pt>
                <c:pt idx="32">
                  <c:v>43556</c:v>
                </c:pt>
                <c:pt idx="33">
                  <c:v>43586</c:v>
                </c:pt>
                <c:pt idx="34">
                  <c:v>43617</c:v>
                </c:pt>
                <c:pt idx="35">
                  <c:v>43647</c:v>
                </c:pt>
                <c:pt idx="36">
                  <c:v>43678</c:v>
                </c:pt>
                <c:pt idx="37">
                  <c:v>43709</c:v>
                </c:pt>
                <c:pt idx="38">
                  <c:v>43739</c:v>
                </c:pt>
                <c:pt idx="39">
                  <c:v>43770</c:v>
                </c:pt>
                <c:pt idx="40">
                  <c:v>43800</c:v>
                </c:pt>
                <c:pt idx="41">
                  <c:v>43831</c:v>
                </c:pt>
                <c:pt idx="42">
                  <c:v>43862</c:v>
                </c:pt>
                <c:pt idx="43">
                  <c:v>43891</c:v>
                </c:pt>
                <c:pt idx="44">
                  <c:v>43922</c:v>
                </c:pt>
                <c:pt idx="45">
                  <c:v>43952</c:v>
                </c:pt>
                <c:pt idx="46">
                  <c:v>43983</c:v>
                </c:pt>
                <c:pt idx="47">
                  <c:v>44013</c:v>
                </c:pt>
                <c:pt idx="48">
                  <c:v>44044</c:v>
                </c:pt>
                <c:pt idx="49">
                  <c:v>44075</c:v>
                </c:pt>
                <c:pt idx="50">
                  <c:v>44105</c:v>
                </c:pt>
                <c:pt idx="51">
                  <c:v>44136</c:v>
                </c:pt>
                <c:pt idx="52">
                  <c:v>44166</c:v>
                </c:pt>
                <c:pt idx="53">
                  <c:v>44197</c:v>
                </c:pt>
                <c:pt idx="54">
                  <c:v>44228</c:v>
                </c:pt>
                <c:pt idx="55">
                  <c:v>44256</c:v>
                </c:pt>
                <c:pt idx="56">
                  <c:v>44287</c:v>
                </c:pt>
                <c:pt idx="57">
                  <c:v>44317</c:v>
                </c:pt>
                <c:pt idx="58">
                  <c:v>44348</c:v>
                </c:pt>
                <c:pt idx="59">
                  <c:v>44378</c:v>
                </c:pt>
                <c:pt idx="60">
                  <c:v>44409</c:v>
                </c:pt>
              </c:numCache>
            </c:numRef>
          </c:cat>
          <c:val>
            <c:numRef>
              <c:f>'Ch 4. Ethanol Excise'!$H$58:$H$118</c:f>
              <c:numCache>
                <c:formatCode>0</c:formatCode>
                <c:ptCount val="61"/>
                <c:pt idx="0">
                  <c:v>37.004615999999999</c:v>
                </c:pt>
                <c:pt idx="1">
                  <c:v>37.004615999999999</c:v>
                </c:pt>
                <c:pt idx="2">
                  <c:v>37.004615999999999</c:v>
                </c:pt>
                <c:pt idx="3">
                  <c:v>37.004615999999999</c:v>
                </c:pt>
                <c:pt idx="4">
                  <c:v>37.004615999999999</c:v>
                </c:pt>
                <c:pt idx="5">
                  <c:v>37.004615999999999</c:v>
                </c:pt>
                <c:pt idx="6">
                  <c:v>37.471846000000006</c:v>
                </c:pt>
                <c:pt idx="7">
                  <c:v>37.471846000000006</c:v>
                </c:pt>
                <c:pt idx="8">
                  <c:v>37.471846000000006</c:v>
                </c:pt>
                <c:pt idx="9">
                  <c:v>37.471846000000006</c:v>
                </c:pt>
                <c:pt idx="10">
                  <c:v>37.471846000000006</c:v>
                </c:pt>
                <c:pt idx="11">
                  <c:v>34.843692000000004</c:v>
                </c:pt>
                <c:pt idx="12">
                  <c:v>35.017476000000002</c:v>
                </c:pt>
                <c:pt idx="13">
                  <c:v>35.017476000000002</c:v>
                </c:pt>
                <c:pt idx="14">
                  <c:v>35.017476000000002</c:v>
                </c:pt>
                <c:pt idx="15">
                  <c:v>35.017476000000002</c:v>
                </c:pt>
                <c:pt idx="16">
                  <c:v>35.017476000000002</c:v>
                </c:pt>
                <c:pt idx="17">
                  <c:v>35.017476000000002</c:v>
                </c:pt>
                <c:pt idx="18">
                  <c:v>35.538828000000002</c:v>
                </c:pt>
                <c:pt idx="19">
                  <c:v>35.538828000000002</c:v>
                </c:pt>
                <c:pt idx="20">
                  <c:v>35.538828000000002</c:v>
                </c:pt>
                <c:pt idx="21">
                  <c:v>35.538828000000002</c:v>
                </c:pt>
                <c:pt idx="22">
                  <c:v>35.538828000000002</c:v>
                </c:pt>
                <c:pt idx="23">
                  <c:v>32.858241999999997</c:v>
                </c:pt>
                <c:pt idx="24">
                  <c:v>33.099255999999997</c:v>
                </c:pt>
                <c:pt idx="25">
                  <c:v>33.099255999999997</c:v>
                </c:pt>
                <c:pt idx="26">
                  <c:v>33.099255999999997</c:v>
                </c:pt>
                <c:pt idx="27">
                  <c:v>33.099255999999997</c:v>
                </c:pt>
                <c:pt idx="28">
                  <c:v>33.099255999999997</c:v>
                </c:pt>
                <c:pt idx="29">
                  <c:v>33.099255999999997</c:v>
                </c:pt>
                <c:pt idx="30">
                  <c:v>33.420607999999994</c:v>
                </c:pt>
                <c:pt idx="31">
                  <c:v>33.420607999999994</c:v>
                </c:pt>
                <c:pt idx="32">
                  <c:v>33.420607999999994</c:v>
                </c:pt>
                <c:pt idx="33">
                  <c:v>33.420607999999994</c:v>
                </c:pt>
                <c:pt idx="34">
                  <c:v>33.420607999999994</c:v>
                </c:pt>
                <c:pt idx="35">
                  <c:v>30.694144000000001</c:v>
                </c:pt>
                <c:pt idx="36">
                  <c:v>30.841711999999998</c:v>
                </c:pt>
                <c:pt idx="37">
                  <c:v>30.841711999999998</c:v>
                </c:pt>
                <c:pt idx="38">
                  <c:v>30.841711999999998</c:v>
                </c:pt>
                <c:pt idx="39">
                  <c:v>30.841711999999998</c:v>
                </c:pt>
                <c:pt idx="40">
                  <c:v>30.841711999999998</c:v>
                </c:pt>
                <c:pt idx="41">
                  <c:v>30.841711999999998</c:v>
                </c:pt>
                <c:pt idx="42">
                  <c:v>31.210632</c:v>
                </c:pt>
                <c:pt idx="43">
                  <c:v>31.210632</c:v>
                </c:pt>
                <c:pt idx="44">
                  <c:v>31.210632</c:v>
                </c:pt>
                <c:pt idx="45">
                  <c:v>31.210632</c:v>
                </c:pt>
                <c:pt idx="46">
                  <c:v>31.210632</c:v>
                </c:pt>
                <c:pt idx="47">
                  <c:v>28.438289999999999</c:v>
                </c:pt>
                <c:pt idx="48">
                  <c:v>28.438289999999999</c:v>
                </c:pt>
                <c:pt idx="49">
                  <c:v>28.438289999999999</c:v>
                </c:pt>
                <c:pt idx="50">
                  <c:v>28.438289999999999</c:v>
                </c:pt>
                <c:pt idx="51">
                  <c:v>28.438289999999999</c:v>
                </c:pt>
                <c:pt idx="52">
                  <c:v>28.438289999999999</c:v>
                </c:pt>
                <c:pt idx="53">
                  <c:v>28.438289999999999</c:v>
                </c:pt>
                <c:pt idx="54">
                  <c:v>28.70721</c:v>
                </c:pt>
                <c:pt idx="55">
                  <c:v>28.70721</c:v>
                </c:pt>
                <c:pt idx="56">
                  <c:v>28.70721</c:v>
                </c:pt>
                <c:pt idx="57">
                  <c:v>28.70721</c:v>
                </c:pt>
                <c:pt idx="58">
                  <c:v>28.70721</c:v>
                </c:pt>
                <c:pt idx="59">
                  <c:v>28.70721</c:v>
                </c:pt>
                <c:pt idx="60">
                  <c:v>28.70721</c:v>
                </c:pt>
              </c:numCache>
            </c:numRef>
          </c:val>
          <c:smooth val="0"/>
          <c:extLst>
            <c:ext xmlns:c16="http://schemas.microsoft.com/office/drawing/2014/chart" uri="{C3380CC4-5D6E-409C-BE32-E72D297353CC}">
              <c16:uniqueId val="{00000000-A453-412D-9738-DE8B96DBBE08}"/>
            </c:ext>
          </c:extLst>
        </c:ser>
        <c:ser>
          <c:idx val="0"/>
          <c:order val="0"/>
          <c:tx>
            <c:strRef>
              <c:f>'Ch 4. Ethanol Excise'!$E$57</c:f>
              <c:strCache>
                <c:ptCount val="1"/>
                <c:pt idx="0">
                  <c:v>Excise on petroleum and imported ethanol</c:v>
                </c:pt>
              </c:strCache>
            </c:strRef>
          </c:tx>
          <c:spPr>
            <a:ln w="25400" cap="rnd">
              <a:solidFill>
                <a:srgbClr val="0352A1"/>
              </a:solidFill>
              <a:prstDash val="solid"/>
              <a:round/>
            </a:ln>
            <a:effectLst/>
          </c:spPr>
          <c:marker>
            <c:symbol val="none"/>
          </c:marker>
          <c:dPt>
            <c:idx val="41"/>
            <c:marker>
              <c:symbol val="none"/>
            </c:marker>
            <c:bubble3D val="0"/>
            <c:spPr>
              <a:ln w="25400" cap="rnd">
                <a:solidFill>
                  <a:srgbClr val="0352A1"/>
                </a:solidFill>
                <a:prstDash val="solid"/>
                <a:round/>
              </a:ln>
              <a:effectLst/>
            </c:spPr>
            <c:extLst>
              <c:ext xmlns:c16="http://schemas.microsoft.com/office/drawing/2014/chart" uri="{C3380CC4-5D6E-409C-BE32-E72D297353CC}">
                <c16:uniqueId val="{00000002-A453-412D-9738-DE8B96DBBE08}"/>
              </c:ext>
            </c:extLst>
          </c:dPt>
          <c:dPt>
            <c:idx val="42"/>
            <c:marker>
              <c:symbol val="none"/>
            </c:marker>
            <c:bubble3D val="0"/>
            <c:spPr>
              <a:ln w="25400" cap="rnd">
                <a:solidFill>
                  <a:srgbClr val="0352A1"/>
                </a:solidFill>
                <a:prstDash val="solid"/>
                <a:round/>
              </a:ln>
              <a:effectLst/>
            </c:spPr>
            <c:extLst>
              <c:ext xmlns:c16="http://schemas.microsoft.com/office/drawing/2014/chart" uri="{C3380CC4-5D6E-409C-BE32-E72D297353CC}">
                <c16:uniqueId val="{00000004-A453-412D-9738-DE8B96DBBE08}"/>
              </c:ext>
            </c:extLst>
          </c:dPt>
          <c:dPt>
            <c:idx val="44"/>
            <c:marker>
              <c:symbol val="none"/>
            </c:marker>
            <c:bubble3D val="0"/>
            <c:spPr>
              <a:ln w="25400" cap="rnd">
                <a:solidFill>
                  <a:srgbClr val="0352A1"/>
                </a:solidFill>
                <a:prstDash val="solid"/>
                <a:round/>
              </a:ln>
              <a:effectLst/>
            </c:spPr>
            <c:extLst>
              <c:ext xmlns:c16="http://schemas.microsoft.com/office/drawing/2014/chart" uri="{C3380CC4-5D6E-409C-BE32-E72D297353CC}">
                <c16:uniqueId val="{00000006-A453-412D-9738-DE8B96DBBE08}"/>
              </c:ext>
            </c:extLst>
          </c:dPt>
          <c:dPt>
            <c:idx val="47"/>
            <c:marker>
              <c:symbol val="none"/>
            </c:marker>
            <c:bubble3D val="0"/>
            <c:spPr>
              <a:ln w="25400" cap="rnd">
                <a:solidFill>
                  <a:srgbClr val="0352A1"/>
                </a:solidFill>
                <a:prstDash val="solid"/>
                <a:round/>
              </a:ln>
              <a:effectLst/>
            </c:spPr>
            <c:extLst>
              <c:ext xmlns:c16="http://schemas.microsoft.com/office/drawing/2014/chart" uri="{C3380CC4-5D6E-409C-BE32-E72D297353CC}">
                <c16:uniqueId val="{00000008-A453-412D-9738-DE8B96DBBE08}"/>
              </c:ext>
            </c:extLst>
          </c:dPt>
          <c:dPt>
            <c:idx val="48"/>
            <c:marker>
              <c:symbol val="none"/>
            </c:marker>
            <c:bubble3D val="0"/>
            <c:spPr>
              <a:ln w="25400" cap="rnd">
                <a:solidFill>
                  <a:srgbClr val="0352A1"/>
                </a:solidFill>
                <a:prstDash val="solid"/>
                <a:round/>
              </a:ln>
              <a:effectLst/>
            </c:spPr>
            <c:extLst>
              <c:ext xmlns:c16="http://schemas.microsoft.com/office/drawing/2014/chart" uri="{C3380CC4-5D6E-409C-BE32-E72D297353CC}">
                <c16:uniqueId val="{0000000A-A453-412D-9738-DE8B96DBBE08}"/>
              </c:ext>
            </c:extLst>
          </c:dPt>
          <c:cat>
            <c:numRef>
              <c:f>'Ch 4. Ethanol Excise'!$D$58:$D$118</c:f>
              <c:numCache>
                <c:formatCode>m/d/yyyy</c:formatCode>
                <c:ptCount val="61"/>
                <c:pt idx="0">
                  <c:v>42583</c:v>
                </c:pt>
                <c:pt idx="1">
                  <c:v>42614</c:v>
                </c:pt>
                <c:pt idx="2">
                  <c:v>42644</c:v>
                </c:pt>
                <c:pt idx="3">
                  <c:v>42675</c:v>
                </c:pt>
                <c:pt idx="4">
                  <c:v>42705</c:v>
                </c:pt>
                <c:pt idx="5">
                  <c:v>42736</c:v>
                </c:pt>
                <c:pt idx="6">
                  <c:v>42767</c:v>
                </c:pt>
                <c:pt idx="7">
                  <c:v>42795</c:v>
                </c:pt>
                <c:pt idx="8">
                  <c:v>42826</c:v>
                </c:pt>
                <c:pt idx="9">
                  <c:v>42856</c:v>
                </c:pt>
                <c:pt idx="10">
                  <c:v>42887</c:v>
                </c:pt>
                <c:pt idx="11">
                  <c:v>42917</c:v>
                </c:pt>
                <c:pt idx="12">
                  <c:v>42948</c:v>
                </c:pt>
                <c:pt idx="13">
                  <c:v>42979</c:v>
                </c:pt>
                <c:pt idx="14">
                  <c:v>43009</c:v>
                </c:pt>
                <c:pt idx="15">
                  <c:v>43040</c:v>
                </c:pt>
                <c:pt idx="16">
                  <c:v>43070</c:v>
                </c:pt>
                <c:pt idx="17">
                  <c:v>43101</c:v>
                </c:pt>
                <c:pt idx="18">
                  <c:v>43132</c:v>
                </c:pt>
                <c:pt idx="19">
                  <c:v>43160</c:v>
                </c:pt>
                <c:pt idx="20">
                  <c:v>43191</c:v>
                </c:pt>
                <c:pt idx="21">
                  <c:v>43221</c:v>
                </c:pt>
                <c:pt idx="22">
                  <c:v>43252</c:v>
                </c:pt>
                <c:pt idx="23">
                  <c:v>43282</c:v>
                </c:pt>
                <c:pt idx="24">
                  <c:v>43313</c:v>
                </c:pt>
                <c:pt idx="25">
                  <c:v>43344</c:v>
                </c:pt>
                <c:pt idx="26">
                  <c:v>43374</c:v>
                </c:pt>
                <c:pt idx="27">
                  <c:v>43405</c:v>
                </c:pt>
                <c:pt idx="28">
                  <c:v>43435</c:v>
                </c:pt>
                <c:pt idx="29">
                  <c:v>43466</c:v>
                </c:pt>
                <c:pt idx="30">
                  <c:v>43497</c:v>
                </c:pt>
                <c:pt idx="31">
                  <c:v>43525</c:v>
                </c:pt>
                <c:pt idx="32">
                  <c:v>43556</c:v>
                </c:pt>
                <c:pt idx="33">
                  <c:v>43586</c:v>
                </c:pt>
                <c:pt idx="34">
                  <c:v>43617</c:v>
                </c:pt>
                <c:pt idx="35">
                  <c:v>43647</c:v>
                </c:pt>
                <c:pt idx="36">
                  <c:v>43678</c:v>
                </c:pt>
                <c:pt idx="37">
                  <c:v>43709</c:v>
                </c:pt>
                <c:pt idx="38">
                  <c:v>43739</c:v>
                </c:pt>
                <c:pt idx="39">
                  <c:v>43770</c:v>
                </c:pt>
                <c:pt idx="40">
                  <c:v>43800</c:v>
                </c:pt>
                <c:pt idx="41">
                  <c:v>43831</c:v>
                </c:pt>
                <c:pt idx="42">
                  <c:v>43862</c:v>
                </c:pt>
                <c:pt idx="43">
                  <c:v>43891</c:v>
                </c:pt>
                <c:pt idx="44">
                  <c:v>43922</c:v>
                </c:pt>
                <c:pt idx="45">
                  <c:v>43952</c:v>
                </c:pt>
                <c:pt idx="46">
                  <c:v>43983</c:v>
                </c:pt>
                <c:pt idx="47">
                  <c:v>44013</c:v>
                </c:pt>
                <c:pt idx="48">
                  <c:v>44044</c:v>
                </c:pt>
                <c:pt idx="49">
                  <c:v>44075</c:v>
                </c:pt>
                <c:pt idx="50">
                  <c:v>44105</c:v>
                </c:pt>
                <c:pt idx="51">
                  <c:v>44136</c:v>
                </c:pt>
                <c:pt idx="52">
                  <c:v>44166</c:v>
                </c:pt>
                <c:pt idx="53">
                  <c:v>44197</c:v>
                </c:pt>
                <c:pt idx="54">
                  <c:v>44228</c:v>
                </c:pt>
                <c:pt idx="55">
                  <c:v>44256</c:v>
                </c:pt>
                <c:pt idx="56">
                  <c:v>44287</c:v>
                </c:pt>
                <c:pt idx="57">
                  <c:v>44317</c:v>
                </c:pt>
                <c:pt idx="58">
                  <c:v>44348</c:v>
                </c:pt>
                <c:pt idx="59">
                  <c:v>44378</c:v>
                </c:pt>
                <c:pt idx="60">
                  <c:v>44409</c:v>
                </c:pt>
              </c:numCache>
            </c:numRef>
          </c:cat>
          <c:val>
            <c:numRef>
              <c:f>'Ch 4. Ethanol Excise'!$E$58:$E$118</c:f>
              <c:numCache>
                <c:formatCode>0</c:formatCode>
                <c:ptCount val="61"/>
                <c:pt idx="0">
                  <c:v>39.6</c:v>
                </c:pt>
                <c:pt idx="1">
                  <c:v>39.6</c:v>
                </c:pt>
                <c:pt idx="2">
                  <c:v>39.6</c:v>
                </c:pt>
                <c:pt idx="3">
                  <c:v>39.6</c:v>
                </c:pt>
                <c:pt idx="4">
                  <c:v>39.6</c:v>
                </c:pt>
                <c:pt idx="5">
                  <c:v>39.6</c:v>
                </c:pt>
                <c:pt idx="6">
                  <c:v>40.1</c:v>
                </c:pt>
                <c:pt idx="7">
                  <c:v>40.1</c:v>
                </c:pt>
                <c:pt idx="8">
                  <c:v>40.1</c:v>
                </c:pt>
                <c:pt idx="9">
                  <c:v>40.1</c:v>
                </c:pt>
                <c:pt idx="10">
                  <c:v>40.1</c:v>
                </c:pt>
                <c:pt idx="11">
                  <c:v>40.1</c:v>
                </c:pt>
                <c:pt idx="12">
                  <c:v>40.300000000000004</c:v>
                </c:pt>
                <c:pt idx="13">
                  <c:v>40.300000000000004</c:v>
                </c:pt>
                <c:pt idx="14">
                  <c:v>40.300000000000004</c:v>
                </c:pt>
                <c:pt idx="15">
                  <c:v>40.300000000000004</c:v>
                </c:pt>
                <c:pt idx="16">
                  <c:v>40.300000000000004</c:v>
                </c:pt>
                <c:pt idx="17">
                  <c:v>40.300000000000004</c:v>
                </c:pt>
                <c:pt idx="18">
                  <c:v>40.9</c:v>
                </c:pt>
                <c:pt idx="19">
                  <c:v>40.9</c:v>
                </c:pt>
                <c:pt idx="20">
                  <c:v>40.9</c:v>
                </c:pt>
                <c:pt idx="21">
                  <c:v>40.9</c:v>
                </c:pt>
                <c:pt idx="22">
                  <c:v>40.9</c:v>
                </c:pt>
                <c:pt idx="23">
                  <c:v>40.9</c:v>
                </c:pt>
                <c:pt idx="24">
                  <c:v>41.199999999999996</c:v>
                </c:pt>
                <c:pt idx="25">
                  <c:v>41.199999999999996</c:v>
                </c:pt>
                <c:pt idx="26">
                  <c:v>41.199999999999996</c:v>
                </c:pt>
                <c:pt idx="27">
                  <c:v>41.199999999999996</c:v>
                </c:pt>
                <c:pt idx="28">
                  <c:v>41.199999999999996</c:v>
                </c:pt>
                <c:pt idx="29">
                  <c:v>41.199999999999996</c:v>
                </c:pt>
                <c:pt idx="30">
                  <c:v>41.6</c:v>
                </c:pt>
                <c:pt idx="31">
                  <c:v>41.6</c:v>
                </c:pt>
                <c:pt idx="32">
                  <c:v>41.6</c:v>
                </c:pt>
                <c:pt idx="33">
                  <c:v>41.6</c:v>
                </c:pt>
                <c:pt idx="34">
                  <c:v>41.6</c:v>
                </c:pt>
                <c:pt idx="35">
                  <c:v>41.6</c:v>
                </c:pt>
                <c:pt idx="36">
                  <c:v>41.8</c:v>
                </c:pt>
                <c:pt idx="37">
                  <c:v>41.8</c:v>
                </c:pt>
                <c:pt idx="38">
                  <c:v>41.8</c:v>
                </c:pt>
                <c:pt idx="39">
                  <c:v>41.8</c:v>
                </c:pt>
                <c:pt idx="40">
                  <c:v>41.8</c:v>
                </c:pt>
                <c:pt idx="41">
                  <c:v>41.8</c:v>
                </c:pt>
                <c:pt idx="42">
                  <c:v>42.3</c:v>
                </c:pt>
                <c:pt idx="43">
                  <c:v>42.3</c:v>
                </c:pt>
                <c:pt idx="44">
                  <c:v>42.3</c:v>
                </c:pt>
                <c:pt idx="45">
                  <c:v>42.3</c:v>
                </c:pt>
                <c:pt idx="46">
                  <c:v>42.3</c:v>
                </c:pt>
                <c:pt idx="47">
                  <c:v>42.3</c:v>
                </c:pt>
                <c:pt idx="48">
                  <c:v>42.3</c:v>
                </c:pt>
                <c:pt idx="49">
                  <c:v>42.3</c:v>
                </c:pt>
                <c:pt idx="50">
                  <c:v>42.3</c:v>
                </c:pt>
                <c:pt idx="51">
                  <c:v>42.3</c:v>
                </c:pt>
                <c:pt idx="52">
                  <c:v>42.3</c:v>
                </c:pt>
                <c:pt idx="53">
                  <c:v>42.3</c:v>
                </c:pt>
                <c:pt idx="54">
                  <c:v>42.699999999999996</c:v>
                </c:pt>
                <c:pt idx="55">
                  <c:v>42.699999999999996</c:v>
                </c:pt>
                <c:pt idx="56">
                  <c:v>42.699999999999996</c:v>
                </c:pt>
                <c:pt idx="57">
                  <c:v>42.699999999999996</c:v>
                </c:pt>
                <c:pt idx="58">
                  <c:v>42.699999999999996</c:v>
                </c:pt>
                <c:pt idx="59">
                  <c:v>42.699999999999996</c:v>
                </c:pt>
                <c:pt idx="60">
                  <c:v>42.699999999999996</c:v>
                </c:pt>
              </c:numCache>
            </c:numRef>
          </c:val>
          <c:smooth val="0"/>
          <c:extLst>
            <c:ext xmlns:c16="http://schemas.microsoft.com/office/drawing/2014/chart" uri="{C3380CC4-5D6E-409C-BE32-E72D297353CC}">
              <c16:uniqueId val="{0000000B-A453-412D-9738-DE8B96DBBE08}"/>
            </c:ext>
          </c:extLst>
        </c:ser>
        <c:ser>
          <c:idx val="1"/>
          <c:order val="1"/>
          <c:tx>
            <c:strRef>
              <c:f>'Ch 4. Ethanol Excise'!$F$57</c:f>
              <c:strCache>
                <c:ptCount val="1"/>
                <c:pt idx="0">
                  <c:v>Excise on petroleum and imported ethanol (forecast)</c:v>
                </c:pt>
              </c:strCache>
            </c:strRef>
          </c:tx>
          <c:spPr>
            <a:ln w="25400" cap="rnd">
              <a:solidFill>
                <a:srgbClr val="0079C4"/>
              </a:solidFill>
              <a:prstDash val="solid"/>
              <a:round/>
            </a:ln>
            <a:effectLst/>
          </c:spPr>
          <c:marker>
            <c:symbol val="none"/>
          </c:marker>
          <c:cat>
            <c:numRef>
              <c:f>'Ch 4. Ethanol Excise'!$D$58:$D$118</c:f>
              <c:numCache>
                <c:formatCode>m/d/yyyy</c:formatCode>
                <c:ptCount val="61"/>
                <c:pt idx="0">
                  <c:v>42583</c:v>
                </c:pt>
                <c:pt idx="1">
                  <c:v>42614</c:v>
                </c:pt>
                <c:pt idx="2">
                  <c:v>42644</c:v>
                </c:pt>
                <c:pt idx="3">
                  <c:v>42675</c:v>
                </c:pt>
                <c:pt idx="4">
                  <c:v>42705</c:v>
                </c:pt>
                <c:pt idx="5">
                  <c:v>42736</c:v>
                </c:pt>
                <c:pt idx="6">
                  <c:v>42767</c:v>
                </c:pt>
                <c:pt idx="7">
                  <c:v>42795</c:v>
                </c:pt>
                <c:pt idx="8">
                  <c:v>42826</c:v>
                </c:pt>
                <c:pt idx="9">
                  <c:v>42856</c:v>
                </c:pt>
                <c:pt idx="10">
                  <c:v>42887</c:v>
                </c:pt>
                <c:pt idx="11">
                  <c:v>42917</c:v>
                </c:pt>
                <c:pt idx="12">
                  <c:v>42948</c:v>
                </c:pt>
                <c:pt idx="13">
                  <c:v>42979</c:v>
                </c:pt>
                <c:pt idx="14">
                  <c:v>43009</c:v>
                </c:pt>
                <c:pt idx="15">
                  <c:v>43040</c:v>
                </c:pt>
                <c:pt idx="16">
                  <c:v>43070</c:v>
                </c:pt>
                <c:pt idx="17">
                  <c:v>43101</c:v>
                </c:pt>
                <c:pt idx="18">
                  <c:v>43132</c:v>
                </c:pt>
                <c:pt idx="19">
                  <c:v>43160</c:v>
                </c:pt>
                <c:pt idx="20">
                  <c:v>43191</c:v>
                </c:pt>
                <c:pt idx="21">
                  <c:v>43221</c:v>
                </c:pt>
                <c:pt idx="22">
                  <c:v>43252</c:v>
                </c:pt>
                <c:pt idx="23">
                  <c:v>43282</c:v>
                </c:pt>
                <c:pt idx="24">
                  <c:v>43313</c:v>
                </c:pt>
                <c:pt idx="25">
                  <c:v>43344</c:v>
                </c:pt>
                <c:pt idx="26">
                  <c:v>43374</c:v>
                </c:pt>
                <c:pt idx="27">
                  <c:v>43405</c:v>
                </c:pt>
                <c:pt idx="28">
                  <c:v>43435</c:v>
                </c:pt>
                <c:pt idx="29">
                  <c:v>43466</c:v>
                </c:pt>
                <c:pt idx="30">
                  <c:v>43497</c:v>
                </c:pt>
                <c:pt idx="31">
                  <c:v>43525</c:v>
                </c:pt>
                <c:pt idx="32">
                  <c:v>43556</c:v>
                </c:pt>
                <c:pt idx="33">
                  <c:v>43586</c:v>
                </c:pt>
                <c:pt idx="34">
                  <c:v>43617</c:v>
                </c:pt>
                <c:pt idx="35">
                  <c:v>43647</c:v>
                </c:pt>
                <c:pt idx="36">
                  <c:v>43678</c:v>
                </c:pt>
                <c:pt idx="37">
                  <c:v>43709</c:v>
                </c:pt>
                <c:pt idx="38">
                  <c:v>43739</c:v>
                </c:pt>
                <c:pt idx="39">
                  <c:v>43770</c:v>
                </c:pt>
                <c:pt idx="40">
                  <c:v>43800</c:v>
                </c:pt>
                <c:pt idx="41">
                  <c:v>43831</c:v>
                </c:pt>
                <c:pt idx="42">
                  <c:v>43862</c:v>
                </c:pt>
                <c:pt idx="43">
                  <c:v>43891</c:v>
                </c:pt>
                <c:pt idx="44">
                  <c:v>43922</c:v>
                </c:pt>
                <c:pt idx="45">
                  <c:v>43952</c:v>
                </c:pt>
                <c:pt idx="46">
                  <c:v>43983</c:v>
                </c:pt>
                <c:pt idx="47">
                  <c:v>44013</c:v>
                </c:pt>
                <c:pt idx="48">
                  <c:v>44044</c:v>
                </c:pt>
                <c:pt idx="49">
                  <c:v>44075</c:v>
                </c:pt>
                <c:pt idx="50">
                  <c:v>44105</c:v>
                </c:pt>
                <c:pt idx="51">
                  <c:v>44136</c:v>
                </c:pt>
                <c:pt idx="52">
                  <c:v>44166</c:v>
                </c:pt>
                <c:pt idx="53">
                  <c:v>44197</c:v>
                </c:pt>
                <c:pt idx="54">
                  <c:v>44228</c:v>
                </c:pt>
                <c:pt idx="55">
                  <c:v>44256</c:v>
                </c:pt>
                <c:pt idx="56">
                  <c:v>44287</c:v>
                </c:pt>
                <c:pt idx="57">
                  <c:v>44317</c:v>
                </c:pt>
                <c:pt idx="58">
                  <c:v>44348</c:v>
                </c:pt>
                <c:pt idx="59">
                  <c:v>44378</c:v>
                </c:pt>
                <c:pt idx="60">
                  <c:v>44409</c:v>
                </c:pt>
              </c:numCache>
            </c:numRef>
          </c:cat>
          <c:val>
            <c:numRef>
              <c:f>'Ch 4. Ethanol Excise'!$F$58:$F$118</c:f>
              <c:numCache>
                <c:formatCode>0</c:formatCode>
                <c:ptCount val="61"/>
              </c:numCache>
            </c:numRef>
          </c:val>
          <c:smooth val="0"/>
          <c:extLst>
            <c:ext xmlns:c16="http://schemas.microsoft.com/office/drawing/2014/chart" uri="{C3380CC4-5D6E-409C-BE32-E72D297353CC}">
              <c16:uniqueId val="{0000000C-A453-412D-9738-DE8B96DBBE08}"/>
            </c:ext>
          </c:extLst>
        </c:ser>
        <c:ser>
          <c:idx val="2"/>
          <c:order val="2"/>
          <c:tx>
            <c:strRef>
              <c:f>'Ch 4. Ethanol Excise'!$G$57</c:f>
              <c:strCache>
                <c:ptCount val="1"/>
                <c:pt idx="0">
                  <c:v>Excise on domestic ethanol</c:v>
                </c:pt>
              </c:strCache>
            </c:strRef>
          </c:tx>
          <c:spPr>
            <a:ln w="25400" cap="rnd">
              <a:solidFill>
                <a:srgbClr val="006C49"/>
              </a:solidFill>
              <a:prstDash val="solid"/>
              <a:round/>
            </a:ln>
            <a:effectLst/>
          </c:spPr>
          <c:marker>
            <c:symbol val="none"/>
          </c:marker>
          <c:cat>
            <c:numRef>
              <c:f>'Ch 4. Ethanol Excise'!$D$58:$D$118</c:f>
              <c:numCache>
                <c:formatCode>m/d/yyyy</c:formatCode>
                <c:ptCount val="61"/>
                <c:pt idx="0">
                  <c:v>42583</c:v>
                </c:pt>
                <c:pt idx="1">
                  <c:v>42614</c:v>
                </c:pt>
                <c:pt idx="2">
                  <c:v>42644</c:v>
                </c:pt>
                <c:pt idx="3">
                  <c:v>42675</c:v>
                </c:pt>
                <c:pt idx="4">
                  <c:v>42705</c:v>
                </c:pt>
                <c:pt idx="5">
                  <c:v>42736</c:v>
                </c:pt>
                <c:pt idx="6">
                  <c:v>42767</c:v>
                </c:pt>
                <c:pt idx="7">
                  <c:v>42795</c:v>
                </c:pt>
                <c:pt idx="8">
                  <c:v>42826</c:v>
                </c:pt>
                <c:pt idx="9">
                  <c:v>42856</c:v>
                </c:pt>
                <c:pt idx="10">
                  <c:v>42887</c:v>
                </c:pt>
                <c:pt idx="11">
                  <c:v>42917</c:v>
                </c:pt>
                <c:pt idx="12">
                  <c:v>42948</c:v>
                </c:pt>
                <c:pt idx="13">
                  <c:v>42979</c:v>
                </c:pt>
                <c:pt idx="14">
                  <c:v>43009</c:v>
                </c:pt>
                <c:pt idx="15">
                  <c:v>43040</c:v>
                </c:pt>
                <c:pt idx="16">
                  <c:v>43070</c:v>
                </c:pt>
                <c:pt idx="17">
                  <c:v>43101</c:v>
                </c:pt>
                <c:pt idx="18">
                  <c:v>43132</c:v>
                </c:pt>
                <c:pt idx="19">
                  <c:v>43160</c:v>
                </c:pt>
                <c:pt idx="20">
                  <c:v>43191</c:v>
                </c:pt>
                <c:pt idx="21">
                  <c:v>43221</c:v>
                </c:pt>
                <c:pt idx="22">
                  <c:v>43252</c:v>
                </c:pt>
                <c:pt idx="23">
                  <c:v>43282</c:v>
                </c:pt>
                <c:pt idx="24">
                  <c:v>43313</c:v>
                </c:pt>
                <c:pt idx="25">
                  <c:v>43344</c:v>
                </c:pt>
                <c:pt idx="26">
                  <c:v>43374</c:v>
                </c:pt>
                <c:pt idx="27">
                  <c:v>43405</c:v>
                </c:pt>
                <c:pt idx="28">
                  <c:v>43435</c:v>
                </c:pt>
                <c:pt idx="29">
                  <c:v>43466</c:v>
                </c:pt>
                <c:pt idx="30">
                  <c:v>43497</c:v>
                </c:pt>
                <c:pt idx="31">
                  <c:v>43525</c:v>
                </c:pt>
                <c:pt idx="32">
                  <c:v>43556</c:v>
                </c:pt>
                <c:pt idx="33">
                  <c:v>43586</c:v>
                </c:pt>
                <c:pt idx="34">
                  <c:v>43617</c:v>
                </c:pt>
                <c:pt idx="35">
                  <c:v>43647</c:v>
                </c:pt>
                <c:pt idx="36">
                  <c:v>43678</c:v>
                </c:pt>
                <c:pt idx="37">
                  <c:v>43709</c:v>
                </c:pt>
                <c:pt idx="38">
                  <c:v>43739</c:v>
                </c:pt>
                <c:pt idx="39">
                  <c:v>43770</c:v>
                </c:pt>
                <c:pt idx="40">
                  <c:v>43800</c:v>
                </c:pt>
                <c:pt idx="41">
                  <c:v>43831</c:v>
                </c:pt>
                <c:pt idx="42">
                  <c:v>43862</c:v>
                </c:pt>
                <c:pt idx="43">
                  <c:v>43891</c:v>
                </c:pt>
                <c:pt idx="44">
                  <c:v>43922</c:v>
                </c:pt>
                <c:pt idx="45">
                  <c:v>43952</c:v>
                </c:pt>
                <c:pt idx="46">
                  <c:v>43983</c:v>
                </c:pt>
                <c:pt idx="47">
                  <c:v>44013</c:v>
                </c:pt>
                <c:pt idx="48">
                  <c:v>44044</c:v>
                </c:pt>
                <c:pt idx="49">
                  <c:v>44075</c:v>
                </c:pt>
                <c:pt idx="50">
                  <c:v>44105</c:v>
                </c:pt>
                <c:pt idx="51">
                  <c:v>44136</c:v>
                </c:pt>
                <c:pt idx="52">
                  <c:v>44166</c:v>
                </c:pt>
                <c:pt idx="53">
                  <c:v>44197</c:v>
                </c:pt>
                <c:pt idx="54">
                  <c:v>44228</c:v>
                </c:pt>
                <c:pt idx="55">
                  <c:v>44256</c:v>
                </c:pt>
                <c:pt idx="56">
                  <c:v>44287</c:v>
                </c:pt>
                <c:pt idx="57">
                  <c:v>44317</c:v>
                </c:pt>
                <c:pt idx="58">
                  <c:v>44348</c:v>
                </c:pt>
                <c:pt idx="59">
                  <c:v>44378</c:v>
                </c:pt>
                <c:pt idx="60">
                  <c:v>44409</c:v>
                </c:pt>
              </c:numCache>
            </c:numRef>
          </c:cat>
          <c:val>
            <c:numRef>
              <c:f>'Ch 4. Ethanol Excise'!$G$58:$G$118</c:f>
              <c:numCache>
                <c:formatCode>0</c:formatCode>
                <c:ptCount val="61"/>
                <c:pt idx="0">
                  <c:v>2.5953840000000001</c:v>
                </c:pt>
                <c:pt idx="1">
                  <c:v>2.5953840000000001</c:v>
                </c:pt>
                <c:pt idx="2">
                  <c:v>2.5953840000000001</c:v>
                </c:pt>
                <c:pt idx="3">
                  <c:v>2.5953840000000001</c:v>
                </c:pt>
                <c:pt idx="4">
                  <c:v>2.5953840000000001</c:v>
                </c:pt>
                <c:pt idx="5">
                  <c:v>2.5953840000000001</c:v>
                </c:pt>
                <c:pt idx="6">
                  <c:v>2.6281540000000003</c:v>
                </c:pt>
                <c:pt idx="7">
                  <c:v>2.6281540000000003</c:v>
                </c:pt>
                <c:pt idx="8">
                  <c:v>2.6281540000000003</c:v>
                </c:pt>
                <c:pt idx="9">
                  <c:v>2.6281540000000003</c:v>
                </c:pt>
                <c:pt idx="10">
                  <c:v>2.6281540000000003</c:v>
                </c:pt>
                <c:pt idx="11">
                  <c:v>5.2563080000000006</c:v>
                </c:pt>
                <c:pt idx="12">
                  <c:v>5.2825240000000004</c:v>
                </c:pt>
                <c:pt idx="13">
                  <c:v>5.2825240000000004</c:v>
                </c:pt>
                <c:pt idx="14">
                  <c:v>5.2825240000000004</c:v>
                </c:pt>
                <c:pt idx="15">
                  <c:v>5.2825240000000004</c:v>
                </c:pt>
                <c:pt idx="16">
                  <c:v>5.2825240000000004</c:v>
                </c:pt>
                <c:pt idx="17">
                  <c:v>5.2825240000000004</c:v>
                </c:pt>
                <c:pt idx="18">
                  <c:v>5.3611719999999998</c:v>
                </c:pt>
                <c:pt idx="19">
                  <c:v>5.3611719999999998</c:v>
                </c:pt>
                <c:pt idx="20">
                  <c:v>5.3611719999999998</c:v>
                </c:pt>
                <c:pt idx="21">
                  <c:v>5.3611719999999998</c:v>
                </c:pt>
                <c:pt idx="22">
                  <c:v>5.3611719999999998</c:v>
                </c:pt>
                <c:pt idx="23">
                  <c:v>8.041757999999998</c:v>
                </c:pt>
                <c:pt idx="24">
                  <c:v>8.1007439999999988</c:v>
                </c:pt>
                <c:pt idx="25">
                  <c:v>8.1007439999999988</c:v>
                </c:pt>
                <c:pt idx="26">
                  <c:v>8.1007439999999988</c:v>
                </c:pt>
                <c:pt idx="27">
                  <c:v>8.1007439999999988</c:v>
                </c:pt>
                <c:pt idx="28">
                  <c:v>8.1007439999999988</c:v>
                </c:pt>
                <c:pt idx="29">
                  <c:v>8.1007439999999988</c:v>
                </c:pt>
                <c:pt idx="30">
                  <c:v>8.179392</c:v>
                </c:pt>
                <c:pt idx="31">
                  <c:v>8.179392</c:v>
                </c:pt>
                <c:pt idx="32">
                  <c:v>8.179392</c:v>
                </c:pt>
                <c:pt idx="33">
                  <c:v>8.179392</c:v>
                </c:pt>
                <c:pt idx="34">
                  <c:v>8.179392</c:v>
                </c:pt>
                <c:pt idx="35">
                  <c:v>10.905856</c:v>
                </c:pt>
                <c:pt idx="36">
                  <c:v>10.958288</c:v>
                </c:pt>
                <c:pt idx="37">
                  <c:v>10.958288</c:v>
                </c:pt>
                <c:pt idx="38">
                  <c:v>10.958288</c:v>
                </c:pt>
                <c:pt idx="39">
                  <c:v>10.958288</c:v>
                </c:pt>
                <c:pt idx="40">
                  <c:v>10.958288</c:v>
                </c:pt>
                <c:pt idx="41">
                  <c:v>10.958288</c:v>
                </c:pt>
                <c:pt idx="42">
                  <c:v>11.089368</c:v>
                </c:pt>
                <c:pt idx="43">
                  <c:v>11.089368</c:v>
                </c:pt>
                <c:pt idx="44">
                  <c:v>11.089368</c:v>
                </c:pt>
                <c:pt idx="45">
                  <c:v>11.089368</c:v>
                </c:pt>
                <c:pt idx="46">
                  <c:v>11.089368</c:v>
                </c:pt>
                <c:pt idx="47">
                  <c:v>13.861709999999999</c:v>
                </c:pt>
                <c:pt idx="48">
                  <c:v>13.861709999999999</c:v>
                </c:pt>
                <c:pt idx="49">
                  <c:v>13.861709999999999</c:v>
                </c:pt>
                <c:pt idx="50">
                  <c:v>13.861709999999999</c:v>
                </c:pt>
                <c:pt idx="51">
                  <c:v>13.861709999999999</c:v>
                </c:pt>
                <c:pt idx="52">
                  <c:v>13.861709999999999</c:v>
                </c:pt>
                <c:pt idx="53">
                  <c:v>13.861709999999999</c:v>
                </c:pt>
                <c:pt idx="54">
                  <c:v>13.992789999999999</c:v>
                </c:pt>
                <c:pt idx="55">
                  <c:v>13.992789999999999</c:v>
                </c:pt>
                <c:pt idx="56">
                  <c:v>13.992789999999999</c:v>
                </c:pt>
                <c:pt idx="57">
                  <c:v>13.992789999999999</c:v>
                </c:pt>
                <c:pt idx="58">
                  <c:v>13.992789999999999</c:v>
                </c:pt>
                <c:pt idx="59">
                  <c:v>13.992789999999999</c:v>
                </c:pt>
                <c:pt idx="60">
                  <c:v>13.992789999999999</c:v>
                </c:pt>
              </c:numCache>
            </c:numRef>
          </c:val>
          <c:smooth val="0"/>
          <c:extLst>
            <c:ext xmlns:c16="http://schemas.microsoft.com/office/drawing/2014/chart" uri="{C3380CC4-5D6E-409C-BE32-E72D297353CC}">
              <c16:uniqueId val="{0000000D-A453-412D-9738-DE8B96DBBE08}"/>
            </c:ext>
          </c:extLst>
        </c:ser>
        <c:dLbls>
          <c:showLegendKey val="0"/>
          <c:showVal val="0"/>
          <c:showCatName val="0"/>
          <c:showSerName val="0"/>
          <c:showPercent val="0"/>
          <c:showBubbleSize val="0"/>
        </c:dLbls>
        <c:smooth val="0"/>
        <c:axId val="790737360"/>
        <c:axId val="790742456"/>
      </c:lineChart>
      <c:dateAx>
        <c:axId val="790737360"/>
        <c:scaling>
          <c:orientation val="minMax"/>
          <c:max val="44377"/>
          <c:min val="42551"/>
        </c:scaling>
        <c:delete val="0"/>
        <c:axPos val="b"/>
        <c:numFmt formatCode="mmm\ yy" sourceLinked="0"/>
        <c:majorTickMark val="out"/>
        <c:minorTickMark val="none"/>
        <c:tickLblPos val="nextTo"/>
        <c:spPr>
          <a:noFill/>
          <a:ln w="9525" cap="flat" cmpd="sng" algn="ctr">
            <a:solidFill>
              <a:schemeClr val="accent4"/>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Raleway" panose="020B0503030101060003" pitchFamily="34" charset="0"/>
                <a:ea typeface="+mn-ea"/>
                <a:cs typeface="+mn-cs"/>
              </a:defRPr>
            </a:pPr>
            <a:endParaRPr lang="en-US"/>
          </a:p>
        </c:txPr>
        <c:crossAx val="790742456"/>
        <c:crosses val="autoZero"/>
        <c:auto val="1"/>
        <c:lblOffset val="100"/>
        <c:baseTimeUnit val="months"/>
        <c:majorUnit val="6"/>
        <c:majorTimeUnit val="months"/>
      </c:dateAx>
      <c:valAx>
        <c:axId val="790742456"/>
        <c:scaling>
          <c:orientation val="minMax"/>
        </c:scaling>
        <c:delete val="0"/>
        <c:axPos val="l"/>
        <c:majorGridlines>
          <c:spPr>
            <a:ln w="3175" cap="flat" cmpd="sng" algn="ctr">
              <a:solidFill>
                <a:schemeClr val="bg2">
                  <a:lumMod val="20000"/>
                  <a:lumOff val="80000"/>
                </a:schemeClr>
              </a:solidFill>
              <a:prstDash val="solid"/>
              <a:round/>
            </a:ln>
            <a:effectLst/>
          </c:spPr>
        </c:majorGridlines>
        <c:title>
          <c:tx>
            <c:rich>
              <a:bodyPr rot="0" spcFirstLastPara="1" vertOverflow="ellipsis" wrap="square" anchor="ctr" anchorCtr="1"/>
              <a:lstStyle/>
              <a:p>
                <a:pPr>
                  <a:defRPr sz="800" b="0" i="0" u="none" strike="noStrike" kern="1200" baseline="0">
                    <a:solidFill>
                      <a:schemeClr val="tx1">
                        <a:lumMod val="65000"/>
                        <a:lumOff val="35000"/>
                      </a:schemeClr>
                    </a:solidFill>
                    <a:latin typeface="Raleway" panose="020B0503030101060003" pitchFamily="34" charset="0"/>
                    <a:ea typeface="+mn-ea"/>
                    <a:cs typeface="+mn-cs"/>
                  </a:defRPr>
                </a:pPr>
                <a:r>
                  <a:rPr lang="en-AU">
                    <a:latin typeface="Raleway" panose="020B0503030101060003" pitchFamily="34" charset="0"/>
                  </a:rPr>
                  <a:t>c/L</a:t>
                </a:r>
              </a:p>
            </c:rich>
          </c:tx>
          <c:layout>
            <c:manualLayout>
              <c:xMode val="edge"/>
              <c:yMode val="edge"/>
              <c:x val="8.0833333333333354E-4"/>
              <c:y val="0.36142092012032151"/>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title>
        <c:numFmt formatCode="0" sourceLinked="0"/>
        <c:majorTickMark val="none"/>
        <c:minorTickMark val="none"/>
        <c:tickLblPos val="nextTo"/>
        <c:spPr>
          <a:noFill/>
          <a:ln>
            <a:solidFill>
              <a:schemeClr val="accent4"/>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Raleway" panose="020B0503030101060003" pitchFamily="34" charset="0"/>
                <a:ea typeface="+mn-ea"/>
                <a:cs typeface="+mn-cs"/>
              </a:defRPr>
            </a:pPr>
            <a:endParaRPr lang="en-US"/>
          </a:p>
        </c:txPr>
        <c:crossAx val="790737360"/>
        <c:crossesAt val="42583"/>
        <c:crossBetween val="between"/>
        <c:majorUnit val="10"/>
      </c:valAx>
      <c:spPr>
        <a:noFill/>
        <a:ln>
          <a:noFill/>
        </a:ln>
        <a:effectLst>
          <a:softEdge rad="38100"/>
        </a:effectLst>
      </c:spPr>
    </c:plotArea>
    <c:plotVisOnly val="1"/>
    <c:dispBlanksAs val="gap"/>
    <c:showDLblsOverMax val="0"/>
  </c:chart>
  <c:spPr>
    <a:noFill/>
    <a:ln w="9525" cap="flat" cmpd="sng" algn="ctr">
      <a:noFill/>
      <a:round/>
    </a:ln>
    <a:effectLst/>
  </c:spPr>
  <c:txPr>
    <a:bodyPr/>
    <a:lstStyle/>
    <a:p>
      <a:pPr>
        <a:defRPr sz="800">
          <a:latin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240989583333333"/>
          <c:y val="5.0661318646232432E-2"/>
          <c:w val="0.85662801786288922"/>
          <c:h val="0.71246367609784866"/>
        </c:manualLayout>
      </c:layout>
      <c:barChart>
        <c:barDir val="bar"/>
        <c:grouping val="percentStacked"/>
        <c:varyColors val="0"/>
        <c:ser>
          <c:idx val="0"/>
          <c:order val="0"/>
          <c:tx>
            <c:strRef>
              <c:f>'Ch 5. Stations by fuel'!$B$15</c:f>
              <c:strCache>
                <c:ptCount val="1"/>
                <c:pt idx="0">
                  <c:v>Offering E10, not offering U91</c:v>
                </c:pt>
              </c:strCache>
            </c:strRef>
          </c:tx>
          <c:spPr>
            <a:solidFill>
              <a:srgbClr val="006C4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yriad Pro"/>
                    <a:cs typeface="Arial"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'Ch 5. Stations by fuel'!$C$15</c:f>
              <c:numCache>
                <c:formatCode>0%</c:formatCode>
                <c:ptCount val="1"/>
                <c:pt idx="0">
                  <c:v>0.26484448633364749</c:v>
                </c:pt>
              </c:numCache>
            </c:numRef>
          </c:val>
          <c:extLst>
            <c:ext xmlns:c16="http://schemas.microsoft.com/office/drawing/2014/chart" uri="{C3380CC4-5D6E-409C-BE32-E72D297353CC}">
              <c16:uniqueId val="{00000000-D3D8-4F19-A219-1BA2EEA19E76}"/>
            </c:ext>
          </c:extLst>
        </c:ser>
        <c:ser>
          <c:idx val="2"/>
          <c:order val="1"/>
          <c:tx>
            <c:strRef>
              <c:f>'Ch 5. Stations by fuel'!$B$17</c:f>
              <c:strCache>
                <c:ptCount val="1"/>
                <c:pt idx="0">
                  <c:v>Stations offering both E10 and U91</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yriad Pro"/>
                    <a:cs typeface="Arial"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'Ch 5. Stations by fuel'!$C$17</c:f>
              <c:numCache>
                <c:formatCode>0%</c:formatCode>
                <c:ptCount val="1"/>
                <c:pt idx="0">
                  <c:v>0.57681432610744576</c:v>
                </c:pt>
              </c:numCache>
            </c:numRef>
          </c:val>
          <c:extLst>
            <c:ext xmlns:c16="http://schemas.microsoft.com/office/drawing/2014/chart" uri="{C3380CC4-5D6E-409C-BE32-E72D297353CC}">
              <c16:uniqueId val="{0000000C-8176-454F-91A5-7914667A4A18}"/>
            </c:ext>
          </c:extLst>
        </c:ser>
        <c:ser>
          <c:idx val="1"/>
          <c:order val="2"/>
          <c:tx>
            <c:strRef>
              <c:f>'Ch 5. Stations by fuel'!$B$16</c:f>
              <c:strCache>
                <c:ptCount val="1"/>
                <c:pt idx="0">
                  <c:v>Offering U91, not offering E10</c:v>
                </c:pt>
              </c:strCache>
            </c:strRef>
          </c:tx>
          <c:spPr>
            <a:solidFill>
              <a:srgbClr val="009DDB"/>
            </a:solidFill>
            <a:ln>
              <a:noFill/>
            </a:ln>
            <a:effectLst/>
          </c:spPr>
          <c:invertIfNegative val="0"/>
          <c:dLbls>
            <c:dLbl>
              <c:idx val="0"/>
              <c:layout>
                <c:manualLayout>
                  <c:x val="-2.2024330815854048E-3"/>
                  <c:y val="8.921662398351609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bg1"/>
                      </a:solidFill>
                      <a:latin typeface="+mn-lt"/>
                      <a:ea typeface="Myriad Pro"/>
                      <a:cs typeface="Arial"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layout>
                    <c:manualLayout>
                      <c:w val="0.1362204860960573"/>
                      <c:h val="0.25195270582838386"/>
                    </c:manualLayout>
                  </c15:layout>
                </c:ext>
                <c:ext xmlns:c16="http://schemas.microsoft.com/office/drawing/2014/chart" uri="{C3380CC4-5D6E-409C-BE32-E72D297353CC}">
                  <c16:uniqueId val="{0000000D-8176-454F-91A5-7914667A4A1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yriad Pro"/>
                    <a:cs typeface="Arial"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'Ch 5. Stations by fuel'!$C$16</c:f>
              <c:numCache>
                <c:formatCode>0%</c:formatCode>
                <c:ptCount val="1"/>
                <c:pt idx="0">
                  <c:v>0.15834118755890669</c:v>
                </c:pt>
              </c:numCache>
            </c:numRef>
          </c:val>
          <c:extLst>
            <c:ext xmlns:c16="http://schemas.microsoft.com/office/drawing/2014/chart" uri="{C3380CC4-5D6E-409C-BE32-E72D297353CC}">
              <c16:uniqueId val="{0000000B-8176-454F-91A5-7914667A4A18}"/>
            </c:ext>
          </c:extLst>
        </c:ser>
        <c:dLbls>
          <c:showLegendKey val="0"/>
          <c:showVal val="1"/>
          <c:showCatName val="0"/>
          <c:showSerName val="0"/>
          <c:showPercent val="0"/>
          <c:showBubbleSize val="0"/>
        </c:dLbls>
        <c:gapWidth val="150"/>
        <c:overlap val="100"/>
        <c:axId val="522115352"/>
        <c:axId val="522116136"/>
      </c:barChart>
      <c:catAx>
        <c:axId val="522115352"/>
        <c:scaling>
          <c:orientation val="minMax"/>
        </c:scaling>
        <c:delete val="1"/>
        <c:axPos val="l"/>
        <c:numFmt formatCode="General" sourceLinked="1"/>
        <c:majorTickMark val="none"/>
        <c:minorTickMark val="none"/>
        <c:tickLblPos val="nextTo"/>
        <c:crossAx val="522116136"/>
        <c:crosses val="autoZero"/>
        <c:auto val="1"/>
        <c:lblAlgn val="ctr"/>
        <c:lblOffset val="100"/>
        <c:tickLblSkip val="1"/>
        <c:tickMarkSkip val="1"/>
        <c:noMultiLvlLbl val="0"/>
      </c:catAx>
      <c:valAx>
        <c:axId val="522116136"/>
        <c:scaling>
          <c:orientation val="minMax"/>
        </c:scaling>
        <c:delete val="1"/>
        <c:axPos val="b"/>
        <c:numFmt formatCode="0%" sourceLinked="1"/>
        <c:majorTickMark val="out"/>
        <c:minorTickMark val="none"/>
        <c:tickLblPos val="nextTo"/>
        <c:crossAx val="522115352"/>
        <c:crosses val="autoZero"/>
        <c:crossBetween val="between"/>
      </c:valAx>
      <c:spPr>
        <a:noFill/>
        <a:ln w="25400">
          <a:noFill/>
        </a:ln>
        <a:effectLst/>
      </c:spPr>
    </c:plotArea>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mn-lt"/>
          <a:ea typeface="Myriad Pro"/>
          <a:cs typeface="Arial" pitchFamily="34" charset="0"/>
        </a:defRPr>
      </a:pPr>
      <a:endParaRPr lang="en-US"/>
    </a:p>
  </c:txPr>
  <c:printSettings>
    <c:headerFooter alignWithMargins="0"/>
    <c:pageMargins b="1" l="0.75" r="0.75" t="1" header="0.5" footer="0.5"/>
    <c:pageSetup paperSize="9" orientation="landscape" horizontalDpi="-3" verticalDpi="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6.xml"/><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3</xdr:col>
      <xdr:colOff>2593010</xdr:colOff>
      <xdr:row>7</xdr:row>
      <xdr:rowOff>130176</xdr:rowOff>
    </xdr:to>
    <xdr:pic>
      <xdr:nvPicPr>
        <xdr:cNvPr id="4" name="Picture 3">
          <a:extLst>
            <a:ext uri="{FF2B5EF4-FFF2-40B4-BE49-F238E27FC236}">
              <a16:creationId xmlns:a16="http://schemas.microsoft.com/office/drawing/2014/main" id="{36AEDC98-6867-4EB3-BCD6-4923683620EE}"/>
            </a:ext>
          </a:extLst>
        </xdr:cNvPr>
        <xdr:cNvPicPr>
          <a:picLocks noChangeAspect="1"/>
        </xdr:cNvPicPr>
      </xdr:nvPicPr>
      <xdr:blipFill>
        <a:blip xmlns:r="http://schemas.openxmlformats.org/officeDocument/2006/relationships" r:embed="rId1"/>
        <a:stretch>
          <a:fillRect/>
        </a:stretch>
      </xdr:blipFill>
      <xdr:spPr>
        <a:xfrm>
          <a:off x="504825" y="361950"/>
          <a:ext cx="5717210" cy="10350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161925</xdr:colOff>
      <xdr:row>28</xdr:row>
      <xdr:rowOff>114300</xdr:rowOff>
    </xdr:from>
    <xdr:to>
      <xdr:col>4</xdr:col>
      <xdr:colOff>34290</xdr:colOff>
      <xdr:row>34</xdr:row>
      <xdr:rowOff>43815</xdr:rowOff>
    </xdr:to>
    <xdr:sp macro="" textlink="">
      <xdr:nvSpPr>
        <xdr:cNvPr id="2" name="TextBox 1">
          <a:extLst>
            <a:ext uri="{FF2B5EF4-FFF2-40B4-BE49-F238E27FC236}">
              <a16:creationId xmlns:a16="http://schemas.microsoft.com/office/drawing/2014/main" id="{31191972-ADA0-43FD-AAAB-8A98B343C1B2}"/>
            </a:ext>
          </a:extLst>
        </xdr:cNvPr>
        <xdr:cNvSpPr txBox="1"/>
      </xdr:nvSpPr>
      <xdr:spPr>
        <a:xfrm>
          <a:off x="161925" y="5486400"/>
          <a:ext cx="3825240" cy="9010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a:ln>
                <a:noFill/>
              </a:ln>
              <a:solidFill>
                <a:schemeClr val="dk1"/>
              </a:solidFill>
              <a:effectLst/>
              <a:latin typeface="Arial" panose="020B0604020202020204" pitchFamily="34" charset="0"/>
              <a:ea typeface="+mn-ea"/>
              <a:cs typeface="Arial" panose="020B0604020202020204" pitchFamily="34" charset="0"/>
            </a:rPr>
            <a:t>Note:</a:t>
          </a:r>
          <a:r>
            <a:rPr lang="en-AU" sz="900" b="1" baseline="0">
              <a:ln>
                <a:noFill/>
              </a:ln>
              <a:solidFill>
                <a:schemeClr val="dk1"/>
              </a:solidFill>
              <a:effectLst/>
              <a:latin typeface="Arial" panose="020B0604020202020204" pitchFamily="34" charset="0"/>
              <a:ea typeface="+mn-ea"/>
              <a:cs typeface="Arial" panose="020B0604020202020204" pitchFamily="34" charset="0"/>
            </a:rPr>
            <a:t> </a:t>
          </a:r>
          <a:r>
            <a:rPr lang="en-AU" sz="900" b="0" baseline="0">
              <a:ln>
                <a:noFill/>
              </a:ln>
              <a:solidFill>
                <a:schemeClr val="dk1"/>
              </a:solidFill>
              <a:effectLst/>
              <a:latin typeface="Arial" panose="020B0604020202020204" pitchFamily="34" charset="0"/>
              <a:ea typeface="+mn-ea"/>
              <a:cs typeface="Arial" panose="020B0604020202020204" pitchFamily="34" charset="0"/>
            </a:rPr>
            <a:t>T</a:t>
          </a:r>
          <a:r>
            <a:rPr lang="en-AU" sz="900">
              <a:ln>
                <a:noFill/>
              </a:ln>
              <a:solidFill>
                <a:schemeClr val="dk1"/>
              </a:solidFill>
              <a:effectLst/>
              <a:latin typeface="Arial" panose="020B0604020202020204" pitchFamily="34" charset="0"/>
              <a:ea typeface="+mn-ea"/>
              <a:cs typeface="Arial" panose="020B0604020202020204" pitchFamily="34" charset="0"/>
            </a:rPr>
            <a:t>he sales volumes reported for NSW in the Australian Petroleum Statistics includes sales from the ACT as well as sales from non-retail outlets and from retail sites not subject to the mandate.  Performance against the mandate by the retailers subject to it would therefore be slightly the total sales</a:t>
          </a:r>
          <a:r>
            <a:rPr lang="en-AU" sz="900" baseline="0">
              <a:ln>
                <a:noFill/>
              </a:ln>
              <a:solidFill>
                <a:schemeClr val="dk1"/>
              </a:solidFill>
              <a:effectLst/>
              <a:latin typeface="Arial" panose="020B0604020202020204" pitchFamily="34" charset="0"/>
              <a:ea typeface="+mn-ea"/>
              <a:cs typeface="Arial" panose="020B0604020202020204" pitchFamily="34" charset="0"/>
            </a:rPr>
            <a:t> from the </a:t>
          </a:r>
          <a:r>
            <a:rPr lang="en-AU" sz="900">
              <a:ln>
                <a:noFill/>
              </a:ln>
              <a:solidFill>
                <a:schemeClr val="dk1"/>
              </a:solidFill>
              <a:effectLst/>
              <a:latin typeface="Arial" panose="020B0604020202020204" pitchFamily="34" charset="0"/>
              <a:ea typeface="+mn-ea"/>
              <a:cs typeface="Arial" panose="020B0604020202020204" pitchFamily="34" charset="0"/>
            </a:rPr>
            <a:t>Australian Petroleum Statistics.</a:t>
          </a:r>
          <a:endParaRPr lang="en-AU" sz="900">
            <a:ln>
              <a:noFill/>
            </a:ln>
            <a:latin typeface="Arial" panose="020B0604020202020204" pitchFamily="34" charset="0"/>
            <a:cs typeface="Arial" panose="020B0604020202020204" pitchFamily="34" charset="0"/>
          </a:endParaRPr>
        </a:p>
      </xdr:txBody>
    </xdr:sp>
    <xdr:clientData/>
  </xdr:twoCellAnchor>
  <xdr:twoCellAnchor>
    <xdr:from>
      <xdr:col>16</xdr:col>
      <xdr:colOff>229870</xdr:colOff>
      <xdr:row>14</xdr:row>
      <xdr:rowOff>134471</xdr:rowOff>
    </xdr:from>
    <xdr:to>
      <xdr:col>25</xdr:col>
      <xdr:colOff>336566</xdr:colOff>
      <xdr:row>30</xdr:row>
      <xdr:rowOff>123264</xdr:rowOff>
    </xdr:to>
    <xdr:grpSp>
      <xdr:nvGrpSpPr>
        <xdr:cNvPr id="12" name="Group 11">
          <a:extLst>
            <a:ext uri="{FF2B5EF4-FFF2-40B4-BE49-F238E27FC236}">
              <a16:creationId xmlns:a16="http://schemas.microsoft.com/office/drawing/2014/main" id="{325B8594-65EC-4421-B75B-CAE9CD5EC84C}"/>
            </a:ext>
          </a:extLst>
        </xdr:cNvPr>
        <xdr:cNvGrpSpPr/>
      </xdr:nvGrpSpPr>
      <xdr:grpSpPr>
        <a:xfrm>
          <a:off x="13279120" y="2772896"/>
          <a:ext cx="5735971" cy="3046318"/>
          <a:chOff x="5328547" y="2818527"/>
          <a:chExt cx="8155284" cy="3985243"/>
        </a:xfrm>
      </xdr:grpSpPr>
      <xdr:grpSp>
        <xdr:nvGrpSpPr>
          <xdr:cNvPr id="3" name="Group 2">
            <a:extLst>
              <a:ext uri="{FF2B5EF4-FFF2-40B4-BE49-F238E27FC236}">
                <a16:creationId xmlns:a16="http://schemas.microsoft.com/office/drawing/2014/main" id="{0CC32ACD-2700-4695-AF3A-FC4BCE7EAEC6}"/>
              </a:ext>
            </a:extLst>
          </xdr:cNvPr>
          <xdr:cNvGrpSpPr/>
        </xdr:nvGrpSpPr>
        <xdr:grpSpPr>
          <a:xfrm>
            <a:off x="5328547" y="2818527"/>
            <a:ext cx="8155284" cy="3985243"/>
            <a:chOff x="4628689" y="2906209"/>
            <a:chExt cx="8091893" cy="4078557"/>
          </a:xfrm>
        </xdr:grpSpPr>
        <xdr:graphicFrame macro="">
          <xdr:nvGraphicFramePr>
            <xdr:cNvPr id="4" name="Chart 3">
              <a:extLst>
                <a:ext uri="{FF2B5EF4-FFF2-40B4-BE49-F238E27FC236}">
                  <a16:creationId xmlns:a16="http://schemas.microsoft.com/office/drawing/2014/main" id="{17AA6ECB-1FF2-479D-A909-4A035373DC4E}"/>
                </a:ext>
              </a:extLst>
            </xdr:cNvPr>
            <xdr:cNvGraphicFramePr>
              <a:graphicFrameLocks/>
            </xdr:cNvGraphicFramePr>
          </xdr:nvGraphicFramePr>
          <xdr:xfrm>
            <a:off x="4628689" y="2906209"/>
            <a:ext cx="8091893" cy="393966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Box 4">
              <a:extLst>
                <a:ext uri="{FF2B5EF4-FFF2-40B4-BE49-F238E27FC236}">
                  <a16:creationId xmlns:a16="http://schemas.microsoft.com/office/drawing/2014/main" id="{58BB0A69-F788-4056-A68D-34DF256DCCA4}"/>
                </a:ext>
              </a:extLst>
            </xdr:cNvPr>
            <xdr:cNvSpPr txBox="1"/>
          </xdr:nvSpPr>
          <xdr:spPr>
            <a:xfrm>
              <a:off x="10454262" y="4205642"/>
              <a:ext cx="2258350" cy="1264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i="0">
                  <a:solidFill>
                    <a:sysClr val="windowText" lastClr="000000"/>
                  </a:solidFill>
                  <a:effectLst/>
                  <a:latin typeface="Raleway" panose="020B0503030101060003" pitchFamily="34" charset="0"/>
                  <a:ea typeface="+mn-ea"/>
                  <a:cs typeface="+mn-cs"/>
                </a:rPr>
                <a:t>≈</a:t>
              </a:r>
              <a:r>
                <a:rPr lang="en-AU" sz="1050" b="1" i="0">
                  <a:solidFill>
                    <a:sysClr val="windowText" lastClr="000000"/>
                  </a:solidFill>
                  <a:effectLst/>
                  <a:latin typeface="Raleway" panose="020B0503030101060003" pitchFamily="34" charset="0"/>
                  <a:ea typeface="+mn-ea"/>
                  <a:cs typeface="+mn-cs"/>
                </a:rPr>
                <a:t>  </a:t>
              </a:r>
              <a:r>
                <a:rPr lang="en-AU" sz="1400" b="1" i="0">
                  <a:solidFill>
                    <a:sysClr val="windowText" lastClr="000000"/>
                  </a:solidFill>
                  <a:effectLst/>
                  <a:latin typeface="Raleway" panose="020B0503030101060003" pitchFamily="34" charset="0"/>
                  <a:ea typeface="+mn-ea"/>
                  <a:cs typeface="+mn-cs"/>
                </a:rPr>
                <a:t>60% </a:t>
              </a:r>
              <a:r>
                <a:rPr lang="en-AU" sz="1000" b="0" i="0">
                  <a:solidFill>
                    <a:sysClr val="windowText" lastClr="000000"/>
                  </a:solidFill>
                  <a:effectLst/>
                  <a:latin typeface="Raleway" panose="020B0503030101060003" pitchFamily="34" charset="0"/>
                  <a:ea typeface="+mn-ea"/>
                  <a:cs typeface="+mn-cs"/>
                </a:rPr>
                <a:t>of</a:t>
              </a:r>
              <a:r>
                <a:rPr lang="en-AU" sz="1000" b="0" i="0" baseline="0">
                  <a:solidFill>
                    <a:sysClr val="windowText" lastClr="000000"/>
                  </a:solidFill>
                  <a:effectLst/>
                  <a:latin typeface="Raleway" panose="020B0503030101060003" pitchFamily="34" charset="0"/>
                  <a:ea typeface="+mn-ea"/>
                  <a:cs typeface="+mn-cs"/>
                </a:rPr>
                <a:t> t</a:t>
              </a:r>
              <a:r>
                <a:rPr lang="en-AU" sz="1000" b="0" i="0">
                  <a:solidFill>
                    <a:sysClr val="windowText" lastClr="000000"/>
                  </a:solidFill>
                  <a:effectLst/>
                  <a:latin typeface="Raleway" panose="020B0503030101060003" pitchFamily="34" charset="0"/>
                  <a:ea typeface="+mn-ea"/>
                  <a:cs typeface="+mn-cs"/>
                </a:rPr>
                <a:t>otal</a:t>
              </a:r>
              <a:r>
                <a:rPr lang="en-AU" sz="1000" b="0" i="0" baseline="0">
                  <a:solidFill>
                    <a:sysClr val="windowText" lastClr="000000"/>
                  </a:solidFill>
                  <a:effectLst/>
                  <a:latin typeface="Raleway" panose="020B0503030101060003" pitchFamily="34" charset="0"/>
                  <a:ea typeface="+mn-ea"/>
                  <a:cs typeface="+mn-cs"/>
                </a:rPr>
                <a:t> petrol sales need to be E10 to meet the mandate</a:t>
              </a:r>
              <a:endParaRPr lang="en-AU" sz="1000">
                <a:solidFill>
                  <a:sysClr val="windowText" lastClr="000000"/>
                </a:solidFill>
                <a:latin typeface="Raleway" panose="020B0503030101060003" pitchFamily="34" charset="0"/>
              </a:endParaRPr>
            </a:p>
          </xdr:txBody>
        </xdr:sp>
        <xdr:sp macro="" textlink="">
          <xdr:nvSpPr>
            <xdr:cNvPr id="6" name="TextBox 5">
              <a:extLst>
                <a:ext uri="{FF2B5EF4-FFF2-40B4-BE49-F238E27FC236}">
                  <a16:creationId xmlns:a16="http://schemas.microsoft.com/office/drawing/2014/main" id="{33AEDA9E-33E7-4A1B-BF5F-2E08573481B0}"/>
                </a:ext>
              </a:extLst>
            </xdr:cNvPr>
            <xdr:cNvSpPr txBox="1"/>
          </xdr:nvSpPr>
          <xdr:spPr>
            <a:xfrm>
              <a:off x="10702248" y="5420884"/>
              <a:ext cx="1836753" cy="1563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en-AU" sz="1400" b="1" i="0">
                  <a:solidFill>
                    <a:sysClr val="windowText" lastClr="000000"/>
                  </a:solidFill>
                  <a:effectLst/>
                  <a:latin typeface="Raleway" panose="020B0503030101060003" pitchFamily="34" charset="0"/>
                  <a:ea typeface="+mn-ea"/>
                  <a:cs typeface="+mn-cs"/>
                </a:rPr>
                <a:t>21% </a:t>
              </a:r>
              <a:r>
                <a:rPr lang="en-AU" sz="1000" b="0" i="0">
                  <a:solidFill>
                    <a:sysClr val="windowText" lastClr="000000"/>
                  </a:solidFill>
                  <a:effectLst/>
                  <a:latin typeface="Raleway" panose="020B0503030101060003" pitchFamily="34" charset="0"/>
                  <a:ea typeface="+mn-ea"/>
                  <a:cs typeface="+mn-cs"/>
                </a:rPr>
                <a:t>of</a:t>
              </a:r>
              <a:r>
                <a:rPr lang="en-AU" sz="1000" b="0" i="0" baseline="0">
                  <a:solidFill>
                    <a:sysClr val="windowText" lastClr="000000"/>
                  </a:solidFill>
                  <a:effectLst/>
                  <a:latin typeface="Raleway" panose="020B0503030101060003" pitchFamily="34" charset="0"/>
                  <a:ea typeface="+mn-ea"/>
                  <a:cs typeface="+mn-cs"/>
                </a:rPr>
                <a:t> fuel sales are E10 in 2020-21</a:t>
              </a:r>
              <a:endParaRPr lang="en-AU" sz="1000" b="0">
                <a:solidFill>
                  <a:sysClr val="windowText" lastClr="000000"/>
                </a:solidFill>
                <a:latin typeface="Raleway" panose="020B0503030101060003" pitchFamily="34" charset="0"/>
              </a:endParaRPr>
            </a:p>
          </xdr:txBody>
        </xdr:sp>
        <xdr:cxnSp macro="">
          <xdr:nvCxnSpPr>
            <xdr:cNvPr id="7" name="Straight Arrow Connector 6">
              <a:extLst>
                <a:ext uri="{FF2B5EF4-FFF2-40B4-BE49-F238E27FC236}">
                  <a16:creationId xmlns:a16="http://schemas.microsoft.com/office/drawing/2014/main" id="{A78B47A8-51C0-4404-AF0D-506B3BC16C4E}"/>
                </a:ext>
              </a:extLst>
            </xdr:cNvPr>
            <xdr:cNvCxnSpPr/>
          </xdr:nvCxnSpPr>
          <xdr:spPr>
            <a:xfrm flipH="1" flipV="1">
              <a:off x="10374763" y="5761994"/>
              <a:ext cx="272560" cy="1273"/>
            </a:xfrm>
            <a:prstGeom prst="straightConnector1">
              <a:avLst/>
            </a:prstGeom>
            <a:ln w="31750">
              <a:noFill/>
              <a:headEnd type="none"/>
              <a:tailEnd type="oval"/>
            </a:ln>
          </xdr:spPr>
          <xdr:style>
            <a:lnRef idx="1">
              <a:schemeClr val="accent1"/>
            </a:lnRef>
            <a:fillRef idx="0">
              <a:schemeClr val="accent1"/>
            </a:fillRef>
            <a:effectRef idx="0">
              <a:schemeClr val="accent1"/>
            </a:effectRef>
            <a:fontRef idx="minor">
              <a:schemeClr val="tx1"/>
            </a:fontRef>
          </xdr:style>
        </xdr:cxnSp>
        <xdr:sp macro="" textlink="">
          <xdr:nvSpPr>
            <xdr:cNvPr id="8" name="TextBox 7">
              <a:extLst>
                <a:ext uri="{FF2B5EF4-FFF2-40B4-BE49-F238E27FC236}">
                  <a16:creationId xmlns:a16="http://schemas.microsoft.com/office/drawing/2014/main" id="{15CC362D-613C-4A24-805B-C1DF69CCCBFC}"/>
                </a:ext>
              </a:extLst>
            </xdr:cNvPr>
            <xdr:cNvSpPr txBox="1"/>
          </xdr:nvSpPr>
          <xdr:spPr>
            <a:xfrm>
              <a:off x="10685831" y="6011370"/>
              <a:ext cx="2020667" cy="281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en-AU" sz="800" b="0" i="0" baseline="0">
                  <a:solidFill>
                    <a:sysClr val="windowText" lastClr="000000"/>
                  </a:solidFill>
                  <a:effectLst/>
                  <a:latin typeface="Raleway" panose="020B0503030101060003" pitchFamily="34" charset="0"/>
                  <a:ea typeface="+mn-ea"/>
                  <a:cs typeface="+mn-cs"/>
                </a:rPr>
                <a:t>down from 24% in 2019-20</a:t>
              </a:r>
              <a:endParaRPr lang="en-AU" sz="800" b="1">
                <a:solidFill>
                  <a:sysClr val="windowText" lastClr="000000"/>
                </a:solidFill>
                <a:latin typeface="Raleway" panose="020B0503030101060003" pitchFamily="34" charset="0"/>
              </a:endParaRPr>
            </a:p>
          </xdr:txBody>
        </xdr:sp>
        <xdr:sp macro="" textlink="">
          <xdr:nvSpPr>
            <xdr:cNvPr id="9" name="TextBox 8">
              <a:extLst>
                <a:ext uri="{FF2B5EF4-FFF2-40B4-BE49-F238E27FC236}">
                  <a16:creationId xmlns:a16="http://schemas.microsoft.com/office/drawing/2014/main" id="{F9316572-0EC2-448C-9B1F-2A54371D061C}"/>
                </a:ext>
              </a:extLst>
            </xdr:cNvPr>
            <xdr:cNvSpPr txBox="1"/>
          </xdr:nvSpPr>
          <xdr:spPr>
            <a:xfrm>
              <a:off x="7502414" y="3774691"/>
              <a:ext cx="1530331" cy="313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50">
                  <a:solidFill>
                    <a:schemeClr val="bg1"/>
                  </a:solidFill>
                  <a:latin typeface="Raleway" panose="020B0503030101060003" pitchFamily="34" charset="0"/>
                  <a:ea typeface="+mn-ea"/>
                  <a:cs typeface="+mn-cs"/>
                </a:rPr>
                <a:t>Premium</a:t>
              </a:r>
            </a:p>
          </xdr:txBody>
        </xdr:sp>
        <xdr:sp macro="" textlink="">
          <xdr:nvSpPr>
            <xdr:cNvPr id="10" name="TextBox 9">
              <a:extLst>
                <a:ext uri="{FF2B5EF4-FFF2-40B4-BE49-F238E27FC236}">
                  <a16:creationId xmlns:a16="http://schemas.microsoft.com/office/drawing/2014/main" id="{F021F3E0-B4DC-4309-9261-36AD9ED07F77}"/>
                </a:ext>
              </a:extLst>
            </xdr:cNvPr>
            <xdr:cNvSpPr txBox="1"/>
          </xdr:nvSpPr>
          <xdr:spPr>
            <a:xfrm>
              <a:off x="7468540" y="4915933"/>
              <a:ext cx="1091367" cy="50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050">
                  <a:solidFill>
                    <a:schemeClr val="bg1"/>
                  </a:solidFill>
                  <a:latin typeface="Raleway" panose="020B0503030101060003" pitchFamily="34" charset="0"/>
                </a:rPr>
                <a:t>U91</a:t>
              </a:r>
              <a:endParaRPr lang="en-AU" sz="900">
                <a:solidFill>
                  <a:schemeClr val="bg1"/>
                </a:solidFill>
                <a:latin typeface="Raleway" panose="020B0503030101060003" pitchFamily="34" charset="0"/>
              </a:endParaRPr>
            </a:p>
          </xdr:txBody>
        </xdr:sp>
        <xdr:sp macro="" textlink="">
          <xdr:nvSpPr>
            <xdr:cNvPr id="11" name="TextBox 10">
              <a:extLst>
                <a:ext uri="{FF2B5EF4-FFF2-40B4-BE49-F238E27FC236}">
                  <a16:creationId xmlns:a16="http://schemas.microsoft.com/office/drawing/2014/main" id="{6926E9BF-7EE8-448A-A3CD-982AE0461721}"/>
                </a:ext>
              </a:extLst>
            </xdr:cNvPr>
            <xdr:cNvSpPr txBox="1"/>
          </xdr:nvSpPr>
          <xdr:spPr>
            <a:xfrm>
              <a:off x="7755165" y="5795160"/>
              <a:ext cx="717602" cy="292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bg1"/>
                  </a:solidFill>
                  <a:latin typeface="Raleway" panose="020B0503030101060003" pitchFamily="34" charset="0"/>
                </a:rPr>
                <a:t>E10</a:t>
              </a:r>
              <a:endParaRPr lang="en-AU" sz="1600">
                <a:solidFill>
                  <a:schemeClr val="bg1"/>
                </a:solidFill>
                <a:latin typeface="Raleway" panose="020B0503030101060003" pitchFamily="34" charset="0"/>
              </a:endParaRPr>
            </a:p>
          </xdr:txBody>
        </xdr:sp>
      </xdr:grpSp>
      <xdr:cxnSp macro="">
        <xdr:nvCxnSpPr>
          <xdr:cNvPr id="16" name="Straight Arrow Connector 15">
            <a:extLst>
              <a:ext uri="{FF2B5EF4-FFF2-40B4-BE49-F238E27FC236}">
                <a16:creationId xmlns:a16="http://schemas.microsoft.com/office/drawing/2014/main" id="{B3B55558-F803-4022-AF65-5431D39E55EB}"/>
              </a:ext>
            </a:extLst>
          </xdr:cNvPr>
          <xdr:cNvCxnSpPr/>
        </xdr:nvCxnSpPr>
        <xdr:spPr>
          <a:xfrm flipH="1">
            <a:off x="11156085" y="5509049"/>
            <a:ext cx="341520" cy="52754"/>
          </a:xfrm>
          <a:prstGeom prst="straightConnector1">
            <a:avLst/>
          </a:prstGeom>
          <a:ln>
            <a:tailEnd type="none"/>
          </a:ln>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1</xdr:col>
      <xdr:colOff>0</xdr:colOff>
      <xdr:row>1</xdr:row>
      <xdr:rowOff>0</xdr:rowOff>
    </xdr:from>
    <xdr:to>
      <xdr:col>7</xdr:col>
      <xdr:colOff>65133</xdr:colOff>
      <xdr:row>6</xdr:row>
      <xdr:rowOff>125846</xdr:rowOff>
    </xdr:to>
    <xdr:pic>
      <xdr:nvPicPr>
        <xdr:cNvPr id="14" name="Picture 13">
          <a:extLst>
            <a:ext uri="{FF2B5EF4-FFF2-40B4-BE49-F238E27FC236}">
              <a16:creationId xmlns:a16="http://schemas.microsoft.com/office/drawing/2014/main" id="{4CC77653-44EE-4257-9994-D9A3AF260664}"/>
            </a:ext>
          </a:extLst>
        </xdr:cNvPr>
        <xdr:cNvPicPr>
          <a:picLocks noChangeAspect="1"/>
        </xdr:cNvPicPr>
      </xdr:nvPicPr>
      <xdr:blipFill>
        <a:blip xmlns:r="http://schemas.openxmlformats.org/officeDocument/2006/relationships" r:embed="rId2"/>
        <a:stretch>
          <a:fillRect/>
        </a:stretch>
      </xdr:blipFill>
      <xdr:spPr>
        <a:xfrm>
          <a:off x="277091" y="199159"/>
          <a:ext cx="5717210" cy="1035051"/>
        </a:xfrm>
        <a:prstGeom prst="rect">
          <a:avLst/>
        </a:prstGeom>
      </xdr:spPr>
    </xdr:pic>
    <xdr:clientData/>
  </xdr:twoCellAnchor>
  <xdr:twoCellAnchor>
    <xdr:from>
      <xdr:col>6</xdr:col>
      <xdr:colOff>640338</xdr:colOff>
      <xdr:row>14</xdr:row>
      <xdr:rowOff>67235</xdr:rowOff>
    </xdr:from>
    <xdr:to>
      <xdr:col>13</xdr:col>
      <xdr:colOff>640514</xdr:colOff>
      <xdr:row>29</xdr:row>
      <xdr:rowOff>65912</xdr:rowOff>
    </xdr:to>
    <xdr:graphicFrame macro="">
      <xdr:nvGraphicFramePr>
        <xdr:cNvPr id="15" name="3. Scatter connected by line">
          <a:extLst>
            <a:ext uri="{FF2B5EF4-FFF2-40B4-BE49-F238E27FC236}">
              <a16:creationId xmlns:a16="http://schemas.microsoft.com/office/drawing/2014/main" id="{B7E96E90-897E-4BDB-B244-2BAAE71FA3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578288</xdr:colOff>
      <xdr:row>97</xdr:row>
      <xdr:rowOff>150414</xdr:rowOff>
    </xdr:from>
    <xdr:to>
      <xdr:col>23</xdr:col>
      <xdr:colOff>106216</xdr:colOff>
      <xdr:row>113</xdr:row>
      <xdr:rowOff>15420</xdr:rowOff>
    </xdr:to>
    <xdr:graphicFrame macro="">
      <xdr:nvGraphicFramePr>
        <xdr:cNvPr id="2" name="Chart 1">
          <a:extLst>
            <a:ext uri="{FF2B5EF4-FFF2-40B4-BE49-F238E27FC236}">
              <a16:creationId xmlns:a16="http://schemas.microsoft.com/office/drawing/2014/main" id="{8A86823F-0C11-4166-9449-3C28F0A8A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449580</xdr:colOff>
      <xdr:row>13</xdr:row>
      <xdr:rowOff>17145</xdr:rowOff>
    </xdr:from>
    <xdr:to>
      <xdr:col>9</xdr:col>
      <xdr:colOff>514350</xdr:colOff>
      <xdr:row>40</xdr:row>
      <xdr:rowOff>139065</xdr:rowOff>
    </xdr:to>
    <xdr:sp macro="" textlink="">
      <xdr:nvSpPr>
        <xdr:cNvPr id="4" name="TextBox 3">
          <a:extLst>
            <a:ext uri="{FF2B5EF4-FFF2-40B4-BE49-F238E27FC236}">
              <a16:creationId xmlns:a16="http://schemas.microsoft.com/office/drawing/2014/main" id="{689812A3-8826-4802-AA22-4F036BCF1B79}"/>
            </a:ext>
          </a:extLst>
        </xdr:cNvPr>
        <xdr:cNvSpPr txBox="1"/>
      </xdr:nvSpPr>
      <xdr:spPr>
        <a:xfrm>
          <a:off x="449580" y="2484120"/>
          <a:ext cx="7132320" cy="42367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000">
              <a:solidFill>
                <a:schemeClr val="dk1"/>
              </a:solidFill>
              <a:effectLst/>
              <a:latin typeface="Arial" panose="020B0604020202020204" pitchFamily="34" charset="0"/>
              <a:ea typeface="+mn-ea"/>
              <a:cs typeface="Arial" panose="020B0604020202020204" pitchFamily="34" charset="0"/>
            </a:rPr>
            <a:t>We calculated annual and weekly average prices by fuel type, using FuelCheck data for the period August 2016 to </a:t>
          </a:r>
          <a:r>
            <a:rPr lang="en-AU" sz="1000">
              <a:solidFill>
                <a:sysClr val="windowText" lastClr="000000"/>
              </a:solidFill>
              <a:effectLst/>
              <a:latin typeface="Arial" panose="020B0604020202020204" pitchFamily="34" charset="0"/>
              <a:ea typeface="+mn-ea"/>
              <a:cs typeface="Arial" panose="020B0604020202020204" pitchFamily="34" charset="0"/>
            </a:rPr>
            <a:t>June 2021 </a:t>
          </a:r>
          <a:r>
            <a:rPr lang="en-AU" sz="1000">
              <a:solidFill>
                <a:schemeClr val="dk1"/>
              </a:solidFill>
              <a:effectLst/>
              <a:latin typeface="Arial" panose="020B0604020202020204" pitchFamily="34" charset="0"/>
              <a:ea typeface="+mn-ea"/>
              <a:cs typeface="Arial" panose="020B0604020202020204" pitchFamily="34" charset="0"/>
            </a:rPr>
            <a:t>available on the NSW Government Open Data Portal </a:t>
          </a:r>
          <a:r>
            <a:rPr lang="en-AU" sz="1000" u="none" strike="noStrike">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https://data.nsw.gov.au/data/dataset/fuel-check</a:t>
          </a:r>
          <a:r>
            <a:rPr lang="en-AU" sz="1000" u="none" strike="noStrike">
              <a:solidFill>
                <a:schemeClr val="dk1"/>
              </a:solidFill>
              <a:effectLst/>
              <a:latin typeface="Arial" panose="020B0604020202020204" pitchFamily="34" charset="0"/>
              <a:ea typeface="+mn-ea"/>
              <a:cs typeface="Arial" panose="020B0604020202020204" pitchFamily="34" charset="0"/>
            </a:rPr>
            <a:t>. For</a:t>
          </a:r>
          <a:r>
            <a:rPr lang="en-AU" sz="1000" u="none" strike="noStrike" baseline="0">
              <a:solidFill>
                <a:schemeClr val="dk1"/>
              </a:solidFill>
              <a:effectLst/>
              <a:latin typeface="Arial" panose="020B0604020202020204" pitchFamily="34" charset="0"/>
              <a:ea typeface="+mn-ea"/>
              <a:cs typeface="Arial" panose="020B0604020202020204" pitchFamily="34" charset="0"/>
            </a:rPr>
            <a:t> the stations that sold both E10 and the other fuels, we calculated the difference between these prices. </a:t>
          </a:r>
          <a:endParaRPr lang="en-AU" sz="1000" u="none" strike="noStrike">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00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AU" sz="1000">
              <a:solidFill>
                <a:sysClr val="windowText" lastClr="000000"/>
              </a:solidFill>
              <a:effectLst/>
              <a:latin typeface="Arial" panose="020B0604020202020204" pitchFamily="34" charset="0"/>
              <a:ea typeface="+mn-ea"/>
              <a:cs typeface="Arial" panose="020B0604020202020204" pitchFamily="34" charset="0"/>
            </a:rPr>
            <a:t>We used the following methodology:</a:t>
          </a:r>
        </a:p>
        <a:p>
          <a:pPr marL="171450" lvl="0" indent="-171450">
            <a:buFont typeface="Arial" panose="020B0604020202020204" pitchFamily="34" charset="0"/>
            <a:buChar char="•"/>
          </a:pPr>
          <a:r>
            <a:rPr lang="en-AU" sz="1000">
              <a:solidFill>
                <a:sysClr val="windowText" lastClr="000000"/>
              </a:solidFill>
              <a:effectLst/>
              <a:latin typeface="Arial" panose="020B0604020202020204" pitchFamily="34" charset="0"/>
              <a:ea typeface="+mn-ea"/>
              <a:cs typeface="Arial" panose="020B0604020202020204" pitchFamily="34" charset="0"/>
            </a:rPr>
            <a:t>Reviewed and cleaned the data for outliers and other issues. Prior to the 2021 review, outliers</a:t>
          </a:r>
          <a:r>
            <a:rPr lang="en-AU" sz="1000" baseline="0">
              <a:solidFill>
                <a:sysClr val="windowText" lastClr="000000"/>
              </a:solidFill>
              <a:effectLst/>
              <a:latin typeface="Arial" panose="020B0604020202020204" pitchFamily="34" charset="0"/>
              <a:ea typeface="+mn-ea"/>
              <a:cs typeface="Arial" panose="020B0604020202020204" pitchFamily="34" charset="0"/>
            </a:rPr>
            <a:t> were fixed at constant values. From the 2021 review, outliers are calculated as the 1st and 99th percentile values. </a:t>
          </a:r>
          <a:endParaRPr lang="en-AU" sz="1000">
            <a:solidFill>
              <a:sysClr val="windowText" lastClr="000000"/>
            </a:solidFill>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endParaRPr lang="en-AU" sz="1000">
            <a:solidFill>
              <a:sysClr val="windowText" lastClr="000000"/>
            </a:solidFill>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AU" sz="1000">
              <a:solidFill>
                <a:sysClr val="windowText" lastClr="000000"/>
              </a:solidFill>
              <a:effectLst/>
              <a:latin typeface="Arial" panose="020B0604020202020204" pitchFamily="34" charset="0"/>
              <a:ea typeface="+mn-ea"/>
              <a:cs typeface="Arial" panose="020B0604020202020204" pitchFamily="34" charset="0"/>
            </a:rPr>
            <a:t>Created a time-series of half-hourly prices between</a:t>
          </a:r>
          <a:r>
            <a:rPr lang="en-AU" sz="1000" baseline="0">
              <a:solidFill>
                <a:sysClr val="windowText" lastClr="000000"/>
              </a:solidFill>
              <a:effectLst/>
              <a:latin typeface="Arial" panose="020B0604020202020204" pitchFamily="34" charset="0"/>
              <a:ea typeface="+mn-ea"/>
              <a:cs typeface="Arial" panose="020B0604020202020204" pitchFamily="34" charset="0"/>
            </a:rPr>
            <a:t> 6 am and 10 pm</a:t>
          </a:r>
          <a:r>
            <a:rPr lang="en-AU" sz="1000">
              <a:solidFill>
                <a:sysClr val="windowText" lastClr="000000"/>
              </a:solidFill>
              <a:effectLst/>
              <a:latin typeface="Arial" panose="020B0604020202020204" pitchFamily="34" charset="0"/>
              <a:ea typeface="+mn-ea"/>
              <a:cs typeface="Arial" panose="020B0604020202020204" pitchFamily="34" charset="0"/>
            </a:rPr>
            <a:t> for each fuel type and each service station, where each price was carried forward up to 36 hours unless there was an earlier price change.</a:t>
          </a:r>
        </a:p>
        <a:p>
          <a:pPr marL="171450" lvl="0" indent="-171450">
            <a:buFont typeface="Arial" panose="020B0604020202020204" pitchFamily="34" charset="0"/>
            <a:buChar char="•"/>
          </a:pPr>
          <a:endParaRPr lang="en-AU" sz="1000">
            <a:solidFill>
              <a:sysClr val="windowText" lastClr="000000"/>
            </a:solidFill>
            <a:effectLst/>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AU" sz="1000">
              <a:solidFill>
                <a:sysClr val="windowText" lastClr="000000"/>
              </a:solidFill>
              <a:effectLst/>
              <a:latin typeface="Arial" panose="020B0604020202020204" pitchFamily="34" charset="0"/>
              <a:ea typeface="+mn-ea"/>
              <a:cs typeface="Arial" panose="020B0604020202020204" pitchFamily="34" charset="0"/>
            </a:rPr>
            <a:t>Adjusted Broken Hill prices by half an hour to allow for the fact that Broken Hill uses the same times as South Australia.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AU" sz="1000">
            <a:solidFill>
              <a:sysClr val="windowText" lastClr="000000"/>
            </a:solidFill>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AU" sz="1000">
              <a:solidFill>
                <a:sysClr val="windowText" lastClr="000000"/>
              </a:solidFill>
              <a:effectLst/>
              <a:latin typeface="Arial" panose="020B0604020202020204" pitchFamily="34" charset="0"/>
              <a:ea typeface="+mn-ea"/>
              <a:cs typeface="Arial" panose="020B0604020202020204" pitchFamily="34" charset="0"/>
            </a:rPr>
            <a:t>For the</a:t>
          </a:r>
          <a:r>
            <a:rPr lang="en-AU" sz="1000" baseline="0">
              <a:solidFill>
                <a:sysClr val="windowText" lastClr="000000"/>
              </a:solidFill>
              <a:effectLst/>
              <a:latin typeface="Arial" panose="020B0604020202020204" pitchFamily="34" charset="0"/>
              <a:ea typeface="+mn-ea"/>
              <a:cs typeface="Arial" panose="020B0604020202020204" pitchFamily="34" charset="0"/>
            </a:rPr>
            <a:t> price difference between E10 and other fuels (i.e., </a:t>
          </a:r>
          <a:r>
            <a:rPr lang="en-AU" sz="1000" i="1" baseline="0">
              <a:solidFill>
                <a:sysClr val="windowText" lastClr="000000"/>
              </a:solidFill>
              <a:effectLst/>
              <a:latin typeface="Arial" panose="020B0604020202020204" pitchFamily="34" charset="0"/>
              <a:ea typeface="+mn-ea"/>
              <a:cs typeface="Arial" panose="020B0604020202020204" pitchFamily="34" charset="0"/>
            </a:rPr>
            <a:t>U91 and E10</a:t>
          </a:r>
          <a:r>
            <a:rPr lang="en-AU" sz="1000" baseline="0">
              <a:solidFill>
                <a:sysClr val="windowText" lastClr="000000"/>
              </a:solidFill>
              <a:effectLst/>
              <a:latin typeface="Arial" panose="020B0604020202020204" pitchFamily="34" charset="0"/>
              <a:ea typeface="+mn-ea"/>
              <a:cs typeface="Arial" panose="020B0604020202020204" pitchFamily="34" charset="0"/>
            </a:rPr>
            <a:t>, </a:t>
          </a:r>
          <a:r>
            <a:rPr lang="en-AU" sz="1000" i="1" baseline="0">
              <a:solidFill>
                <a:sysClr val="windowText" lastClr="000000"/>
              </a:solidFill>
              <a:effectLst/>
              <a:latin typeface="Arial" panose="020B0604020202020204" pitchFamily="34" charset="0"/>
              <a:ea typeface="+mn-ea"/>
              <a:cs typeface="Arial" panose="020B0604020202020204" pitchFamily="34" charset="0"/>
            </a:rPr>
            <a:t>P95 and E10</a:t>
          </a:r>
          <a:r>
            <a:rPr lang="en-AU" sz="1000" baseline="0">
              <a:solidFill>
                <a:sysClr val="windowText" lastClr="000000"/>
              </a:solidFill>
              <a:effectLst/>
              <a:latin typeface="Arial" panose="020B0604020202020204" pitchFamily="34" charset="0"/>
              <a:ea typeface="+mn-ea"/>
              <a:cs typeface="Arial" panose="020B0604020202020204" pitchFamily="34" charset="0"/>
            </a:rPr>
            <a:t> and </a:t>
          </a:r>
          <a:r>
            <a:rPr lang="en-AU" sz="1000" i="1" baseline="0">
              <a:solidFill>
                <a:sysClr val="windowText" lastClr="000000"/>
              </a:solidFill>
              <a:effectLst/>
              <a:latin typeface="Arial" panose="020B0604020202020204" pitchFamily="34" charset="0"/>
              <a:ea typeface="+mn-ea"/>
              <a:cs typeface="Arial" panose="020B0604020202020204" pitchFamily="34" charset="0"/>
            </a:rPr>
            <a:t>P98 and E10</a:t>
          </a:r>
          <a:r>
            <a:rPr lang="en-AU" sz="1000" baseline="0">
              <a:solidFill>
                <a:sysClr val="windowText" lastClr="000000"/>
              </a:solidFill>
              <a:effectLst/>
              <a:latin typeface="Arial" panose="020B0604020202020204" pitchFamily="34" charset="0"/>
              <a:ea typeface="+mn-ea"/>
              <a:cs typeface="Arial" panose="020B0604020202020204" pitchFamily="34" charset="0"/>
            </a:rPr>
            <a:t>), </a:t>
          </a:r>
          <a:r>
            <a:rPr lang="en-AU" sz="1000">
              <a:solidFill>
                <a:sysClr val="windowText" lastClr="000000"/>
              </a:solidFill>
              <a:effectLst/>
              <a:latin typeface="Arial" panose="020B0604020202020204" pitchFamily="34" charset="0"/>
              <a:ea typeface="+mn-ea"/>
              <a:cs typeface="Arial" panose="020B0604020202020204" pitchFamily="34" charset="0"/>
            </a:rPr>
            <a:t>we calculated the half-hourly difference in prices from the sites that sold both fuel types. </a:t>
          </a:r>
        </a:p>
        <a:p>
          <a:pPr marL="171450" lvl="0" indent="-171450">
            <a:buFont typeface="Arial" panose="020B0604020202020204" pitchFamily="34" charset="0"/>
            <a:buChar char="•"/>
          </a:pPr>
          <a:endParaRPr lang="en-AU" sz="1000">
            <a:solidFill>
              <a:sysClr val="windowText" lastClr="000000"/>
            </a:solidFill>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AU" sz="1000">
              <a:solidFill>
                <a:sysClr val="windowText" lastClr="000000"/>
              </a:solidFill>
              <a:effectLst/>
              <a:latin typeface="Arial" panose="020B0604020202020204" pitchFamily="34" charset="0"/>
              <a:ea typeface="+mn-ea"/>
              <a:cs typeface="Arial" panose="020B0604020202020204" pitchFamily="34" charset="0"/>
            </a:rPr>
            <a:t>Calculated the average price for each fuel type in each half hour for all of </a:t>
          </a:r>
          <a:r>
            <a:rPr lang="en-AU" sz="1000">
              <a:solidFill>
                <a:schemeClr val="dk1"/>
              </a:solidFill>
              <a:effectLst/>
              <a:latin typeface="Arial" panose="020B0604020202020204" pitchFamily="34" charset="0"/>
              <a:ea typeface="+mn-ea"/>
              <a:cs typeface="Arial" panose="020B0604020202020204" pitchFamily="34" charset="0"/>
            </a:rPr>
            <a:t>NSW, and the regular petrol – E10 price gap, by averaging the corresponding half-hourly site prices across all sites in NSW. </a:t>
          </a:r>
        </a:p>
        <a:p>
          <a:pPr marL="171450" lvl="0" indent="-171450">
            <a:buFont typeface="Arial" panose="020B0604020202020204" pitchFamily="34" charset="0"/>
            <a:buChar char="•"/>
          </a:pPr>
          <a:endParaRPr lang="en-AU" sz="1000">
            <a:solidFill>
              <a:schemeClr val="dk1"/>
            </a:solidFill>
            <a:effectLst/>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AU" sz="1000">
              <a:solidFill>
                <a:schemeClr val="dk1"/>
              </a:solidFill>
              <a:effectLst/>
              <a:latin typeface="Arial" panose="020B0604020202020204" pitchFamily="34" charset="0"/>
              <a:ea typeface="+mn-ea"/>
              <a:cs typeface="Arial" panose="020B0604020202020204" pitchFamily="34" charset="0"/>
            </a:rPr>
            <a:t>Calculated weekly average prices across NSW for each fuel type, and the weekly price gaps between regular petrol and E10, premium95 and E10, and premium98 and E10, by averaging the corresponding half-hourly NSW prices and price differences across the half hours in each week. </a:t>
          </a:r>
          <a:endParaRPr lang="en-AU" sz="1000">
            <a:effectLst/>
            <a:latin typeface="Arial" panose="020B0604020202020204" pitchFamily="34" charset="0"/>
            <a:cs typeface="Arial" panose="020B0604020202020204" pitchFamily="34" charset="0"/>
          </a:endParaRPr>
        </a:p>
        <a:p>
          <a:pPr marL="171450" lvl="0" indent="-171450">
            <a:buFont typeface="Arial" panose="020B0604020202020204" pitchFamily="34" charset="0"/>
            <a:buChar char="•"/>
          </a:pPr>
          <a:endParaRPr lang="en-AU" sz="1000">
            <a:solidFill>
              <a:schemeClr val="dk1"/>
            </a:solidFill>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AU" sz="1000">
              <a:solidFill>
                <a:schemeClr val="dk1"/>
              </a:solidFill>
              <a:effectLst/>
              <a:latin typeface="Arial" panose="020B0604020202020204" pitchFamily="34" charset="0"/>
              <a:ea typeface="+mn-ea"/>
              <a:cs typeface="Arial" panose="020B0604020202020204" pitchFamily="34" charset="0"/>
            </a:rPr>
            <a:t>Calculated average prices for NSW for each financial year for each fuel type, as well as the average price gap between regular petrol and E10 by financial year, by averaging the corresponding half-hourly NSW prices across all half hours in the financial year.</a:t>
          </a:r>
        </a:p>
        <a:p>
          <a:pPr marL="171450" lvl="0" indent="-171450">
            <a:buFont typeface="Arial" panose="020B0604020202020204" pitchFamily="34" charset="0"/>
            <a:buChar char="•"/>
          </a:pPr>
          <a:endParaRPr lang="en-AU" sz="11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16</xdr:col>
      <xdr:colOff>625475</xdr:colOff>
      <xdr:row>121</xdr:row>
      <xdr:rowOff>78795</xdr:rowOff>
    </xdr:from>
    <xdr:to>
      <xdr:col>23</xdr:col>
      <xdr:colOff>155004</xdr:colOff>
      <xdr:row>137</xdr:row>
      <xdr:rowOff>88678</xdr:rowOff>
    </xdr:to>
    <xdr:graphicFrame macro="">
      <xdr:nvGraphicFramePr>
        <xdr:cNvPr id="7" name="Chart 6">
          <a:extLst>
            <a:ext uri="{FF2B5EF4-FFF2-40B4-BE49-F238E27FC236}">
              <a16:creationId xmlns:a16="http://schemas.microsoft.com/office/drawing/2014/main" id="{5307AC97-02A8-4565-A51B-7751C36B4F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740759</xdr:colOff>
      <xdr:row>139</xdr:row>
      <xdr:rowOff>89899</xdr:rowOff>
    </xdr:from>
    <xdr:to>
      <xdr:col>22</xdr:col>
      <xdr:colOff>470582</xdr:colOff>
      <xdr:row>155</xdr:row>
      <xdr:rowOff>99782</xdr:rowOff>
    </xdr:to>
    <xdr:graphicFrame macro="">
      <xdr:nvGraphicFramePr>
        <xdr:cNvPr id="8" name="Chart 7">
          <a:extLst>
            <a:ext uri="{FF2B5EF4-FFF2-40B4-BE49-F238E27FC236}">
              <a16:creationId xmlns:a16="http://schemas.microsoft.com/office/drawing/2014/main" id="{11FB16E9-EDA3-43AB-B7BA-ED324579B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95250</xdr:colOff>
      <xdr:row>1</xdr:row>
      <xdr:rowOff>85725</xdr:rowOff>
    </xdr:from>
    <xdr:to>
      <xdr:col>7</xdr:col>
      <xdr:colOff>573710</xdr:colOff>
      <xdr:row>7</xdr:row>
      <xdr:rowOff>34926</xdr:rowOff>
    </xdr:to>
    <xdr:pic>
      <xdr:nvPicPr>
        <xdr:cNvPr id="10" name="Picture 9">
          <a:extLst>
            <a:ext uri="{FF2B5EF4-FFF2-40B4-BE49-F238E27FC236}">
              <a16:creationId xmlns:a16="http://schemas.microsoft.com/office/drawing/2014/main" id="{70CEC2E3-C284-4656-8725-8ECE14BD233C}"/>
            </a:ext>
          </a:extLst>
        </xdr:cNvPr>
        <xdr:cNvPicPr>
          <a:picLocks noChangeAspect="1"/>
        </xdr:cNvPicPr>
      </xdr:nvPicPr>
      <xdr:blipFill>
        <a:blip xmlns:r="http://schemas.openxmlformats.org/officeDocument/2006/relationships" r:embed="rId4"/>
        <a:stretch>
          <a:fillRect/>
        </a:stretch>
      </xdr:blipFill>
      <xdr:spPr>
        <a:xfrm>
          <a:off x="647700" y="276225"/>
          <a:ext cx="5717210" cy="1035051"/>
        </a:xfrm>
        <a:prstGeom prst="rect">
          <a:avLst/>
        </a:prstGeom>
      </xdr:spPr>
    </xdr:pic>
    <xdr:clientData/>
  </xdr:twoCellAnchor>
  <xdr:twoCellAnchor>
    <xdr:from>
      <xdr:col>29</xdr:col>
      <xdr:colOff>423838</xdr:colOff>
      <xdr:row>83</xdr:row>
      <xdr:rowOff>22410</xdr:rowOff>
    </xdr:from>
    <xdr:to>
      <xdr:col>38</xdr:col>
      <xdr:colOff>243701</xdr:colOff>
      <xdr:row>88</xdr:row>
      <xdr:rowOff>211587</xdr:rowOff>
    </xdr:to>
    <xdr:graphicFrame macro="">
      <xdr:nvGraphicFramePr>
        <xdr:cNvPr id="9" name="Chart 8">
          <a:extLst>
            <a:ext uri="{FF2B5EF4-FFF2-40B4-BE49-F238E27FC236}">
              <a16:creationId xmlns:a16="http://schemas.microsoft.com/office/drawing/2014/main" id="{65635A4C-89D3-4DD3-81CD-B539BDE876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29955</xdr:colOff>
      <xdr:row>19</xdr:row>
      <xdr:rowOff>465455</xdr:rowOff>
    </xdr:from>
    <xdr:to>
      <xdr:col>22</xdr:col>
      <xdr:colOff>33542</xdr:colOff>
      <xdr:row>32</xdr:row>
      <xdr:rowOff>86542</xdr:rowOff>
    </xdr:to>
    <xdr:grpSp>
      <xdr:nvGrpSpPr>
        <xdr:cNvPr id="2" name="Group 1">
          <a:extLst>
            <a:ext uri="{FF2B5EF4-FFF2-40B4-BE49-F238E27FC236}">
              <a16:creationId xmlns:a16="http://schemas.microsoft.com/office/drawing/2014/main" id="{48BEF8B5-F06E-4D42-A1BD-0240BFE5BA96}"/>
            </a:ext>
          </a:extLst>
        </xdr:cNvPr>
        <xdr:cNvGrpSpPr/>
      </xdr:nvGrpSpPr>
      <xdr:grpSpPr>
        <a:xfrm>
          <a:off x="7926180" y="3846830"/>
          <a:ext cx="5756687" cy="2364287"/>
          <a:chOff x="8315740" y="3839652"/>
          <a:chExt cx="5673586" cy="1999587"/>
        </a:xfrm>
        <a:noFill/>
      </xdr:grpSpPr>
      <xdr:graphicFrame macro="">
        <xdr:nvGraphicFramePr>
          <xdr:cNvPr id="3" name="Chart 2">
            <a:extLst>
              <a:ext uri="{FF2B5EF4-FFF2-40B4-BE49-F238E27FC236}">
                <a16:creationId xmlns:a16="http://schemas.microsoft.com/office/drawing/2014/main" id="{B0610047-5A0C-4211-A703-8B72A343294A}"/>
              </a:ext>
            </a:extLst>
          </xdr:cNvPr>
          <xdr:cNvGraphicFramePr>
            <a:graphicFrameLocks/>
          </xdr:cNvGraphicFramePr>
        </xdr:nvGraphicFramePr>
        <xdr:xfrm>
          <a:off x="8315740" y="3839652"/>
          <a:ext cx="5673586" cy="199958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a:extLst>
              <a:ext uri="{FF2B5EF4-FFF2-40B4-BE49-F238E27FC236}">
                <a16:creationId xmlns:a16="http://schemas.microsoft.com/office/drawing/2014/main" id="{0C336C06-73C5-4EDE-8352-80849039275E}"/>
              </a:ext>
            </a:extLst>
          </xdr:cNvPr>
          <xdr:cNvSpPr txBox="1"/>
        </xdr:nvSpPr>
        <xdr:spPr>
          <a:xfrm>
            <a:off x="12700682" y="4004340"/>
            <a:ext cx="1222383" cy="36059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900">
                <a:solidFill>
                  <a:srgbClr val="0352A1"/>
                </a:solidFill>
                <a:latin typeface="Raleway" panose="020B0503030101060003" pitchFamily="34" charset="0"/>
              </a:rPr>
              <a:t>Excise</a:t>
            </a:r>
            <a:r>
              <a:rPr lang="en-AU" sz="900" baseline="0">
                <a:solidFill>
                  <a:srgbClr val="0352A1"/>
                </a:solidFill>
                <a:latin typeface="Raleway" panose="020B0503030101060003" pitchFamily="34" charset="0"/>
              </a:rPr>
              <a:t> on petroleum and imported ethanol</a:t>
            </a:r>
          </a:p>
          <a:p>
            <a:endParaRPr lang="en-AU" sz="1100"/>
          </a:p>
        </xdr:txBody>
      </xdr:sp>
      <xdr:sp macro="" textlink="">
        <xdr:nvSpPr>
          <xdr:cNvPr id="5" name="TextBox 4">
            <a:extLst>
              <a:ext uri="{FF2B5EF4-FFF2-40B4-BE49-F238E27FC236}">
                <a16:creationId xmlns:a16="http://schemas.microsoft.com/office/drawing/2014/main" id="{3AE91666-3295-46D3-ABB5-8B6EBE31142A}"/>
              </a:ext>
            </a:extLst>
          </xdr:cNvPr>
          <xdr:cNvSpPr txBox="1"/>
        </xdr:nvSpPr>
        <xdr:spPr>
          <a:xfrm>
            <a:off x="12700682" y="4855018"/>
            <a:ext cx="1157295" cy="512192"/>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900">
                <a:solidFill>
                  <a:srgbClr val="006C49"/>
                </a:solidFill>
                <a:latin typeface="Raleway" panose="020B0503030101060003" pitchFamily="34" charset="0"/>
              </a:rPr>
              <a:t>Excise</a:t>
            </a:r>
            <a:r>
              <a:rPr lang="en-AU" sz="900" baseline="0">
                <a:solidFill>
                  <a:srgbClr val="006C49"/>
                </a:solidFill>
                <a:latin typeface="Raleway" panose="020B0503030101060003" pitchFamily="34" charset="0"/>
              </a:rPr>
              <a:t> on domestic ethanol</a:t>
            </a:r>
          </a:p>
          <a:p>
            <a:endParaRPr lang="en-AU" sz="900"/>
          </a:p>
        </xdr:txBody>
      </xdr:sp>
      <xdr:sp macro="" textlink="">
        <xdr:nvSpPr>
          <xdr:cNvPr id="6" name="TextBox 5">
            <a:extLst>
              <a:ext uri="{FF2B5EF4-FFF2-40B4-BE49-F238E27FC236}">
                <a16:creationId xmlns:a16="http://schemas.microsoft.com/office/drawing/2014/main" id="{F90E04A6-C1CB-4631-B0CB-A308AA644361}"/>
              </a:ext>
            </a:extLst>
          </xdr:cNvPr>
          <xdr:cNvSpPr txBox="1"/>
        </xdr:nvSpPr>
        <xdr:spPr>
          <a:xfrm>
            <a:off x="12700682" y="4503497"/>
            <a:ext cx="1125540" cy="15132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900">
                <a:solidFill>
                  <a:schemeClr val="tx1"/>
                </a:solidFill>
                <a:latin typeface="Raleway" panose="020B0503030101060003" pitchFamily="34" charset="0"/>
              </a:rPr>
              <a:t>Excise</a:t>
            </a:r>
            <a:r>
              <a:rPr lang="en-AU" sz="900" baseline="0">
                <a:solidFill>
                  <a:schemeClr val="tx1"/>
                </a:solidFill>
                <a:latin typeface="Raleway" panose="020B0503030101060003" pitchFamily="34" charset="0"/>
              </a:rPr>
              <a:t> advantage</a:t>
            </a:r>
          </a:p>
          <a:p>
            <a:endParaRPr lang="en-AU" sz="900">
              <a:solidFill>
                <a:schemeClr val="tx1"/>
              </a:solidFill>
            </a:endParaRPr>
          </a:p>
        </xdr:txBody>
      </xdr:sp>
    </xdr:grpSp>
    <xdr:clientData/>
  </xdr:twoCellAnchor>
  <xdr:oneCellAnchor>
    <xdr:from>
      <xdr:col>3</xdr:col>
      <xdr:colOff>466725</xdr:colOff>
      <xdr:row>145</xdr:row>
      <xdr:rowOff>104775</xdr:rowOff>
    </xdr:from>
    <xdr:ext cx="6514286" cy="5466667"/>
    <xdr:pic>
      <xdr:nvPicPr>
        <xdr:cNvPr id="8" name="Picture 7">
          <a:extLst>
            <a:ext uri="{FF2B5EF4-FFF2-40B4-BE49-F238E27FC236}">
              <a16:creationId xmlns:a16="http://schemas.microsoft.com/office/drawing/2014/main" id="{D8A65423-E5C4-4F1A-8031-2329BEDF2656}"/>
            </a:ext>
          </a:extLst>
        </xdr:cNvPr>
        <xdr:cNvPicPr>
          <a:picLocks noChangeAspect="1"/>
        </xdr:cNvPicPr>
      </xdr:nvPicPr>
      <xdr:blipFill>
        <a:blip xmlns:r="http://schemas.openxmlformats.org/officeDocument/2006/relationships" r:embed="rId2"/>
        <a:stretch>
          <a:fillRect/>
        </a:stretch>
      </xdr:blipFill>
      <xdr:spPr>
        <a:xfrm>
          <a:off x="1876425" y="22488525"/>
          <a:ext cx="6514286" cy="5466667"/>
        </a:xfrm>
        <a:prstGeom prst="rect">
          <a:avLst/>
        </a:prstGeom>
      </xdr:spPr>
    </xdr:pic>
    <xdr:clientData/>
  </xdr:oneCellAnchor>
  <xdr:twoCellAnchor editAs="oneCell">
    <xdr:from>
      <xdr:col>1</xdr:col>
      <xdr:colOff>49696</xdr:colOff>
      <xdr:row>1</xdr:row>
      <xdr:rowOff>74543</xdr:rowOff>
    </xdr:from>
    <xdr:to>
      <xdr:col>9</xdr:col>
      <xdr:colOff>2210</xdr:colOff>
      <xdr:row>7</xdr:row>
      <xdr:rowOff>6765</xdr:rowOff>
    </xdr:to>
    <xdr:pic>
      <xdr:nvPicPr>
        <xdr:cNvPr id="9" name="Picture 8">
          <a:extLst>
            <a:ext uri="{FF2B5EF4-FFF2-40B4-BE49-F238E27FC236}">
              <a16:creationId xmlns:a16="http://schemas.microsoft.com/office/drawing/2014/main" id="{4DE1D82D-59E5-4377-8BD8-8642A4364C7E}"/>
            </a:ext>
          </a:extLst>
        </xdr:cNvPr>
        <xdr:cNvPicPr>
          <a:picLocks noChangeAspect="1"/>
        </xdr:cNvPicPr>
      </xdr:nvPicPr>
      <xdr:blipFill>
        <a:blip xmlns:r="http://schemas.openxmlformats.org/officeDocument/2006/relationships" r:embed="rId3"/>
        <a:stretch>
          <a:fillRect/>
        </a:stretch>
      </xdr:blipFill>
      <xdr:spPr>
        <a:xfrm>
          <a:off x="323022" y="273326"/>
          <a:ext cx="5714035" cy="10318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368300</xdr:colOff>
      <xdr:row>13</xdr:row>
      <xdr:rowOff>69850</xdr:rowOff>
    </xdr:from>
    <xdr:to>
      <xdr:col>10</xdr:col>
      <xdr:colOff>448225</xdr:colOff>
      <xdr:row>30</xdr:row>
      <xdr:rowOff>59297</xdr:rowOff>
    </xdr:to>
    <xdr:graphicFrame macro="">
      <xdr:nvGraphicFramePr>
        <xdr:cNvPr id="10" name="6. Cluster bar">
          <a:extLst>
            <a:ext uri="{FF2B5EF4-FFF2-40B4-BE49-F238E27FC236}">
              <a16:creationId xmlns:a16="http://schemas.microsoft.com/office/drawing/2014/main" id="{143AEDF8-8CD5-4017-AC68-212D8226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37962</xdr:colOff>
      <xdr:row>1</xdr:row>
      <xdr:rowOff>3173</xdr:rowOff>
    </xdr:from>
    <xdr:to>
      <xdr:col>6</xdr:col>
      <xdr:colOff>732322</xdr:colOff>
      <xdr:row>6</xdr:row>
      <xdr:rowOff>133349</xdr:rowOff>
    </xdr:to>
    <xdr:pic>
      <xdr:nvPicPr>
        <xdr:cNvPr id="2" name="Picture 1">
          <a:extLst>
            <a:ext uri="{FF2B5EF4-FFF2-40B4-BE49-F238E27FC236}">
              <a16:creationId xmlns:a16="http://schemas.microsoft.com/office/drawing/2014/main" id="{4DCD9DCE-BAD3-49F6-940C-6D0721826D64}"/>
            </a:ext>
          </a:extLst>
        </xdr:cNvPr>
        <xdr:cNvPicPr>
          <a:picLocks noChangeAspect="1"/>
        </xdr:cNvPicPr>
      </xdr:nvPicPr>
      <xdr:blipFill>
        <a:blip xmlns:r="http://schemas.openxmlformats.org/officeDocument/2006/relationships" r:embed="rId2"/>
        <a:stretch>
          <a:fillRect/>
        </a:stretch>
      </xdr:blipFill>
      <xdr:spPr>
        <a:xfrm>
          <a:off x="314187" y="203198"/>
          <a:ext cx="5714035" cy="10350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part.local\ipart\BREE\_Programs_and_Themes\_Data%20&amp;%20Statistics\_Projects\DataForPublication\_ResourcesEnergyQuarterly\Templates\Data_Products\_StatisticalTables\REQ_StatsTables_Sep2011_Po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partnsw.sharepoint.com/Transport/Reviews/Ethanol/Market%20Monitoring/2017/Quarterly%20IPP%20updates/1%20-%20From%201%20April%202017/MASTER%20IPP%20model%20-%20v7%20-%20with%20US%20prices%20in%20place%20of%20ESALQ%20price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part.local\ipart\BREE\_Programs_and_Themes\_Data%20&amp;%20Statistics\_Projects\DataForPublication\_ResourcesEnergyQuarterly\Templates\Data_Products\_StatisticalTables\REQ_StatsTables_June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
      <sheetName val="Table 2"/>
      <sheetName val="Table 4"/>
      <sheetName val="Table 5"/>
      <sheetName val="Table 6"/>
      <sheetName val="Table 7"/>
      <sheetName val="Table 8"/>
      <sheetName val="Table 9"/>
      <sheetName val="Table 10"/>
      <sheetName val="Table 11"/>
      <sheetName val="Table 12 a"/>
      <sheetName val="Table 12 b"/>
      <sheetName val="Table 13 a"/>
      <sheetName val="Table 13 b"/>
      <sheetName val="Table 14"/>
      <sheetName val="Table 15 a"/>
      <sheetName val="Table 15 b"/>
      <sheetName val="Table 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log"/>
      <sheetName val="Cover"/>
      <sheetName val="Instruction"/>
      <sheetName val="Main_Page"/>
      <sheetName val="Import_ESALQ "/>
      <sheetName val="Import_ExchangeRate"/>
      <sheetName val="AMS US ethanol prices"/>
      <sheetName val="Other_Inputs"/>
      <sheetName val="Calculation"/>
      <sheetName val="CleanFOREX"/>
      <sheetName val="ChartInput2"/>
      <sheetName val="Week"/>
      <sheetName val="ESALQ vs AMS"/>
      <sheetName val="US vs Brazil IPP"/>
    </sheetNames>
    <sheetDataSet>
      <sheetData sheetId="0" refreshError="1"/>
      <sheetData sheetId="1" refreshError="1"/>
      <sheetData sheetId="2" refreshError="1"/>
      <sheetData sheetId="3">
        <row r="9">
          <cell r="I9">
            <v>42689</v>
          </cell>
        </row>
      </sheetData>
      <sheetData sheetId="4" refreshError="1"/>
      <sheetData sheetId="5" refreshError="1"/>
      <sheetData sheetId="6" refreshError="1"/>
      <sheetData sheetId="7" refreshError="1"/>
      <sheetData sheetId="8" refreshError="1"/>
      <sheetData sheetId="9" refreshError="1"/>
      <sheetData sheetId="10">
        <row r="2">
          <cell r="D2">
            <v>364</v>
          </cell>
        </row>
        <row r="4">
          <cell r="A4">
            <v>42708</v>
          </cell>
          <cell r="E4">
            <v>114.81</v>
          </cell>
          <cell r="F4" t="e">
            <v>#N/A</v>
          </cell>
          <cell r="G4" t="e">
            <v>#N/A</v>
          </cell>
          <cell r="H4" t="e">
            <v>#N/A</v>
          </cell>
          <cell r="I4" t="e">
            <v>#N/A</v>
          </cell>
          <cell r="J4" t="e">
            <v>#N/A</v>
          </cell>
          <cell r="K4" t="e">
            <v>#N/A</v>
          </cell>
          <cell r="L4" t="e">
            <v>#N/A</v>
          </cell>
          <cell r="M4" t="e">
            <v>#N/A</v>
          </cell>
          <cell r="N4" t="e">
            <v>#N/A</v>
          </cell>
          <cell r="O4" t="e">
            <v>#N/A</v>
          </cell>
          <cell r="P4" t="e">
            <v>#N/A</v>
          </cell>
          <cell r="Q4" t="e">
            <v>#N/A</v>
          </cell>
        </row>
      </sheetData>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
      <sheetName val="Table 2"/>
      <sheetName val="Table 4"/>
      <sheetName val="Table 5"/>
      <sheetName val="Table 6"/>
      <sheetName val="Table 7"/>
      <sheetName val="Table 8"/>
      <sheetName val="Table 9"/>
      <sheetName val="Table 10"/>
      <sheetName val="Table 11"/>
      <sheetName val="Table 12a"/>
      <sheetName val="Table 12b"/>
      <sheetName val="Table 13a"/>
      <sheetName val="Table 13b"/>
      <sheetName val="Table 14"/>
      <sheetName val="Table 15a"/>
      <sheetName val="Table 15b"/>
      <sheetName val="Table 16"/>
      <sheetName val="Table 17"/>
      <sheetName val="Table 18"/>
      <sheetName val="Table 19"/>
      <sheetName val="Table 20"/>
      <sheetName val="Table 21"/>
      <sheetName val="Table 22"/>
      <sheetName val="Table 23"/>
      <sheetName val="Table 24"/>
      <sheetName val="Table 25a"/>
      <sheetName val="Table 25b"/>
      <sheetName val="Table 26"/>
      <sheetName val="Table 27"/>
      <sheetName val="Table 28"/>
      <sheetName val="Table 29"/>
      <sheetName val="Table 30"/>
      <sheetName val="Table 31"/>
      <sheetName val="Table 32"/>
      <sheetName val="Table 33a"/>
      <sheetName val="Table 33b"/>
      <sheetName val="Table 33c"/>
      <sheetName val="Table 35a"/>
      <sheetName val="Table 35b"/>
      <sheetName val="Table 36"/>
      <sheetName val="Table 37"/>
      <sheetName val="Table 38"/>
      <sheetName val="Table 39"/>
      <sheetName val="Table 40"/>
      <sheetName val="Table 41"/>
      <sheetName val="Table 42"/>
      <sheetName val="Table 4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iPart_Excel">
  <a:themeElements>
    <a:clrScheme name="iPart">
      <a:dk1>
        <a:srgbClr val="212122"/>
      </a:dk1>
      <a:lt1>
        <a:sysClr val="window" lastClr="FFFFFF"/>
      </a:lt1>
      <a:dk2>
        <a:srgbClr val="007BC4"/>
      </a:dk2>
      <a:lt2>
        <a:srgbClr val="A0A09A"/>
      </a:lt2>
      <a:accent1>
        <a:srgbClr val="194787"/>
      </a:accent1>
      <a:accent2>
        <a:srgbClr val="007BC4"/>
      </a:accent2>
      <a:accent3>
        <a:srgbClr val="00AEEF"/>
      </a:accent3>
      <a:accent4>
        <a:srgbClr val="C8D3D5"/>
      </a:accent4>
      <a:accent5>
        <a:srgbClr val="A0A09A"/>
      </a:accent5>
      <a:accent6>
        <a:srgbClr val="E9E9E9"/>
      </a:accent6>
      <a:hlink>
        <a:srgbClr val="00AEEF"/>
      </a:hlink>
      <a:folHlink>
        <a:srgbClr val="8E4399"/>
      </a:folHlink>
    </a:clrScheme>
    <a:fontScheme name="Aria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iPart" id="{5B29015D-EA79-45B6-9D51-0920F8122064}" vid="{EB9EA9A6-3ABD-45FF-A322-72402604B089}"/>
    </a:ext>
  </a:extLst>
</a:theme>
</file>

<file path=xl/theme/themeOverride1.xml><?xml version="1.0" encoding="utf-8"?>
<a:themeOverride xmlns:a="http://schemas.openxmlformats.org/drawingml/2006/main">
  <a:clrScheme name="IPART Branding 2020">
    <a:dk1>
      <a:srgbClr val="2E2E2F"/>
    </a:dk1>
    <a:lt1>
      <a:sysClr val="window" lastClr="FFFFFF"/>
    </a:lt1>
    <a:dk2>
      <a:srgbClr val="011D4B"/>
    </a:dk2>
    <a:lt2>
      <a:srgbClr val="ECE9E7"/>
    </a:lt2>
    <a:accent1>
      <a:srgbClr val="1C355E"/>
    </a:accent1>
    <a:accent2>
      <a:srgbClr val="3E5376"/>
    </a:accent2>
    <a:accent3>
      <a:srgbClr val="7287A6"/>
    </a:accent3>
    <a:accent4>
      <a:srgbClr val="C6CDD7"/>
    </a:accent4>
    <a:accent5>
      <a:srgbClr val="009DDB"/>
    </a:accent5>
    <a:accent6>
      <a:srgbClr val="115F7E"/>
    </a:accent6>
    <a:hlink>
      <a:srgbClr val="00AEEF"/>
    </a:hlink>
    <a:folHlink>
      <a:srgbClr val="520F9A"/>
    </a:folHlink>
  </a:clrScheme>
  <a:fontScheme name="Raleway">
    <a:majorFont>
      <a:latin typeface="Raleway"/>
      <a:ea typeface=""/>
      <a:cs typeface=""/>
    </a:majorFont>
    <a:minorFont>
      <a:latin typeface="Raleway"/>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IPART Branding 2020">
    <a:dk1>
      <a:srgbClr val="2E2E2F"/>
    </a:dk1>
    <a:lt1>
      <a:sysClr val="window" lastClr="FFFFFF"/>
    </a:lt1>
    <a:dk2>
      <a:srgbClr val="011D4B"/>
    </a:dk2>
    <a:lt2>
      <a:srgbClr val="ECE9E7"/>
    </a:lt2>
    <a:accent1>
      <a:srgbClr val="1C355E"/>
    </a:accent1>
    <a:accent2>
      <a:srgbClr val="3E5376"/>
    </a:accent2>
    <a:accent3>
      <a:srgbClr val="7287A6"/>
    </a:accent3>
    <a:accent4>
      <a:srgbClr val="C6CDD7"/>
    </a:accent4>
    <a:accent5>
      <a:srgbClr val="009DDB"/>
    </a:accent5>
    <a:accent6>
      <a:srgbClr val="115F7E"/>
    </a:accent6>
    <a:hlink>
      <a:srgbClr val="00AEEF"/>
    </a:hlink>
    <a:folHlink>
      <a:srgbClr val="520F9A"/>
    </a:folHlink>
  </a:clrScheme>
  <a:fontScheme name="Raleway">
    <a:majorFont>
      <a:latin typeface="Raleway"/>
      <a:ea typeface=""/>
      <a:cs typeface=""/>
    </a:majorFont>
    <a:minorFont>
      <a:latin typeface="Raleway"/>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IPART Branding 2020">
    <a:dk1>
      <a:srgbClr val="2E2E2F"/>
    </a:dk1>
    <a:lt1>
      <a:sysClr val="window" lastClr="FFFFFF"/>
    </a:lt1>
    <a:dk2>
      <a:srgbClr val="011D4B"/>
    </a:dk2>
    <a:lt2>
      <a:srgbClr val="ECE9E7"/>
    </a:lt2>
    <a:accent1>
      <a:srgbClr val="1C355E"/>
    </a:accent1>
    <a:accent2>
      <a:srgbClr val="3E5376"/>
    </a:accent2>
    <a:accent3>
      <a:srgbClr val="7287A6"/>
    </a:accent3>
    <a:accent4>
      <a:srgbClr val="C6CDD7"/>
    </a:accent4>
    <a:accent5>
      <a:srgbClr val="009DDB"/>
    </a:accent5>
    <a:accent6>
      <a:srgbClr val="115F7E"/>
    </a:accent6>
    <a:hlink>
      <a:srgbClr val="00AEEF"/>
    </a:hlink>
    <a:folHlink>
      <a:srgbClr val="520F9A"/>
    </a:folHlink>
  </a:clrScheme>
  <a:fontScheme name="Raleway">
    <a:majorFont>
      <a:latin typeface="Raleway"/>
      <a:ea typeface=""/>
      <a:cs typeface=""/>
    </a:majorFont>
    <a:minorFont>
      <a:latin typeface="Raleway"/>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nergy.gov.au/sites/default/files/Australian%20Petroleum%20Statistics%20-%20Issue%20299%20June%202021.xlsx"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e10fuelforthought.nsw.gov.au/history"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ipart.nsw.gov.au/files/sharedassets/website/shared-files/investigation-compliance-monitoring-transport-publications-ethanol-market-monitoring-2018-19/final-report-monitoring-of-wholesale-and-retail-markets-for-fuel-ethanol-in-2017-18.pdf"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ata.gov.au/data/dataset/excise-data/resource/b9227cdf-4c04-492d-bd84-65031adc408e" TargetMode="External"/><Relationship Id="rId1" Type="http://schemas.openxmlformats.org/officeDocument/2006/relationships/hyperlink" Target="https://www.ato.gov.au/Business/Excise-on-fuel-and-petroleum-products/Lodging,-paying-and-rates---excisable-fuel/Excise-duty-rates-for-fuel-and-petroleum-products/"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data.nsw.gov.au/data/dataset/fuel-check"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data.nsw.gov.au/data/dataset/fuel-check"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ata.nsw.gov.au/data/dataset/fuel-chec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5D2CC-D835-4D3D-8C8E-9162187D241F}">
  <sheetPr>
    <tabColor rgb="FFFFFF00"/>
    <pageSetUpPr fitToPage="1"/>
  </sheetPr>
  <dimension ref="B1:S53"/>
  <sheetViews>
    <sheetView showGridLines="0" tabSelected="1" zoomScaleNormal="100" workbookViewId="0">
      <selection activeCell="B19" sqref="B19:B21"/>
    </sheetView>
  </sheetViews>
  <sheetFormatPr defaultColWidth="8.625" defaultRowHeight="12.75" x14ac:dyDescent="0.2"/>
  <cols>
    <col min="1" max="1" width="6.625" style="11" customWidth="1"/>
    <col min="2" max="2" width="25.375" style="11" customWidth="1"/>
    <col min="3" max="3" width="15.625" style="11" customWidth="1"/>
    <col min="4" max="4" width="50.875" style="11" customWidth="1"/>
    <col min="5" max="16384" width="8.625" style="11"/>
  </cols>
  <sheetData>
    <row r="1" spans="2:19" s="2" customFormat="1" ht="14.65" customHeight="1" x14ac:dyDescent="0.2"/>
    <row r="2" spans="2:19" s="2" customFormat="1" ht="14.65" customHeight="1" x14ac:dyDescent="0.2"/>
    <row r="3" spans="2:19" s="2" customFormat="1" ht="14.65" customHeight="1" x14ac:dyDescent="0.2">
      <c r="E3" s="9"/>
    </row>
    <row r="4" spans="2:19" s="2" customFormat="1" ht="14.65" customHeight="1" x14ac:dyDescent="0.2"/>
    <row r="5" spans="2:19" s="2" customFormat="1" ht="14.65" customHeight="1" x14ac:dyDescent="0.2"/>
    <row r="6" spans="2:19" s="2" customFormat="1" ht="14.65" customHeight="1" x14ac:dyDescent="0.2">
      <c r="K6" s="10"/>
    </row>
    <row r="7" spans="2:19" s="2" customFormat="1" ht="14.65" customHeight="1" x14ac:dyDescent="0.2">
      <c r="K7" s="10"/>
    </row>
    <row r="8" spans="2:19" ht="14.65" customHeight="1" x14ac:dyDescent="0.2">
      <c r="D8" s="12"/>
    </row>
    <row r="9" spans="2:19" ht="14.65" customHeight="1" x14ac:dyDescent="0.2">
      <c r="D9" s="12"/>
    </row>
    <row r="10" spans="2:19" ht="14.65" customHeight="1" x14ac:dyDescent="0.2">
      <c r="D10" s="12"/>
      <c r="F10" s="13"/>
    </row>
    <row r="11" spans="2:19" s="18" customFormat="1" ht="25.15" customHeight="1" x14ac:dyDescent="0.3">
      <c r="B11" s="14" t="s">
        <v>196</v>
      </c>
      <c r="C11" s="15"/>
      <c r="D11" s="15"/>
      <c r="E11" s="16"/>
      <c r="F11" s="16"/>
      <c r="G11" s="16"/>
      <c r="H11" s="16"/>
      <c r="I11" s="16"/>
      <c r="J11" s="16"/>
      <c r="K11" s="17"/>
      <c r="L11" s="16"/>
      <c r="M11" s="16"/>
      <c r="N11" s="16"/>
      <c r="O11" s="16"/>
      <c r="P11" s="16"/>
      <c r="Q11" s="16"/>
      <c r="R11" s="16"/>
      <c r="S11" s="16"/>
    </row>
    <row r="12" spans="2:19" s="19" customFormat="1" ht="14.65" customHeight="1" x14ac:dyDescent="0.3"/>
    <row r="13" spans="2:19" s="20" customFormat="1" ht="15.75" customHeight="1" x14ac:dyDescent="0.2">
      <c r="D13" s="21"/>
    </row>
    <row r="14" spans="2:19" ht="29.25" customHeight="1" x14ac:dyDescent="0.2">
      <c r="D14" s="12"/>
    </row>
    <row r="15" spans="2:19" ht="29.25" customHeight="1" x14ac:dyDescent="0.2">
      <c r="D15" s="12"/>
    </row>
    <row r="16" spans="2:19" ht="25.9" customHeight="1" x14ac:dyDescent="0.2">
      <c r="B16" s="22"/>
      <c r="C16" s="23"/>
      <c r="D16" s="24"/>
    </row>
    <row r="17" spans="2:4" ht="19.149999999999999" customHeight="1" x14ac:dyDescent="0.2">
      <c r="B17" s="22" t="s">
        <v>0</v>
      </c>
      <c r="C17" s="23"/>
      <c r="D17" s="398" t="s">
        <v>197</v>
      </c>
    </row>
    <row r="18" spans="2:4" ht="51.6" customHeight="1" x14ac:dyDescent="0.2">
      <c r="B18" s="25" t="s">
        <v>1</v>
      </c>
      <c r="C18" s="26"/>
      <c r="D18" s="27" t="s">
        <v>2</v>
      </c>
    </row>
    <row r="19" spans="2:4" ht="42" customHeight="1" x14ac:dyDescent="0.2">
      <c r="B19" s="399" t="s">
        <v>3</v>
      </c>
      <c r="C19" s="28"/>
      <c r="D19" s="29" t="s">
        <v>4</v>
      </c>
    </row>
    <row r="20" spans="2:4" ht="42" customHeight="1" x14ac:dyDescent="0.2">
      <c r="B20" s="400"/>
      <c r="C20" s="30"/>
      <c r="D20" s="31" t="s">
        <v>5</v>
      </c>
    </row>
    <row r="21" spans="2:4" ht="49.15" customHeight="1" x14ac:dyDescent="0.2">
      <c r="B21" s="401"/>
      <c r="C21" s="32"/>
      <c r="D21" s="33" t="s">
        <v>6</v>
      </c>
    </row>
    <row r="22" spans="2:4" ht="78" customHeight="1" x14ac:dyDescent="0.2">
      <c r="B22" s="34" t="s">
        <v>152</v>
      </c>
      <c r="C22" s="35"/>
      <c r="D22" s="36" t="s">
        <v>7</v>
      </c>
    </row>
    <row r="26" spans="2:4" x14ac:dyDescent="0.2">
      <c r="B26" s="37" t="s">
        <v>8</v>
      </c>
      <c r="C26" s="38"/>
      <c r="D26" s="39"/>
    </row>
    <row r="27" spans="2:4" x14ac:dyDescent="0.2">
      <c r="B27" s="40" t="s">
        <v>9</v>
      </c>
      <c r="C27" s="40"/>
      <c r="D27" s="41"/>
    </row>
    <row r="28" spans="2:4" ht="14.25" x14ac:dyDescent="0.2">
      <c r="B28" s="42" t="s">
        <v>10</v>
      </c>
      <c r="C28" s="42"/>
      <c r="D28" s="42"/>
    </row>
    <row r="29" spans="2:4" x14ac:dyDescent="0.2">
      <c r="B29" s="43" t="s">
        <v>11</v>
      </c>
    </row>
    <row r="30" spans="2:4" x14ac:dyDescent="0.2">
      <c r="B30" s="44" t="s">
        <v>12</v>
      </c>
      <c r="C30" s="44"/>
      <c r="D30" s="45"/>
    </row>
    <row r="31" spans="2:4" x14ac:dyDescent="0.2">
      <c r="B31" s="46" t="s">
        <v>13</v>
      </c>
      <c r="C31" s="46"/>
      <c r="D31" s="46"/>
    </row>
    <row r="32" spans="2:4" x14ac:dyDescent="0.2">
      <c r="B32" s="47" t="s">
        <v>14</v>
      </c>
      <c r="C32" s="48"/>
      <c r="D32" s="48"/>
    </row>
    <row r="40" spans="5:5" x14ac:dyDescent="0.2">
      <c r="E40" s="49"/>
    </row>
    <row r="41" spans="5:5" x14ac:dyDescent="0.2">
      <c r="E41" s="49"/>
    </row>
    <row r="42" spans="5:5" x14ac:dyDescent="0.2">
      <c r="E42" s="49"/>
    </row>
    <row r="43" spans="5:5" x14ac:dyDescent="0.2">
      <c r="E43" s="49"/>
    </row>
    <row r="44" spans="5:5" x14ac:dyDescent="0.2">
      <c r="E44" s="49"/>
    </row>
    <row r="48" spans="5:5" x14ac:dyDescent="0.2">
      <c r="E48" s="49"/>
    </row>
    <row r="51" spans="5:5" x14ac:dyDescent="0.2">
      <c r="E51" s="49"/>
    </row>
    <row r="52" spans="5:5" x14ac:dyDescent="0.2">
      <c r="E52" s="49"/>
    </row>
    <row r="53" spans="5:5" x14ac:dyDescent="0.2">
      <c r="E53" s="49"/>
    </row>
  </sheetData>
  <sheetProtection algorithmName="SHA-512" hashValue="qefIY5QRYuhKtg2l7lvZvqeC6tTRHIZrqmW2/j4KXaSb6CRObLJd1WQOGkPmz3kYraISiIh2f17dm27rQF2RqA==" saltValue="x8YuJ3BukEGMScD6fxJjjw==" spinCount="100000" sheet="1" objects="1" scenarios="1"/>
  <mergeCells count="1">
    <mergeCell ref="B19:B21"/>
  </mergeCells>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46836-0F47-4C72-B571-B2E7C8FC26F2}">
  <sheetPr>
    <tabColor rgb="FF00B050"/>
  </sheetPr>
  <dimension ref="B1:AS117"/>
  <sheetViews>
    <sheetView showGridLines="0" workbookViewId="0">
      <selection activeCell="A7" sqref="A7"/>
    </sheetView>
  </sheetViews>
  <sheetFormatPr defaultColWidth="10" defaultRowHeight="14.25" x14ac:dyDescent="0.2"/>
  <cols>
    <col min="1" max="1" width="10" style="287"/>
    <col min="2" max="2" width="13.375" style="205" customWidth="1"/>
    <col min="3" max="3" width="14.625" style="204" customWidth="1"/>
    <col min="4" max="4" width="8.875" style="205" customWidth="1"/>
    <col min="5" max="7" width="7.75" style="205" bestFit="1" customWidth="1"/>
    <col min="8" max="8" width="10" style="287"/>
    <col min="9" max="9" width="10" style="287" customWidth="1"/>
    <col min="10" max="16384" width="10" style="287"/>
  </cols>
  <sheetData>
    <row r="1" spans="2:45" s="205" customFormat="1" x14ac:dyDescent="0.2">
      <c r="C1" s="204"/>
      <c r="L1" s="206"/>
      <c r="M1" s="206"/>
      <c r="N1" s="206"/>
      <c r="O1" s="206"/>
      <c r="P1" s="206"/>
      <c r="Q1" s="206"/>
      <c r="R1" s="206"/>
      <c r="S1" s="206"/>
      <c r="T1" s="206"/>
      <c r="U1" s="206"/>
      <c r="AG1" s="207"/>
      <c r="AH1" s="208"/>
      <c r="AI1" s="209"/>
      <c r="AJ1" s="209"/>
      <c r="AK1" s="209"/>
      <c r="AL1" s="209"/>
      <c r="AM1" s="210"/>
      <c r="AN1" s="210"/>
      <c r="AO1" s="210"/>
      <c r="AP1" s="210"/>
      <c r="AQ1" s="210"/>
      <c r="AR1" s="210"/>
      <c r="AS1" s="210"/>
    </row>
    <row r="2" spans="2:45" s="205" customFormat="1" x14ac:dyDescent="0.2">
      <c r="B2" s="193" t="s">
        <v>189</v>
      </c>
      <c r="L2" s="206"/>
      <c r="M2" s="211"/>
      <c r="N2" s="206"/>
      <c r="O2" s="206"/>
      <c r="P2" s="206"/>
      <c r="Q2" s="206"/>
      <c r="R2" s="206"/>
      <c r="S2" s="206"/>
      <c r="T2" s="206"/>
      <c r="U2" s="206"/>
      <c r="W2" s="212"/>
      <c r="X2" s="212"/>
      <c r="Y2" s="212"/>
      <c r="Z2" s="212"/>
      <c r="AA2" s="212"/>
      <c r="AB2" s="212"/>
      <c r="AC2" s="212"/>
      <c r="AD2" s="212"/>
      <c r="AG2" s="207"/>
      <c r="AH2" s="208"/>
      <c r="AI2" s="209"/>
      <c r="AJ2" s="209"/>
      <c r="AK2" s="209"/>
      <c r="AL2" s="209"/>
      <c r="AM2" s="210"/>
      <c r="AN2" s="210"/>
      <c r="AO2" s="210"/>
      <c r="AP2" s="210"/>
      <c r="AQ2" s="210"/>
      <c r="AR2" s="210"/>
      <c r="AS2" s="210"/>
    </row>
    <row r="3" spans="2:45" s="205" customFormat="1" x14ac:dyDescent="0.2">
      <c r="B3" s="385" t="s">
        <v>104</v>
      </c>
      <c r="C3" s="385"/>
      <c r="D3" s="385"/>
      <c r="E3" s="385"/>
      <c r="F3" s="385"/>
      <c r="G3" s="385"/>
      <c r="H3" s="385"/>
      <c r="I3" s="385"/>
      <c r="J3" s="385"/>
      <c r="L3" s="206"/>
      <c r="M3" s="211"/>
      <c r="N3" s="206"/>
      <c r="O3" s="206"/>
      <c r="P3" s="206"/>
      <c r="Q3" s="206"/>
      <c r="R3" s="206"/>
      <c r="S3" s="206"/>
      <c r="T3" s="206"/>
      <c r="U3" s="206"/>
      <c r="W3" s="212"/>
      <c r="X3" s="212"/>
      <c r="Y3" s="212"/>
      <c r="Z3" s="212"/>
      <c r="AA3" s="212"/>
      <c r="AB3" s="212"/>
      <c r="AC3" s="212"/>
      <c r="AD3" s="212"/>
    </row>
    <row r="4" spans="2:45" s="205" customFormat="1" x14ac:dyDescent="0.2">
      <c r="B4" s="385" t="s">
        <v>105</v>
      </c>
      <c r="C4" s="385"/>
      <c r="D4" s="385"/>
      <c r="E4" s="385"/>
      <c r="F4" s="385"/>
      <c r="G4" s="385"/>
      <c r="H4" s="385"/>
      <c r="I4" s="385"/>
      <c r="J4" s="385"/>
      <c r="L4" s="206"/>
      <c r="M4" s="196"/>
      <c r="N4" s="196"/>
      <c r="O4" s="206"/>
      <c r="P4" s="206"/>
      <c r="Q4" s="206"/>
      <c r="R4" s="206"/>
      <c r="S4" s="206"/>
      <c r="T4" s="206"/>
      <c r="U4" s="206"/>
      <c r="W4" s="212"/>
      <c r="X4" s="212"/>
      <c r="Y4" s="212"/>
      <c r="Z4" s="212"/>
      <c r="AA4" s="212"/>
      <c r="AB4" s="212"/>
      <c r="AC4" s="212"/>
      <c r="AD4" s="212"/>
    </row>
    <row r="5" spans="2:45" s="205" customFormat="1" x14ac:dyDescent="0.2">
      <c r="B5" s="385" t="s">
        <v>63</v>
      </c>
      <c r="C5" s="385"/>
      <c r="D5" s="385"/>
      <c r="E5" s="385"/>
      <c r="F5" s="385"/>
      <c r="G5" s="385"/>
      <c r="H5" s="385"/>
      <c r="I5" s="385"/>
      <c r="J5" s="385"/>
      <c r="L5" s="206"/>
      <c r="M5" s="197"/>
      <c r="N5" s="197"/>
      <c r="O5" s="206"/>
      <c r="P5" s="206"/>
      <c r="Q5" s="206"/>
      <c r="R5" s="206"/>
      <c r="S5" s="206"/>
      <c r="T5" s="206"/>
      <c r="U5" s="206"/>
      <c r="W5" s="212"/>
      <c r="X5" s="212"/>
      <c r="Y5" s="212"/>
      <c r="Z5" s="212"/>
      <c r="AA5" s="212"/>
      <c r="AB5" s="212"/>
      <c r="AC5" s="212"/>
      <c r="AD5" s="212"/>
    </row>
    <row r="6" spans="2:45" s="205" customFormat="1" x14ac:dyDescent="0.2">
      <c r="B6" s="385" t="s">
        <v>106</v>
      </c>
      <c r="C6" s="385"/>
      <c r="D6" s="385"/>
      <c r="E6" s="385"/>
      <c r="F6" s="385"/>
      <c r="G6" s="385"/>
      <c r="H6" s="385"/>
      <c r="I6" s="385"/>
      <c r="J6" s="385"/>
      <c r="L6" s="206"/>
      <c r="M6" s="197"/>
      <c r="N6" s="197"/>
      <c r="O6" s="206"/>
      <c r="P6" s="206"/>
      <c r="Q6" s="206"/>
      <c r="R6" s="206"/>
      <c r="S6" s="206"/>
      <c r="T6" s="206"/>
      <c r="U6" s="206"/>
      <c r="W6" s="212"/>
      <c r="X6" s="212"/>
      <c r="Y6" s="212"/>
      <c r="Z6" s="212"/>
      <c r="AA6" s="212"/>
      <c r="AB6" s="212"/>
      <c r="AC6" s="212"/>
      <c r="AD6" s="212"/>
    </row>
    <row r="7" spans="2:45" s="205" customFormat="1" x14ac:dyDescent="0.2">
      <c r="B7" s="385" t="s">
        <v>187</v>
      </c>
      <c r="C7" s="385"/>
      <c r="D7" s="385"/>
      <c r="E7" s="385"/>
      <c r="F7" s="385"/>
      <c r="G7" s="385"/>
      <c r="H7" s="385"/>
      <c r="I7" s="385"/>
      <c r="J7" s="385"/>
      <c r="L7" s="206"/>
      <c r="M7" s="211"/>
      <c r="N7" s="206"/>
      <c r="O7" s="206"/>
      <c r="P7" s="206"/>
      <c r="Q7" s="206"/>
      <c r="R7" s="206"/>
      <c r="S7" s="206"/>
      <c r="T7" s="206"/>
      <c r="U7" s="206"/>
      <c r="W7" s="212"/>
      <c r="X7" s="212"/>
      <c r="Y7" s="212"/>
      <c r="Z7" s="212"/>
      <c r="AA7" s="212"/>
      <c r="AB7" s="212"/>
      <c r="AC7" s="212"/>
      <c r="AD7" s="212"/>
    </row>
    <row r="8" spans="2:45" s="205" customFormat="1" x14ac:dyDescent="0.2">
      <c r="B8" s="387" t="s">
        <v>108</v>
      </c>
      <c r="C8" s="385"/>
      <c r="D8" s="385"/>
      <c r="E8" s="385"/>
      <c r="F8" s="385"/>
      <c r="G8" s="388"/>
      <c r="H8" s="388"/>
      <c r="I8" s="388"/>
      <c r="J8" s="388"/>
      <c r="L8" s="206"/>
      <c r="M8" s="211"/>
      <c r="N8" s="206"/>
      <c r="O8" s="206"/>
      <c r="P8" s="206"/>
      <c r="Q8" s="206"/>
      <c r="R8" s="206"/>
      <c r="S8" s="206"/>
      <c r="T8" s="206"/>
      <c r="U8" s="206"/>
      <c r="W8" s="212"/>
      <c r="X8" s="212"/>
      <c r="Y8" s="212"/>
      <c r="Z8" s="212"/>
      <c r="AA8" s="212"/>
      <c r="AB8" s="212"/>
      <c r="AC8" s="212"/>
      <c r="AD8" s="212"/>
    </row>
    <row r="9" spans="2:45" s="205" customFormat="1" x14ac:dyDescent="0.2">
      <c r="H9" s="297"/>
      <c r="I9" s="297"/>
      <c r="J9" s="297"/>
      <c r="K9" s="297"/>
      <c r="L9" s="206"/>
      <c r="M9" s="211"/>
      <c r="N9" s="206"/>
      <c r="O9" s="206"/>
      <c r="P9" s="206"/>
      <c r="Q9" s="206"/>
      <c r="R9" s="206"/>
      <c r="S9" s="206"/>
      <c r="T9" s="206"/>
      <c r="U9" s="206"/>
      <c r="W9" s="212"/>
      <c r="X9" s="212"/>
      <c r="Y9" s="212"/>
      <c r="Z9" s="212"/>
      <c r="AA9" s="212"/>
      <c r="AB9" s="212"/>
      <c r="AC9" s="212"/>
      <c r="AD9" s="212"/>
    </row>
    <row r="10" spans="2:45" x14ac:dyDescent="0.2">
      <c r="B10" s="288" t="s">
        <v>185</v>
      </c>
      <c r="C10" s="288" t="s">
        <v>184</v>
      </c>
      <c r="D10" s="288" t="s">
        <v>28</v>
      </c>
      <c r="E10" s="288" t="s">
        <v>29</v>
      </c>
      <c r="F10" s="288" t="s">
        <v>30</v>
      </c>
      <c r="G10" s="288" t="s">
        <v>31</v>
      </c>
      <c r="H10" s="297"/>
      <c r="I10" s="297"/>
      <c r="J10" s="297"/>
      <c r="K10" s="297"/>
    </row>
    <row r="11" spans="2:45" s="291" customFormat="1" x14ac:dyDescent="0.2">
      <c r="B11" s="214">
        <f>'Weekly prices for NSW 2020, 21 '!B11</f>
        <v>43647</v>
      </c>
      <c r="C11" s="214">
        <f>'Weekly prices for NSW 2020, 21 '!C11</f>
        <v>43653</v>
      </c>
      <c r="D11" s="293"/>
      <c r="E11" s="293">
        <v>138.47779606955399</v>
      </c>
      <c r="F11" s="293">
        <v>151.75856305449901</v>
      </c>
      <c r="G11" s="293">
        <v>159.19671255547999</v>
      </c>
      <c r="H11" s="313"/>
      <c r="I11" s="313"/>
      <c r="J11" s="314"/>
      <c r="K11" s="314"/>
      <c r="L11" s="289"/>
      <c r="M11" s="289"/>
      <c r="N11" s="289"/>
    </row>
    <row r="12" spans="2:45" s="291" customFormat="1" x14ac:dyDescent="0.2">
      <c r="B12" s="214">
        <f>'Weekly prices for NSW 2020, 21 '!B12</f>
        <v>43654</v>
      </c>
      <c r="C12" s="214">
        <f>'Weekly prices for NSW 2020, 21 '!C12</f>
        <v>43660</v>
      </c>
      <c r="D12" s="293"/>
      <c r="E12" s="293">
        <v>146.42000728862999</v>
      </c>
      <c r="F12" s="293">
        <v>161.93918716389001</v>
      </c>
      <c r="G12" s="293">
        <v>169.34567661346301</v>
      </c>
      <c r="H12" s="295"/>
      <c r="I12" s="295"/>
      <c r="J12" s="289"/>
      <c r="K12" s="289"/>
      <c r="L12" s="289"/>
      <c r="M12" s="289"/>
      <c r="N12" s="289"/>
    </row>
    <row r="13" spans="2:45" s="291" customFormat="1" x14ac:dyDescent="0.2">
      <c r="B13" s="214">
        <f>'Weekly prices for NSW 2020, 21 '!B13</f>
        <v>43661</v>
      </c>
      <c r="C13" s="214">
        <f>'Weekly prices for NSW 2020, 21 '!C13</f>
        <v>43667</v>
      </c>
      <c r="D13" s="293"/>
      <c r="E13" s="293">
        <v>147.19477632936301</v>
      </c>
      <c r="F13" s="293">
        <v>161.14032316163201</v>
      </c>
      <c r="G13" s="293">
        <v>168.701112844075</v>
      </c>
      <c r="H13" s="295"/>
      <c r="I13" s="295"/>
      <c r="J13" s="289"/>
      <c r="K13" s="289"/>
      <c r="L13" s="289"/>
      <c r="M13" s="289"/>
      <c r="N13" s="289"/>
    </row>
    <row r="14" spans="2:45" s="291" customFormat="1" x14ac:dyDescent="0.2">
      <c r="B14" s="214">
        <f>'Weekly prices for NSW 2020, 21 '!B14</f>
        <v>43668</v>
      </c>
      <c r="C14" s="214">
        <f>'Weekly prices for NSW 2020, 21 '!C14</f>
        <v>43674</v>
      </c>
      <c r="D14" s="293"/>
      <c r="E14" s="293">
        <v>140.790628853268</v>
      </c>
      <c r="F14" s="293">
        <v>154.282464368376</v>
      </c>
      <c r="G14" s="293">
        <v>161.76779393345299</v>
      </c>
      <c r="H14" s="295"/>
      <c r="I14" s="295"/>
      <c r="J14" s="289"/>
      <c r="K14" s="289"/>
      <c r="L14" s="289"/>
      <c r="M14" s="289"/>
      <c r="N14" s="289"/>
    </row>
    <row r="15" spans="2:45" s="291" customFormat="1" x14ac:dyDescent="0.2">
      <c r="B15" s="214">
        <f>'Weekly prices for NSW 2020, 21 '!B15</f>
        <v>43675</v>
      </c>
      <c r="C15" s="214">
        <f>'Weekly prices for NSW 2020, 21 '!C15</f>
        <v>43681</v>
      </c>
      <c r="D15" s="293"/>
      <c r="E15" s="293">
        <v>136.20149081968901</v>
      </c>
      <c r="F15" s="293">
        <v>149.28645495218899</v>
      </c>
      <c r="G15" s="293">
        <v>156.92720794644799</v>
      </c>
      <c r="H15" s="295"/>
      <c r="I15" s="295"/>
      <c r="J15" s="289"/>
      <c r="K15" s="289"/>
      <c r="L15" s="289"/>
      <c r="M15" s="289"/>
      <c r="N15" s="289"/>
    </row>
    <row r="16" spans="2:45" s="291" customFormat="1" x14ac:dyDescent="0.2">
      <c r="B16" s="214">
        <f>'Weekly prices for NSW 2020, 21 '!B16</f>
        <v>43682</v>
      </c>
      <c r="C16" s="214">
        <f>'Weekly prices for NSW 2020, 21 '!C16</f>
        <v>43688</v>
      </c>
      <c r="D16" s="293"/>
      <c r="E16" s="293">
        <v>139.248076769292</v>
      </c>
      <c r="F16" s="293">
        <v>153.84024653704401</v>
      </c>
      <c r="G16" s="293">
        <v>161.85281093987399</v>
      </c>
      <c r="H16" s="295"/>
      <c r="I16" s="295"/>
      <c r="J16" s="289"/>
      <c r="K16" s="289"/>
      <c r="L16" s="289"/>
      <c r="M16" s="289"/>
      <c r="N16" s="289"/>
    </row>
    <row r="17" spans="2:14" s="291" customFormat="1" x14ac:dyDescent="0.2">
      <c r="B17" s="214">
        <f>'Weekly prices for NSW 2020, 21 '!B17</f>
        <v>43689</v>
      </c>
      <c r="C17" s="214">
        <f>'Weekly prices for NSW 2020, 21 '!C17</f>
        <v>43695</v>
      </c>
      <c r="D17" s="293"/>
      <c r="E17" s="293">
        <v>151.43488567037701</v>
      </c>
      <c r="F17" s="293">
        <v>166.91836139169499</v>
      </c>
      <c r="G17" s="293">
        <v>174.62353627101999</v>
      </c>
      <c r="H17" s="295"/>
      <c r="I17" s="295"/>
      <c r="J17" s="289"/>
      <c r="K17" s="289"/>
      <c r="L17" s="289"/>
      <c r="M17" s="289"/>
      <c r="N17" s="289"/>
    </row>
    <row r="18" spans="2:14" s="291" customFormat="1" x14ac:dyDescent="0.2">
      <c r="B18" s="214">
        <f>'Weekly prices for NSW 2020, 21 '!B18</f>
        <v>43696</v>
      </c>
      <c r="C18" s="214">
        <f>'Weekly prices for NSW 2020, 21 '!C18</f>
        <v>43702</v>
      </c>
      <c r="D18" s="293"/>
      <c r="E18" s="293">
        <v>144.47894616875001</v>
      </c>
      <c r="F18" s="293">
        <v>158.043502027861</v>
      </c>
      <c r="G18" s="293">
        <v>166.18784236081601</v>
      </c>
      <c r="H18" s="295"/>
      <c r="I18" s="295"/>
      <c r="J18" s="289"/>
      <c r="K18" s="289"/>
      <c r="L18" s="289"/>
      <c r="M18" s="289"/>
      <c r="N18" s="289"/>
    </row>
    <row r="19" spans="2:14" s="291" customFormat="1" x14ac:dyDescent="0.2">
      <c r="B19" s="214">
        <f>'Weekly prices for NSW 2020, 21 '!B19</f>
        <v>43703</v>
      </c>
      <c r="C19" s="214">
        <f>'Weekly prices for NSW 2020, 21 '!C19</f>
        <v>43709</v>
      </c>
      <c r="D19" s="293"/>
      <c r="E19" s="293">
        <v>135.52845361785401</v>
      </c>
      <c r="F19" s="293">
        <v>148.86945300462199</v>
      </c>
      <c r="G19" s="293">
        <v>157.22362621216601</v>
      </c>
      <c r="H19" s="295"/>
      <c r="I19" s="295"/>
      <c r="J19" s="289"/>
      <c r="K19" s="289"/>
      <c r="L19" s="289"/>
      <c r="M19" s="289"/>
      <c r="N19" s="289"/>
    </row>
    <row r="20" spans="2:14" s="291" customFormat="1" x14ac:dyDescent="0.2">
      <c r="B20" s="214">
        <f>'Weekly prices for NSW 2020, 21 '!B20</f>
        <v>43710</v>
      </c>
      <c r="C20" s="214">
        <f>'Weekly prices for NSW 2020, 21 '!C20</f>
        <v>43716</v>
      </c>
      <c r="D20" s="293"/>
      <c r="E20" s="293">
        <v>141.3182513564</v>
      </c>
      <c r="F20" s="293">
        <v>157.12409284559999</v>
      </c>
      <c r="G20" s="293">
        <v>164.354839081786</v>
      </c>
      <c r="H20" s="295"/>
      <c r="I20" s="295"/>
      <c r="J20" s="289"/>
      <c r="K20" s="289"/>
      <c r="L20" s="289"/>
      <c r="M20" s="289"/>
      <c r="N20" s="289"/>
    </row>
    <row r="21" spans="2:14" s="291" customFormat="1" x14ac:dyDescent="0.2">
      <c r="B21" s="214">
        <f>'Weekly prices for NSW 2020, 21 '!B21</f>
        <v>43717</v>
      </c>
      <c r="C21" s="214">
        <f>'Weekly prices for NSW 2020, 21 '!C21</f>
        <v>43723</v>
      </c>
      <c r="D21" s="293"/>
      <c r="E21" s="293">
        <v>150.33576756756801</v>
      </c>
      <c r="F21" s="293">
        <v>165.51082346930099</v>
      </c>
      <c r="G21" s="293">
        <v>173.1591106139</v>
      </c>
      <c r="H21" s="295"/>
      <c r="I21" s="295"/>
      <c r="J21" s="289"/>
      <c r="K21" s="289"/>
      <c r="L21" s="289"/>
      <c r="M21" s="289"/>
      <c r="N21" s="289"/>
    </row>
    <row r="22" spans="2:14" s="291" customFormat="1" x14ac:dyDescent="0.2">
      <c r="B22" s="214">
        <f>'Weekly prices for NSW 2020, 21 '!B22</f>
        <v>43724</v>
      </c>
      <c r="C22" s="214">
        <f>'Weekly prices for NSW 2020, 21 '!C22</f>
        <v>43730</v>
      </c>
      <c r="D22" s="293"/>
      <c r="E22" s="293">
        <v>146.276740111495</v>
      </c>
      <c r="F22" s="293">
        <v>159.50191417944299</v>
      </c>
      <c r="G22" s="293">
        <v>167.196927695216</v>
      </c>
      <c r="H22" s="295"/>
      <c r="I22" s="295"/>
      <c r="J22" s="289"/>
      <c r="K22" s="289"/>
      <c r="L22" s="289"/>
      <c r="M22" s="289"/>
      <c r="N22" s="289"/>
    </row>
    <row r="23" spans="2:14" s="291" customFormat="1" x14ac:dyDescent="0.2">
      <c r="B23" s="214">
        <f>'Weekly prices for NSW 2020, 21 '!B23</f>
        <v>43731</v>
      </c>
      <c r="C23" s="214">
        <f>'Weekly prices for NSW 2020, 21 '!C23</f>
        <v>43737</v>
      </c>
      <c r="D23" s="293"/>
      <c r="E23" s="293">
        <v>147.69313012495101</v>
      </c>
      <c r="F23" s="293">
        <v>160.92302862883</v>
      </c>
      <c r="G23" s="293">
        <v>167.46299988798</v>
      </c>
      <c r="H23" s="295"/>
      <c r="I23" s="295"/>
      <c r="J23" s="289"/>
      <c r="K23" s="289"/>
      <c r="L23" s="289"/>
      <c r="M23" s="289"/>
      <c r="N23" s="289"/>
    </row>
    <row r="24" spans="2:14" s="291" customFormat="1" x14ac:dyDescent="0.2">
      <c r="B24" s="214">
        <f>'Weekly prices for NSW 2020, 21 '!B24</f>
        <v>43738</v>
      </c>
      <c r="C24" s="214">
        <f>'Weekly prices for NSW 2020, 21 '!C24</f>
        <v>43744</v>
      </c>
      <c r="D24" s="293"/>
      <c r="E24" s="293">
        <v>154.42762695410599</v>
      </c>
      <c r="F24" s="293">
        <v>169.15227385207601</v>
      </c>
      <c r="G24" s="293">
        <v>176.21352848831799</v>
      </c>
      <c r="H24" s="295"/>
      <c r="I24" s="295"/>
      <c r="J24" s="289"/>
      <c r="K24" s="289"/>
      <c r="L24" s="289"/>
      <c r="M24" s="289"/>
      <c r="N24" s="289"/>
    </row>
    <row r="25" spans="2:14" s="291" customFormat="1" x14ac:dyDescent="0.2">
      <c r="B25" s="214">
        <f>'Weekly prices for NSW 2020, 21 '!B25</f>
        <v>43745</v>
      </c>
      <c r="C25" s="214">
        <f>'Weekly prices for NSW 2020, 21 '!C25</f>
        <v>43751</v>
      </c>
      <c r="D25" s="293"/>
      <c r="E25" s="293">
        <v>147.371642904509</v>
      </c>
      <c r="F25" s="293">
        <v>161.052451013628</v>
      </c>
      <c r="G25" s="293">
        <v>168.92041581824</v>
      </c>
      <c r="H25" s="295"/>
      <c r="I25" s="295"/>
      <c r="J25" s="289"/>
      <c r="K25" s="289"/>
      <c r="L25" s="289"/>
      <c r="M25" s="289"/>
      <c r="N25" s="289"/>
    </row>
    <row r="26" spans="2:14" s="291" customFormat="1" x14ac:dyDescent="0.2">
      <c r="B26" s="214">
        <f>'Weekly prices for NSW 2020, 21 '!B26</f>
        <v>43752</v>
      </c>
      <c r="C26" s="214">
        <f>'Weekly prices for NSW 2020, 21 '!C26</f>
        <v>43758</v>
      </c>
      <c r="D26" s="293"/>
      <c r="E26" s="293">
        <v>143.707876010131</v>
      </c>
      <c r="F26" s="293">
        <v>158.49274700171301</v>
      </c>
      <c r="G26" s="293">
        <v>165.234396580072</v>
      </c>
      <c r="H26" s="295"/>
      <c r="I26" s="295"/>
      <c r="J26" s="289"/>
      <c r="K26" s="289"/>
      <c r="L26" s="289"/>
      <c r="M26" s="289"/>
      <c r="N26" s="289"/>
    </row>
    <row r="27" spans="2:14" s="291" customFormat="1" x14ac:dyDescent="0.2">
      <c r="B27" s="214">
        <f>'Weekly prices for NSW 2020, 21 '!B27</f>
        <v>43759</v>
      </c>
      <c r="C27" s="214">
        <f>'Weekly prices for NSW 2020, 21 '!C27</f>
        <v>43765</v>
      </c>
      <c r="D27" s="293"/>
      <c r="E27" s="293">
        <v>155.730988453957</v>
      </c>
      <c r="F27" s="293">
        <v>171.89912541394199</v>
      </c>
      <c r="G27" s="293">
        <v>178.43588335683</v>
      </c>
      <c r="H27" s="295"/>
      <c r="I27" s="295"/>
      <c r="J27" s="289"/>
      <c r="K27" s="289"/>
      <c r="L27" s="289"/>
      <c r="M27" s="289"/>
      <c r="N27" s="289"/>
    </row>
    <row r="28" spans="2:14" s="291" customFormat="1" x14ac:dyDescent="0.2">
      <c r="B28" s="214">
        <f>'Weekly prices for NSW 2020, 21 '!B28</f>
        <v>43766</v>
      </c>
      <c r="C28" s="214">
        <f>'Weekly prices for NSW 2020, 21 '!C28</f>
        <v>43772</v>
      </c>
      <c r="D28" s="293"/>
      <c r="E28" s="293">
        <v>152.678248246907</v>
      </c>
      <c r="F28" s="293">
        <v>166.37593884120199</v>
      </c>
      <c r="G28" s="293">
        <v>174.333780039582</v>
      </c>
      <c r="H28" s="295"/>
      <c r="I28" s="295"/>
      <c r="J28" s="289"/>
      <c r="K28" s="289"/>
      <c r="L28" s="289"/>
      <c r="M28" s="289"/>
      <c r="N28" s="289"/>
    </row>
    <row r="29" spans="2:14" s="291" customFormat="1" x14ac:dyDescent="0.2">
      <c r="B29" s="214">
        <f>'Weekly prices for NSW 2020, 21 '!B29</f>
        <v>43773</v>
      </c>
      <c r="C29" s="214">
        <f>'Weekly prices for NSW 2020, 21 '!C29</f>
        <v>43779</v>
      </c>
      <c r="D29" s="293"/>
      <c r="E29" s="293">
        <v>142.43160982213399</v>
      </c>
      <c r="F29" s="293">
        <v>155.710838330835</v>
      </c>
      <c r="G29" s="293">
        <v>163.13339320461</v>
      </c>
      <c r="H29" s="295"/>
      <c r="I29" s="295"/>
      <c r="J29" s="289"/>
      <c r="K29" s="289"/>
      <c r="L29" s="289"/>
      <c r="M29" s="289"/>
      <c r="N29" s="289"/>
    </row>
    <row r="30" spans="2:14" s="291" customFormat="1" x14ac:dyDescent="0.2">
      <c r="B30" s="214">
        <f>'Weekly prices for NSW 2020, 21 '!B30</f>
        <v>43780</v>
      </c>
      <c r="C30" s="214">
        <f>'Weekly prices for NSW 2020, 21 '!C30</f>
        <v>43786</v>
      </c>
      <c r="D30" s="293"/>
      <c r="E30" s="293">
        <v>141.75373769805299</v>
      </c>
      <c r="F30" s="293">
        <v>154.227424627679</v>
      </c>
      <c r="G30" s="293">
        <v>161.98768262986999</v>
      </c>
      <c r="H30" s="295"/>
      <c r="I30" s="295"/>
      <c r="J30" s="289"/>
      <c r="K30" s="289"/>
      <c r="L30" s="289"/>
      <c r="M30" s="289"/>
      <c r="N30" s="289"/>
    </row>
    <row r="31" spans="2:14" s="291" customFormat="1" x14ac:dyDescent="0.2">
      <c r="B31" s="214">
        <f>'Weekly prices for NSW 2020, 21 '!B31</f>
        <v>43787</v>
      </c>
      <c r="C31" s="214">
        <f>'Weekly prices for NSW 2020, 21 '!C31</f>
        <v>43793</v>
      </c>
      <c r="D31" s="293"/>
      <c r="E31" s="293">
        <v>155.71494051784501</v>
      </c>
      <c r="F31" s="293">
        <v>170.882140855595</v>
      </c>
      <c r="G31" s="293">
        <v>178.44347615589399</v>
      </c>
      <c r="H31" s="295"/>
      <c r="I31" s="295"/>
      <c r="J31" s="289"/>
      <c r="K31" s="289"/>
      <c r="L31" s="289"/>
      <c r="M31" s="289"/>
      <c r="N31" s="289"/>
    </row>
    <row r="32" spans="2:14" s="291" customFormat="1" x14ac:dyDescent="0.2">
      <c r="B32" s="214">
        <f>'Weekly prices for NSW 2020, 21 '!B32</f>
        <v>43794</v>
      </c>
      <c r="C32" s="214">
        <f>'Weekly prices for NSW 2020, 21 '!C32</f>
        <v>43800</v>
      </c>
      <c r="D32" s="293"/>
      <c r="E32" s="293">
        <v>154.424830082445</v>
      </c>
      <c r="F32" s="293">
        <v>167.66517992313999</v>
      </c>
      <c r="G32" s="293">
        <v>176.83023352577101</v>
      </c>
      <c r="H32" s="295"/>
      <c r="I32" s="295"/>
      <c r="J32" s="289"/>
      <c r="K32" s="289"/>
      <c r="L32" s="289"/>
      <c r="M32" s="289"/>
      <c r="N32" s="289"/>
    </row>
    <row r="33" spans="2:14" s="291" customFormat="1" x14ac:dyDescent="0.2">
      <c r="B33" s="214">
        <f>'Weekly prices for NSW 2020, 21 '!B33</f>
        <v>43801</v>
      </c>
      <c r="C33" s="214">
        <f>'Weekly prices for NSW 2020, 21 '!C33</f>
        <v>43807</v>
      </c>
      <c r="D33" s="293"/>
      <c r="E33" s="293">
        <v>142.38471429907401</v>
      </c>
      <c r="F33" s="293">
        <v>156.00648656563399</v>
      </c>
      <c r="G33" s="293">
        <v>164.03653399964301</v>
      </c>
      <c r="H33" s="295"/>
      <c r="I33" s="295"/>
      <c r="J33" s="289"/>
      <c r="K33" s="289"/>
      <c r="L33" s="289"/>
      <c r="M33" s="289"/>
      <c r="N33" s="289"/>
    </row>
    <row r="34" spans="2:14" s="291" customFormat="1" x14ac:dyDescent="0.2">
      <c r="B34" s="214">
        <f>'Weekly prices for NSW 2020, 21 '!B34</f>
        <v>43808</v>
      </c>
      <c r="C34" s="214">
        <f>'Weekly prices for NSW 2020, 21 '!C34</f>
        <v>43814</v>
      </c>
      <c r="D34" s="293"/>
      <c r="E34" s="293">
        <v>154.22292650531301</v>
      </c>
      <c r="F34" s="293">
        <v>169.76144809669</v>
      </c>
      <c r="G34" s="293">
        <v>177.82915606446099</v>
      </c>
      <c r="H34" s="295"/>
      <c r="I34" s="295"/>
      <c r="J34" s="289"/>
      <c r="K34" s="289"/>
      <c r="L34" s="289"/>
      <c r="M34" s="289"/>
      <c r="N34" s="289"/>
    </row>
    <row r="35" spans="2:14" s="291" customFormat="1" x14ac:dyDescent="0.2">
      <c r="B35" s="214">
        <f>'Weekly prices for NSW 2020, 21 '!B35</f>
        <v>43815</v>
      </c>
      <c r="C35" s="214">
        <f>'Weekly prices for NSW 2020, 21 '!C35</f>
        <v>43821</v>
      </c>
      <c r="D35" s="293"/>
      <c r="E35" s="293">
        <v>155.12995659802399</v>
      </c>
      <c r="F35" s="293">
        <v>169.596662529306</v>
      </c>
      <c r="G35" s="293">
        <v>177.42720553730601</v>
      </c>
      <c r="H35" s="295"/>
      <c r="I35" s="295"/>
      <c r="J35" s="289"/>
      <c r="K35" s="289"/>
      <c r="L35" s="289"/>
      <c r="M35" s="289"/>
      <c r="N35" s="289"/>
    </row>
    <row r="36" spans="2:14" s="291" customFormat="1" x14ac:dyDescent="0.2">
      <c r="B36" s="298">
        <f>'Weekly prices for NSW 2020, 21 '!B36</f>
        <v>43822</v>
      </c>
      <c r="C36" s="298">
        <f>'Weekly prices for NSW 2020, 21 '!C36</f>
        <v>43828</v>
      </c>
      <c r="D36" s="299"/>
      <c r="E36" s="299">
        <v>144.595060419758</v>
      </c>
      <c r="F36" s="299">
        <v>158.04069684759401</v>
      </c>
      <c r="G36" s="299">
        <v>165.98621157630501</v>
      </c>
      <c r="I36" s="295"/>
      <c r="J36" s="289"/>
      <c r="K36" s="289"/>
      <c r="L36" s="289"/>
      <c r="M36" s="289"/>
      <c r="N36" s="289"/>
    </row>
    <row r="37" spans="2:14" s="291" customFormat="1" x14ac:dyDescent="0.2">
      <c r="B37" s="214">
        <f>'Weekly prices for NSW 2020, 21 '!B37</f>
        <v>43829</v>
      </c>
      <c r="C37" s="214">
        <f>'Weekly prices for NSW 2020, 21 '!C37</f>
        <v>43835</v>
      </c>
      <c r="D37" s="293"/>
      <c r="E37" s="293">
        <v>142.54609688367799</v>
      </c>
      <c r="F37" s="293">
        <v>154.99223023003299</v>
      </c>
      <c r="G37" s="293">
        <v>163.02927384077</v>
      </c>
      <c r="H37" s="295"/>
      <c r="I37" s="295"/>
      <c r="J37" s="289"/>
      <c r="K37" s="289"/>
      <c r="L37" s="289"/>
      <c r="M37" s="289"/>
      <c r="N37" s="289"/>
    </row>
    <row r="38" spans="2:14" s="291" customFormat="1" x14ac:dyDescent="0.2">
      <c r="B38" s="214">
        <f>'Weekly prices for NSW 2020, 21 '!B38</f>
        <v>43836</v>
      </c>
      <c r="C38" s="214">
        <f>'Weekly prices for NSW 2020, 21 '!C38</f>
        <v>43842</v>
      </c>
      <c r="D38" s="293"/>
      <c r="E38" s="293">
        <v>145.67876139817599</v>
      </c>
      <c r="F38" s="293">
        <v>157.950991831972</v>
      </c>
      <c r="G38" s="293">
        <v>165.18818255908701</v>
      </c>
      <c r="H38" s="295"/>
      <c r="I38" s="295"/>
      <c r="J38" s="289"/>
      <c r="K38" s="289"/>
      <c r="L38" s="289"/>
      <c r="M38" s="289"/>
      <c r="N38" s="289"/>
    </row>
    <row r="39" spans="2:14" s="291" customFormat="1" x14ac:dyDescent="0.2">
      <c r="B39" s="214">
        <f>'Weekly prices for NSW 2020, 21 '!B39</f>
        <v>43843</v>
      </c>
      <c r="C39" s="214">
        <f>'Weekly prices for NSW 2020, 21 '!C39</f>
        <v>43849</v>
      </c>
      <c r="D39" s="293"/>
      <c r="E39" s="293">
        <v>155.937887522419</v>
      </c>
      <c r="F39" s="293">
        <v>171.557696365206</v>
      </c>
      <c r="G39" s="293">
        <v>179.93652275379199</v>
      </c>
      <c r="H39" s="295"/>
      <c r="I39" s="295"/>
      <c r="J39" s="289"/>
      <c r="K39" s="289"/>
      <c r="L39" s="289"/>
      <c r="M39" s="289"/>
      <c r="N39" s="289"/>
    </row>
    <row r="40" spans="2:14" s="291" customFormat="1" x14ac:dyDescent="0.2">
      <c r="B40" s="214">
        <f>'Weekly prices for NSW 2020, 21 '!B40</f>
        <v>43850</v>
      </c>
      <c r="C40" s="214">
        <f>'Weekly prices for NSW 2020, 21 '!C40</f>
        <v>43856</v>
      </c>
      <c r="D40" s="293"/>
      <c r="E40" s="293">
        <v>149.738404467816</v>
      </c>
      <c r="F40" s="293">
        <v>163.84392911975399</v>
      </c>
      <c r="G40" s="293">
        <v>171.42203407994899</v>
      </c>
      <c r="H40" s="295"/>
      <c r="I40" s="295"/>
      <c r="J40" s="289"/>
      <c r="K40" s="289"/>
      <c r="L40" s="289"/>
      <c r="M40" s="289"/>
      <c r="N40" s="289"/>
    </row>
    <row r="41" spans="2:14" s="291" customFormat="1" x14ac:dyDescent="0.2">
      <c r="B41" s="214">
        <f>'Weekly prices for NSW 2020, 21 '!B41</f>
        <v>43857</v>
      </c>
      <c r="C41" s="214">
        <f>'Weekly prices for NSW 2020, 21 '!C41</f>
        <v>43863</v>
      </c>
      <c r="D41" s="293"/>
      <c r="E41" s="293">
        <v>140.53548587523801</v>
      </c>
      <c r="F41" s="293">
        <v>153.94627520293301</v>
      </c>
      <c r="G41" s="293">
        <v>161.72077665387701</v>
      </c>
      <c r="H41" s="295"/>
      <c r="I41" s="295"/>
      <c r="J41" s="289"/>
      <c r="K41" s="289"/>
      <c r="L41" s="289"/>
      <c r="M41" s="289"/>
      <c r="N41" s="289"/>
    </row>
    <row r="42" spans="2:14" s="291" customFormat="1" x14ac:dyDescent="0.2">
      <c r="B42" s="214">
        <f>'Weekly prices for NSW 2020, 21 '!B42</f>
        <v>43864</v>
      </c>
      <c r="C42" s="214">
        <f>'Weekly prices for NSW 2020, 21 '!C42</f>
        <v>43870</v>
      </c>
      <c r="D42" s="293"/>
      <c r="E42" s="293">
        <v>140.89610153654499</v>
      </c>
      <c r="F42" s="293">
        <v>156.189867360645</v>
      </c>
      <c r="G42" s="293">
        <v>161.38898634734201</v>
      </c>
      <c r="H42" s="295"/>
      <c r="I42" s="295"/>
      <c r="J42" s="289"/>
      <c r="K42" s="289"/>
      <c r="L42" s="289"/>
      <c r="M42" s="289"/>
      <c r="N42" s="289"/>
    </row>
    <row r="43" spans="2:14" s="291" customFormat="1" x14ac:dyDescent="0.2">
      <c r="B43" s="214">
        <f>'Weekly prices for NSW 2020, 21 '!B43</f>
        <v>43871</v>
      </c>
      <c r="C43" s="214">
        <f>'Weekly prices for NSW 2020, 21 '!C43</f>
        <v>43877</v>
      </c>
      <c r="D43" s="293"/>
      <c r="E43" s="293">
        <v>149.096842657509</v>
      </c>
      <c r="F43" s="293">
        <v>163.57616645649401</v>
      </c>
      <c r="G43" s="293">
        <v>171.26292612706899</v>
      </c>
      <c r="H43" s="295"/>
      <c r="I43" s="295"/>
      <c r="J43" s="289"/>
      <c r="K43" s="289"/>
      <c r="L43" s="289"/>
      <c r="M43" s="289"/>
      <c r="N43" s="289"/>
    </row>
    <row r="44" spans="2:14" s="291" customFormat="1" x14ac:dyDescent="0.2">
      <c r="B44" s="214">
        <f>'Weekly prices for NSW 2020, 21 '!B44</f>
        <v>43878</v>
      </c>
      <c r="C44" s="214">
        <f>'Weekly prices for NSW 2020, 21 '!C44</f>
        <v>43884</v>
      </c>
      <c r="D44" s="293"/>
      <c r="E44" s="293">
        <v>149.14804863626301</v>
      </c>
      <c r="F44" s="293">
        <v>163.642988588158</v>
      </c>
      <c r="G44" s="293">
        <v>170.948996059298</v>
      </c>
      <c r="H44" s="295"/>
      <c r="I44" s="295"/>
      <c r="J44" s="289"/>
      <c r="K44" s="289"/>
      <c r="L44" s="289"/>
      <c r="M44" s="289"/>
      <c r="N44" s="289"/>
    </row>
    <row r="45" spans="2:14" s="291" customFormat="1" x14ac:dyDescent="0.2">
      <c r="B45" s="214">
        <f>'Weekly prices for NSW 2020, 21 '!B45</f>
        <v>43885</v>
      </c>
      <c r="C45" s="214">
        <f>'Weekly prices for NSW 2020, 21 '!C45</f>
        <v>43891</v>
      </c>
      <c r="D45" s="293"/>
      <c r="E45" s="293">
        <v>138.710169949788</v>
      </c>
      <c r="F45" s="293">
        <v>151.76784643424099</v>
      </c>
      <c r="G45" s="293">
        <v>159.308457317977</v>
      </c>
      <c r="H45" s="295"/>
      <c r="I45" s="295"/>
      <c r="J45" s="289"/>
      <c r="K45" s="289"/>
      <c r="L45" s="289"/>
      <c r="M45" s="289"/>
      <c r="N45" s="289"/>
    </row>
    <row r="46" spans="2:14" s="291" customFormat="1" x14ac:dyDescent="0.2">
      <c r="B46" s="214">
        <f>'Weekly prices for NSW 2020, 21 '!B46</f>
        <v>43892</v>
      </c>
      <c r="C46" s="214">
        <f>'Weekly prices for NSW 2020, 21 '!C46</f>
        <v>43898</v>
      </c>
      <c r="D46" s="293"/>
      <c r="E46" s="293">
        <v>134.603157267673</v>
      </c>
      <c r="F46" s="293">
        <v>146.99873383253899</v>
      </c>
      <c r="G46" s="293">
        <v>154.53500105775299</v>
      </c>
      <c r="H46" s="295"/>
      <c r="I46" s="295"/>
      <c r="J46" s="289"/>
      <c r="K46" s="289"/>
      <c r="L46" s="289"/>
      <c r="M46" s="289"/>
      <c r="N46" s="289"/>
    </row>
    <row r="47" spans="2:14" s="291" customFormat="1" x14ac:dyDescent="0.2">
      <c r="B47" s="214">
        <f>'Weekly prices for NSW 2020, 21 '!B47</f>
        <v>43899</v>
      </c>
      <c r="C47" s="214">
        <f>'Weekly prices for NSW 2020, 21 '!C47</f>
        <v>43905</v>
      </c>
      <c r="D47" s="293"/>
      <c r="E47" s="293">
        <v>135.507237608222</v>
      </c>
      <c r="F47" s="293">
        <v>147.241928302058</v>
      </c>
      <c r="G47" s="293">
        <v>155.00228873895699</v>
      </c>
      <c r="H47" s="295"/>
      <c r="I47" s="295"/>
      <c r="J47" s="289"/>
      <c r="L47" s="289"/>
      <c r="M47" s="289"/>
      <c r="N47" s="289"/>
    </row>
    <row r="48" spans="2:14" s="291" customFormat="1" x14ac:dyDescent="0.2">
      <c r="B48" s="214">
        <f>'Weekly prices for NSW 2020, 21 '!B48</f>
        <v>43906</v>
      </c>
      <c r="C48" s="214">
        <f>'Weekly prices for NSW 2020, 21 '!C48</f>
        <v>43912</v>
      </c>
      <c r="D48" s="293"/>
      <c r="E48" s="293">
        <v>136.276098092643</v>
      </c>
      <c r="F48" s="293">
        <v>150.36462557043501</v>
      </c>
      <c r="G48" s="293">
        <v>157.72450938775501</v>
      </c>
      <c r="H48" s="295"/>
      <c r="I48" s="295"/>
      <c r="J48" s="289"/>
      <c r="L48" s="289"/>
      <c r="M48" s="289"/>
      <c r="N48" s="289"/>
    </row>
    <row r="49" spans="2:14" s="291" customFormat="1" x14ac:dyDescent="0.2">
      <c r="B49" s="214">
        <f>'Weekly prices for NSW 2020, 21 '!B49</f>
        <v>43913</v>
      </c>
      <c r="C49" s="214">
        <f>'Weekly prices for NSW 2020, 21 '!C49</f>
        <v>43919</v>
      </c>
      <c r="D49" s="293"/>
      <c r="E49" s="293">
        <v>129.42552593398599</v>
      </c>
      <c r="F49" s="293">
        <v>142.947911577919</v>
      </c>
      <c r="G49" s="293">
        <v>150.98282256161301</v>
      </c>
      <c r="H49" s="295"/>
      <c r="I49" s="295"/>
      <c r="J49" s="289"/>
      <c r="L49" s="289"/>
      <c r="M49" s="289"/>
      <c r="N49" s="289"/>
    </row>
    <row r="50" spans="2:14" s="291" customFormat="1" x14ac:dyDescent="0.2">
      <c r="B50" s="214">
        <f>'Weekly prices for NSW 2020, 21 '!B50</f>
        <v>43920</v>
      </c>
      <c r="C50" s="214">
        <f>'Weekly prices for NSW 2020, 21 '!C50</f>
        <v>43926</v>
      </c>
      <c r="D50" s="293"/>
      <c r="E50" s="293">
        <v>122.65108539033901</v>
      </c>
      <c r="F50" s="293">
        <v>134.92364666297499</v>
      </c>
      <c r="G50" s="293">
        <v>143.42264763851401</v>
      </c>
      <c r="H50" s="295"/>
      <c r="I50" s="295"/>
      <c r="J50" s="289"/>
      <c r="L50" s="289"/>
      <c r="M50" s="289"/>
      <c r="N50" s="289"/>
    </row>
    <row r="51" spans="2:14" s="291" customFormat="1" x14ac:dyDescent="0.2">
      <c r="B51" s="214">
        <f>'Weekly prices for NSW 2020, 21 '!B51</f>
        <v>43927</v>
      </c>
      <c r="C51" s="214">
        <f>'Weekly prices for NSW 2020, 21 '!C51</f>
        <v>43933</v>
      </c>
      <c r="D51" s="293"/>
      <c r="E51" s="293">
        <v>117.863688440255</v>
      </c>
      <c r="F51" s="293">
        <v>130.032841007819</v>
      </c>
      <c r="G51" s="293">
        <v>137.54639630982101</v>
      </c>
      <c r="H51" s="295"/>
      <c r="I51" s="295"/>
      <c r="J51" s="289"/>
      <c r="K51" s="289"/>
      <c r="L51" s="289"/>
      <c r="M51" s="289"/>
      <c r="N51" s="289"/>
    </row>
    <row r="52" spans="2:14" s="291" customFormat="1" x14ac:dyDescent="0.2">
      <c r="B52" s="214">
        <f>'Weekly prices for NSW 2020, 21 '!B52</f>
        <v>43934</v>
      </c>
      <c r="C52" s="214">
        <f>'Weekly prices for NSW 2020, 21 '!C52</f>
        <v>43940</v>
      </c>
      <c r="D52" s="293"/>
      <c r="E52" s="293">
        <v>112.894164744558</v>
      </c>
      <c r="F52" s="293">
        <v>124.876965750121</v>
      </c>
      <c r="G52" s="293">
        <v>132.55278660895499</v>
      </c>
      <c r="H52" s="295"/>
      <c r="I52" s="295"/>
      <c r="J52" s="289"/>
      <c r="K52" s="289"/>
      <c r="L52" s="289"/>
      <c r="M52" s="289"/>
      <c r="N52" s="289"/>
    </row>
    <row r="53" spans="2:14" s="291" customFormat="1" x14ac:dyDescent="0.2">
      <c r="B53" s="214">
        <f>'Weekly prices for NSW 2020, 21 '!B53</f>
        <v>43941</v>
      </c>
      <c r="C53" s="214">
        <f>'Weekly prices for NSW 2020, 21 '!C53</f>
        <v>43947</v>
      </c>
      <c r="D53" s="293"/>
      <c r="E53" s="293">
        <v>111.19542113115401</v>
      </c>
      <c r="F53" s="293">
        <v>123.413329982688</v>
      </c>
      <c r="G53" s="293">
        <v>130.73017540956499</v>
      </c>
      <c r="H53" s="295"/>
      <c r="I53" s="295"/>
      <c r="J53" s="289"/>
      <c r="K53" s="289"/>
      <c r="L53" s="289"/>
      <c r="M53" s="289"/>
      <c r="N53" s="289"/>
    </row>
    <row r="54" spans="2:14" s="291" customFormat="1" x14ac:dyDescent="0.2">
      <c r="B54" s="214">
        <f>'Weekly prices for NSW 2020, 21 '!B54</f>
        <v>43948</v>
      </c>
      <c r="C54" s="214">
        <f>'Weekly prices for NSW 2020, 21 '!C54</f>
        <v>43954</v>
      </c>
      <c r="D54" s="293"/>
      <c r="E54" s="293">
        <v>109.58732461989899</v>
      </c>
      <c r="F54" s="293">
        <v>124.19431930693101</v>
      </c>
      <c r="G54" s="293">
        <v>129.88653777619399</v>
      </c>
      <c r="H54" s="295"/>
      <c r="I54" s="295"/>
      <c r="J54" s="289"/>
      <c r="K54" s="289"/>
      <c r="L54" s="289"/>
      <c r="M54" s="289"/>
      <c r="N54" s="289"/>
    </row>
    <row r="55" spans="2:14" s="291" customFormat="1" x14ac:dyDescent="0.2">
      <c r="B55" s="214">
        <f>'Weekly prices for NSW 2020, 21 '!B55</f>
        <v>43955</v>
      </c>
      <c r="C55" s="214">
        <f>'Weekly prices for NSW 2020, 21 '!C55</f>
        <v>43961</v>
      </c>
      <c r="D55" s="293"/>
      <c r="E55" s="293">
        <v>110.67251940920301</v>
      </c>
      <c r="F55" s="293">
        <v>125.28002041938301</v>
      </c>
      <c r="G55" s="293">
        <v>133.262285447138</v>
      </c>
      <c r="H55" s="295"/>
      <c r="I55" s="295"/>
      <c r="J55" s="289"/>
      <c r="K55" s="289"/>
      <c r="L55" s="289"/>
      <c r="M55" s="289"/>
      <c r="N55" s="289"/>
    </row>
    <row r="56" spans="2:14" s="291" customFormat="1" x14ac:dyDescent="0.2">
      <c r="B56" s="214">
        <f>'Weekly prices for NSW 2020, 21 '!B56</f>
        <v>43962</v>
      </c>
      <c r="C56" s="214">
        <f>'Weekly prices for NSW 2020, 21 '!C56</f>
        <v>43968</v>
      </c>
      <c r="D56" s="293"/>
      <c r="E56" s="293">
        <v>109.845694087404</v>
      </c>
      <c r="F56" s="293">
        <v>123.225264735265</v>
      </c>
      <c r="G56" s="293">
        <v>131.06324073277699</v>
      </c>
      <c r="H56" s="295"/>
      <c r="I56" s="295"/>
      <c r="J56" s="289"/>
      <c r="K56" s="289"/>
      <c r="L56" s="289"/>
      <c r="M56" s="289"/>
      <c r="N56" s="289"/>
    </row>
    <row r="57" spans="2:14" s="291" customFormat="1" x14ac:dyDescent="0.2">
      <c r="B57" s="214">
        <f>'Weekly prices for NSW 2020, 21 '!B57</f>
        <v>43969</v>
      </c>
      <c r="C57" s="214">
        <f>'Weekly prices for NSW 2020, 21 '!C57</f>
        <v>43975</v>
      </c>
      <c r="D57" s="293"/>
      <c r="E57" s="293">
        <v>110.397397411844</v>
      </c>
      <c r="F57" s="293">
        <v>123.912053115424</v>
      </c>
      <c r="G57" s="293">
        <v>131.91295763993901</v>
      </c>
      <c r="H57" s="295"/>
      <c r="I57" s="295"/>
      <c r="J57" s="289"/>
      <c r="K57" s="289"/>
      <c r="L57" s="289"/>
      <c r="M57" s="289"/>
      <c r="N57" s="289"/>
    </row>
    <row r="58" spans="2:14" s="291" customFormat="1" x14ac:dyDescent="0.2">
      <c r="B58" s="214">
        <f>'Weekly prices for NSW 2020, 21 '!B58</f>
        <v>43976</v>
      </c>
      <c r="C58" s="214">
        <f>'Weekly prices for NSW 2020, 21 '!C58</f>
        <v>43982</v>
      </c>
      <c r="D58" s="293"/>
      <c r="E58" s="293">
        <v>108.413291737569</v>
      </c>
      <c r="F58" s="293">
        <v>121.335874343304</v>
      </c>
      <c r="G58" s="293">
        <v>129.75659598963799</v>
      </c>
      <c r="H58" s="295"/>
      <c r="I58" s="295"/>
      <c r="J58" s="289"/>
      <c r="K58" s="289"/>
      <c r="L58" s="289"/>
      <c r="M58" s="289"/>
      <c r="N58" s="289"/>
    </row>
    <row r="59" spans="2:14" s="291" customFormat="1" x14ac:dyDescent="0.2">
      <c r="B59" s="214">
        <f>'Weekly prices for NSW 2020, 21 '!B59</f>
        <v>43983</v>
      </c>
      <c r="C59" s="214">
        <f>'Weekly prices for NSW 2020, 21 '!C59</f>
        <v>43989</v>
      </c>
      <c r="D59" s="293"/>
      <c r="E59" s="293">
        <v>110.559450749615</v>
      </c>
      <c r="F59" s="293">
        <v>124.71590390390401</v>
      </c>
      <c r="G59" s="293">
        <v>132.048754377189</v>
      </c>
      <c r="H59" s="295"/>
      <c r="I59" s="295"/>
      <c r="J59" s="289"/>
      <c r="K59" s="289"/>
      <c r="L59" s="289"/>
      <c r="M59" s="289"/>
      <c r="N59" s="289"/>
    </row>
    <row r="60" spans="2:14" s="291" customFormat="1" x14ac:dyDescent="0.2">
      <c r="B60" s="214">
        <f>'Weekly prices for NSW 2020, 21 '!B60</f>
        <v>43990</v>
      </c>
      <c r="C60" s="214">
        <f>'Weekly prices for NSW 2020, 21 '!C60</f>
        <v>43996</v>
      </c>
      <c r="D60" s="293"/>
      <c r="E60" s="293">
        <v>118.401853687977</v>
      </c>
      <c r="F60" s="293">
        <v>132.689344198073</v>
      </c>
      <c r="G60" s="293">
        <v>141.28551647743001</v>
      </c>
      <c r="H60" s="295"/>
      <c r="I60" s="295"/>
      <c r="J60" s="289"/>
      <c r="K60" s="289"/>
      <c r="L60" s="289"/>
      <c r="M60" s="289"/>
      <c r="N60" s="289"/>
    </row>
    <row r="61" spans="2:14" s="291" customFormat="1" x14ac:dyDescent="0.2">
      <c r="B61" s="214">
        <f>'Weekly prices for NSW 2020, 21 '!B61</f>
        <v>43997</v>
      </c>
      <c r="C61" s="214">
        <f>'Weekly prices for NSW 2020, 21 '!C61</f>
        <v>44003</v>
      </c>
      <c r="D61" s="293"/>
      <c r="E61" s="293">
        <v>121.034469612021</v>
      </c>
      <c r="F61" s="293">
        <v>134.865839003909</v>
      </c>
      <c r="G61" s="293">
        <v>143.87509701136901</v>
      </c>
      <c r="H61" s="295"/>
      <c r="I61" s="295"/>
      <c r="J61" s="289"/>
      <c r="K61" s="289"/>
      <c r="L61" s="289"/>
      <c r="M61" s="289"/>
      <c r="N61" s="289"/>
    </row>
    <row r="62" spans="2:14" s="291" customFormat="1" x14ac:dyDescent="0.2">
      <c r="B62" s="298">
        <f>'Weekly prices for NSW 2020, 21 '!B62</f>
        <v>44004</v>
      </c>
      <c r="C62" s="298">
        <f>'Weekly prices for NSW 2020, 21 '!C62</f>
        <v>44010</v>
      </c>
      <c r="D62" s="299"/>
      <c r="E62" s="299">
        <v>119.311070278462</v>
      </c>
      <c r="F62" s="299">
        <v>132.10496736089499</v>
      </c>
      <c r="G62" s="299">
        <v>140.311041333638</v>
      </c>
      <c r="H62" s="295"/>
      <c r="I62" s="295"/>
      <c r="J62" s="289"/>
      <c r="K62" s="289"/>
      <c r="L62" s="289"/>
      <c r="M62" s="289"/>
      <c r="N62" s="289"/>
    </row>
    <row r="63" spans="2:14" s="291" customFormat="1" x14ac:dyDescent="0.2">
      <c r="B63" s="214">
        <f>'Weekly prices for NSW 2020, 21 '!B63</f>
        <v>44011</v>
      </c>
      <c r="C63" s="214">
        <f>'Weekly prices for NSW 2020, 21 '!C63</f>
        <v>44017</v>
      </c>
      <c r="D63" s="293"/>
      <c r="E63" s="293">
        <v>117.303745267095</v>
      </c>
      <c r="F63" s="293">
        <v>130.586109164525</v>
      </c>
      <c r="G63" s="293">
        <v>138.24060509554101</v>
      </c>
      <c r="I63" s="359"/>
      <c r="N63" s="289"/>
    </row>
    <row r="64" spans="2:14" s="205" customFormat="1" x14ac:dyDescent="0.2">
      <c r="B64" s="214">
        <f>'Weekly prices for NSW 2020, 21 '!B64</f>
        <v>44018</v>
      </c>
      <c r="C64" s="214">
        <f>'Weekly prices for NSW 2020, 21 '!C64</f>
        <v>44024</v>
      </c>
      <c r="D64" s="293"/>
      <c r="E64" s="293">
        <v>115.541173926475</v>
      </c>
      <c r="F64" s="293">
        <v>128.62177998310801</v>
      </c>
      <c r="G64" s="293">
        <v>136.70881301089901</v>
      </c>
    </row>
    <row r="65" spans="2:7" s="205" customFormat="1" x14ac:dyDescent="0.2">
      <c r="B65" s="214">
        <f>'Weekly prices for NSW 2020, 21 '!B65</f>
        <v>44025</v>
      </c>
      <c r="C65" s="214">
        <f>'Weekly prices for NSW 2020, 21 '!C65</f>
        <v>44031</v>
      </c>
      <c r="D65" s="293"/>
      <c r="E65" s="293">
        <v>124.46286101803101</v>
      </c>
      <c r="F65" s="293">
        <v>140.495363393996</v>
      </c>
      <c r="G65" s="293">
        <v>148.994643580397</v>
      </c>
    </row>
    <row r="66" spans="2:7" s="205" customFormat="1" x14ac:dyDescent="0.2">
      <c r="B66" s="214">
        <f>'Weekly prices for NSW 2020, 21 '!B66</f>
        <v>44032</v>
      </c>
      <c r="C66" s="214">
        <f>'Weekly prices for NSW 2020, 21 '!C66</f>
        <v>44038</v>
      </c>
      <c r="D66" s="293"/>
      <c r="E66" s="293">
        <v>128.43448145344399</v>
      </c>
      <c r="F66" s="293">
        <v>143.987438809477</v>
      </c>
      <c r="G66" s="293">
        <v>152.03715093995299</v>
      </c>
    </row>
    <row r="67" spans="2:7" s="205" customFormat="1" x14ac:dyDescent="0.2">
      <c r="B67" s="214">
        <f>'Weekly prices for NSW 2020, 21 '!B67</f>
        <v>44039</v>
      </c>
      <c r="C67" s="214">
        <f>'Weekly prices for NSW 2020, 21 '!C67</f>
        <v>44045</v>
      </c>
      <c r="D67" s="293"/>
      <c r="E67" s="293">
        <v>123.267479380697</v>
      </c>
      <c r="F67" s="293">
        <v>137.086982823809</v>
      </c>
      <c r="G67" s="293">
        <v>146.60902036857399</v>
      </c>
    </row>
    <row r="68" spans="2:7" s="205" customFormat="1" x14ac:dyDescent="0.2">
      <c r="B68" s="214">
        <f>'Weekly prices for NSW 2020, 21 '!B68</f>
        <v>44046</v>
      </c>
      <c r="C68" s="214">
        <f>'Weekly prices for NSW 2020, 21 '!C68</f>
        <v>44052</v>
      </c>
      <c r="D68" s="293"/>
      <c r="E68" s="293">
        <v>117.867497049954</v>
      </c>
      <c r="F68" s="293">
        <v>131.24496815286599</v>
      </c>
      <c r="G68" s="293">
        <v>139.94926015604</v>
      </c>
    </row>
    <row r="69" spans="2:7" s="205" customFormat="1" x14ac:dyDescent="0.2">
      <c r="B69" s="214">
        <f>'Weekly prices for NSW 2020, 21 '!B69</f>
        <v>44053</v>
      </c>
      <c r="C69" s="214">
        <f>'Weekly prices for NSW 2020, 21 '!C69</f>
        <v>44059</v>
      </c>
      <c r="D69" s="293"/>
      <c r="E69" s="293">
        <v>112.945320292765</v>
      </c>
      <c r="F69" s="293">
        <v>126.285097259987</v>
      </c>
      <c r="G69" s="293">
        <v>134.83468197721399</v>
      </c>
    </row>
    <row r="70" spans="2:7" s="205" customFormat="1" x14ac:dyDescent="0.2">
      <c r="B70" s="214">
        <f>'Weekly prices for NSW 2020, 21 '!B70</f>
        <v>44060</v>
      </c>
      <c r="C70" s="214">
        <f>'Weekly prices for NSW 2020, 21 '!C70</f>
        <v>44066</v>
      </c>
      <c r="D70" s="293"/>
      <c r="E70" s="293">
        <v>117.21416700611</v>
      </c>
      <c r="F70" s="293">
        <v>132.27447500338701</v>
      </c>
      <c r="G70" s="293">
        <v>140.34948572627999</v>
      </c>
    </row>
    <row r="71" spans="2:7" s="205" customFormat="1" x14ac:dyDescent="0.2">
      <c r="B71" s="214">
        <f>'Weekly prices for NSW 2020, 21 '!B71</f>
        <v>44067</v>
      </c>
      <c r="C71" s="214">
        <f>'Weekly prices for NSW 2020, 21 '!C71</f>
        <v>44073</v>
      </c>
      <c r="D71" s="293"/>
      <c r="E71" s="293">
        <v>126.813207208823</v>
      </c>
      <c r="F71" s="293">
        <v>143.04912057099199</v>
      </c>
      <c r="G71" s="293">
        <v>152.20390386726899</v>
      </c>
    </row>
    <row r="72" spans="2:7" s="205" customFormat="1" x14ac:dyDescent="0.2">
      <c r="B72" s="214">
        <f>'Weekly prices for NSW 2020, 21 '!B72</f>
        <v>44074</v>
      </c>
      <c r="C72" s="214">
        <f>'Weekly prices for NSW 2020, 21 '!C72</f>
        <v>44080</v>
      </c>
      <c r="D72" s="293"/>
      <c r="E72" s="293">
        <v>130.274397981806</v>
      </c>
      <c r="F72" s="293">
        <v>145.415110410095</v>
      </c>
      <c r="G72" s="293">
        <v>153.66261519061001</v>
      </c>
    </row>
    <row r="73" spans="2:7" s="205" customFormat="1" x14ac:dyDescent="0.2">
      <c r="B73" s="214">
        <f>'Weekly prices for NSW 2020, 21 '!B73</f>
        <v>44081</v>
      </c>
      <c r="C73" s="214">
        <f>'Weekly prices for NSW 2020, 21 '!C73</f>
        <v>44087</v>
      </c>
      <c r="D73" s="293"/>
      <c r="E73" s="293">
        <v>121.932485089463</v>
      </c>
      <c r="F73" s="293">
        <v>135.94182592005299</v>
      </c>
      <c r="G73" s="293">
        <v>144.48373326997699</v>
      </c>
    </row>
    <row r="74" spans="2:7" s="205" customFormat="1" x14ac:dyDescent="0.2">
      <c r="B74" s="214">
        <f>'Weekly prices for NSW 2020, 21 '!B74</f>
        <v>44088</v>
      </c>
      <c r="C74" s="214">
        <f>'Weekly prices for NSW 2020, 21 '!C74</f>
        <v>44094</v>
      </c>
      <c r="D74" s="293"/>
      <c r="E74" s="293">
        <v>115.471532308988</v>
      </c>
      <c r="F74" s="293">
        <v>129.49883217993099</v>
      </c>
      <c r="G74" s="293">
        <v>137.51597116843701</v>
      </c>
    </row>
    <row r="75" spans="2:7" s="205" customFormat="1" x14ac:dyDescent="0.2">
      <c r="B75" s="214">
        <f>'Weekly prices for NSW 2020, 21 '!B75</f>
        <v>44095</v>
      </c>
      <c r="C75" s="214">
        <f>'Weekly prices for NSW 2020, 21 '!C75</f>
        <v>44101</v>
      </c>
      <c r="D75" s="293"/>
      <c r="E75" s="293">
        <v>113.711818181818</v>
      </c>
      <c r="F75" s="293">
        <v>128.38835498896799</v>
      </c>
      <c r="G75" s="293">
        <v>135.894627181386</v>
      </c>
    </row>
    <row r="76" spans="2:7" s="205" customFormat="1" x14ac:dyDescent="0.2">
      <c r="B76" s="214">
        <f>'Weekly prices for NSW 2020, 21 '!B76</f>
        <v>44102</v>
      </c>
      <c r="C76" s="214">
        <f>'Weekly prices for NSW 2020, 21 '!C76</f>
        <v>44108</v>
      </c>
      <c r="D76" s="293"/>
      <c r="E76" s="293">
        <v>119.264826958106</v>
      </c>
      <c r="F76" s="293">
        <v>134.12882715165401</v>
      </c>
      <c r="G76" s="293">
        <v>141.90850268046401</v>
      </c>
    </row>
    <row r="77" spans="2:7" s="205" customFormat="1" x14ac:dyDescent="0.2">
      <c r="B77" s="214">
        <f>'Weekly prices for NSW 2020, 21 '!B77</f>
        <v>44109</v>
      </c>
      <c r="C77" s="214">
        <f>'Weekly prices for NSW 2020, 21 '!C77</f>
        <v>44115</v>
      </c>
      <c r="D77" s="293"/>
      <c r="E77" s="293">
        <v>127.34368018812501</v>
      </c>
      <c r="F77" s="293">
        <v>143.048677531392</v>
      </c>
      <c r="G77" s="293">
        <v>152.30117743063701</v>
      </c>
    </row>
    <row r="78" spans="2:7" s="205" customFormat="1" x14ac:dyDescent="0.2">
      <c r="B78" s="214">
        <f>'Weekly prices for NSW 2020, 21 '!B78</f>
        <v>44116</v>
      </c>
      <c r="C78" s="214">
        <f>'Weekly prices for NSW 2020, 21 '!C78</f>
        <v>44122</v>
      </c>
      <c r="D78" s="293"/>
      <c r="E78" s="293">
        <v>124.542071518276</v>
      </c>
      <c r="F78" s="293">
        <v>138.82255496965499</v>
      </c>
      <c r="G78" s="293">
        <v>147.174265808272</v>
      </c>
    </row>
    <row r="79" spans="2:7" s="205" customFormat="1" x14ac:dyDescent="0.2">
      <c r="B79" s="214">
        <f>'Weekly prices for NSW 2020, 21 '!B79</f>
        <v>44123</v>
      </c>
      <c r="C79" s="214">
        <f>'Weekly prices for NSW 2020, 21 '!C79</f>
        <v>44129</v>
      </c>
      <c r="D79" s="293"/>
      <c r="E79" s="293">
        <v>122.31264957265</v>
      </c>
      <c r="F79" s="293">
        <v>136.29923127789701</v>
      </c>
      <c r="G79" s="293">
        <v>145.06821814414701</v>
      </c>
    </row>
    <row r="80" spans="2:7" s="205" customFormat="1" x14ac:dyDescent="0.2">
      <c r="B80" s="214">
        <f>'Weekly prices for NSW 2020, 21 '!B80</f>
        <v>44130</v>
      </c>
      <c r="C80" s="214">
        <f>'Weekly prices for NSW 2020, 21 '!C80</f>
        <v>44136</v>
      </c>
      <c r="D80" s="293"/>
      <c r="E80" s="293">
        <v>114.74058309686799</v>
      </c>
      <c r="F80" s="293">
        <v>128.84042787622801</v>
      </c>
      <c r="G80" s="293">
        <v>137.56422384055199</v>
      </c>
    </row>
    <row r="81" spans="2:7" s="205" customFormat="1" x14ac:dyDescent="0.2">
      <c r="B81" s="214">
        <f>'Weekly prices for NSW 2020, 21 '!B81</f>
        <v>44137</v>
      </c>
      <c r="C81" s="214">
        <f>'Weekly prices for NSW 2020, 21 '!C81</f>
        <v>44143</v>
      </c>
      <c r="D81" s="293"/>
      <c r="E81" s="293">
        <v>118.582539123079</v>
      </c>
      <c r="F81" s="293">
        <v>134.08396571428599</v>
      </c>
      <c r="G81" s="293">
        <v>142.71959040132401</v>
      </c>
    </row>
    <row r="82" spans="2:7" s="205" customFormat="1" x14ac:dyDescent="0.2">
      <c r="B82" s="214">
        <f>'Weekly prices for NSW 2020, 21 '!B82</f>
        <v>44144</v>
      </c>
      <c r="C82" s="214">
        <f>'Weekly prices for NSW 2020, 21 '!C82</f>
        <v>44150</v>
      </c>
      <c r="D82" s="293"/>
      <c r="E82" s="293">
        <v>121.24981794349</v>
      </c>
      <c r="F82" s="293">
        <v>136.431699455374</v>
      </c>
      <c r="G82" s="293">
        <v>145.1716729076</v>
      </c>
    </row>
    <row r="83" spans="2:7" s="205" customFormat="1" x14ac:dyDescent="0.2">
      <c r="B83" s="214">
        <f>'Weekly prices for NSW 2020, 21 '!B83</f>
        <v>44151</v>
      </c>
      <c r="C83" s="214">
        <f>'Weekly prices for NSW 2020, 21 '!C83</f>
        <v>44157</v>
      </c>
      <c r="D83" s="293"/>
      <c r="E83" s="293">
        <v>126.06416491122501</v>
      </c>
      <c r="F83" s="293">
        <v>141.88755805909699</v>
      </c>
      <c r="G83" s="293">
        <v>150.068681992964</v>
      </c>
    </row>
    <row r="84" spans="2:7" s="205" customFormat="1" x14ac:dyDescent="0.2">
      <c r="B84" s="214">
        <f>'Weekly prices for NSW 2020, 21 '!B84</f>
        <v>44158</v>
      </c>
      <c r="C84" s="214">
        <f>'Weekly prices for NSW 2020, 21 '!C84</f>
        <v>44164</v>
      </c>
      <c r="D84" s="293"/>
      <c r="E84" s="293">
        <v>120.025238448495</v>
      </c>
      <c r="F84" s="293">
        <v>135.15681741478201</v>
      </c>
      <c r="G84" s="293">
        <v>143.20105278549499</v>
      </c>
    </row>
    <row r="85" spans="2:7" s="205" customFormat="1" x14ac:dyDescent="0.2">
      <c r="B85" s="214">
        <f>'Weekly prices for NSW 2020, 21 '!B85</f>
        <v>44165</v>
      </c>
      <c r="C85" s="214">
        <f>'Weekly prices for NSW 2020, 21 '!C85</f>
        <v>44171</v>
      </c>
      <c r="D85" s="293"/>
      <c r="E85" s="293">
        <v>115.63059236369401</v>
      </c>
      <c r="F85" s="293">
        <v>130.25195097774201</v>
      </c>
      <c r="G85" s="293">
        <v>137.35197089629801</v>
      </c>
    </row>
    <row r="86" spans="2:7" s="205" customFormat="1" x14ac:dyDescent="0.2">
      <c r="B86" s="214">
        <f>'Weekly prices for NSW 2020, 21 '!B86</f>
        <v>44172</v>
      </c>
      <c r="C86" s="214">
        <f>'Weekly prices for NSW 2020, 21 '!C86</f>
        <v>44178</v>
      </c>
      <c r="D86" s="293"/>
      <c r="E86" s="293">
        <v>122.789100346021</v>
      </c>
      <c r="F86" s="293">
        <v>138.977252830189</v>
      </c>
      <c r="G86" s="293">
        <v>146.83322728429599</v>
      </c>
    </row>
    <row r="87" spans="2:7" s="205" customFormat="1" x14ac:dyDescent="0.2">
      <c r="B87" s="214">
        <f>'Weekly prices for NSW 2020, 21 '!B87</f>
        <v>44179</v>
      </c>
      <c r="C87" s="214">
        <f>'Weekly prices for NSW 2020, 21 '!C87</f>
        <v>44185</v>
      </c>
      <c r="D87" s="293"/>
      <c r="E87" s="293">
        <v>128.10303074106201</v>
      </c>
      <c r="F87" s="293">
        <v>143.781548957284</v>
      </c>
      <c r="G87" s="293">
        <v>152.48379013312501</v>
      </c>
    </row>
    <row r="88" spans="2:7" s="205" customFormat="1" x14ac:dyDescent="0.2">
      <c r="B88" s="214">
        <f>'Weekly prices for NSW 2020, 21 '!B88</f>
        <v>44186</v>
      </c>
      <c r="C88" s="214">
        <f>'Weekly prices for NSW 2020, 21 '!C88</f>
        <v>44192</v>
      </c>
      <c r="D88" s="293"/>
      <c r="E88" s="293">
        <v>125.77820685778499</v>
      </c>
      <c r="F88" s="293">
        <v>140.24287209745</v>
      </c>
      <c r="G88" s="293">
        <v>149.19631600161199</v>
      </c>
    </row>
    <row r="89" spans="2:7" s="205" customFormat="1" x14ac:dyDescent="0.2">
      <c r="B89" s="298">
        <f>'Weekly prices for NSW 2020, 21 '!B89</f>
        <v>44193</v>
      </c>
      <c r="C89" s="298">
        <f>'Weekly prices for NSW 2020, 21 '!C89</f>
        <v>44199</v>
      </c>
      <c r="D89" s="299"/>
      <c r="E89" s="299">
        <v>120.52529300072</v>
      </c>
      <c r="F89" s="299">
        <v>134.56745703719801</v>
      </c>
      <c r="G89" s="299">
        <v>142.99540738067299</v>
      </c>
    </row>
    <row r="90" spans="2:7" s="205" customFormat="1" x14ac:dyDescent="0.2">
      <c r="B90" s="214">
        <f>'Weekly prices for NSW 2020, 21 '!B90</f>
        <v>44200</v>
      </c>
      <c r="C90" s="214">
        <f>'Weekly prices for NSW 2020, 21 '!C90</f>
        <v>44206</v>
      </c>
      <c r="D90" s="293"/>
      <c r="E90" s="293">
        <v>119.453912432984</v>
      </c>
      <c r="F90" s="293">
        <v>132.65951292140801</v>
      </c>
      <c r="G90" s="293">
        <v>141.423171838142</v>
      </c>
    </row>
    <row r="91" spans="2:7" s="205" customFormat="1" x14ac:dyDescent="0.2">
      <c r="B91" s="214">
        <f>'Weekly prices for NSW 2020, 21 '!B91</f>
        <v>44207</v>
      </c>
      <c r="C91" s="214">
        <f>'Weekly prices for NSW 2020, 21 '!C91</f>
        <v>44213</v>
      </c>
      <c r="D91" s="293"/>
      <c r="E91" s="293">
        <v>122.653653464868</v>
      </c>
      <c r="F91" s="293">
        <v>137.221793561574</v>
      </c>
      <c r="G91" s="293">
        <v>144.85099679353101</v>
      </c>
    </row>
    <row r="92" spans="2:7" s="205" customFormat="1" x14ac:dyDescent="0.2">
      <c r="B92" s="214">
        <f>'Weekly prices for NSW 2020, 21 '!B92</f>
        <v>44214</v>
      </c>
      <c r="C92" s="214">
        <f>'Weekly prices for NSW 2020, 21 '!C92</f>
        <v>44220</v>
      </c>
      <c r="D92" s="293"/>
      <c r="E92" s="293">
        <v>127.51097861842101</v>
      </c>
      <c r="F92" s="293">
        <v>142.42229343629299</v>
      </c>
      <c r="G92" s="293">
        <v>150.33363117232099</v>
      </c>
    </row>
    <row r="93" spans="2:7" s="205" customFormat="1" x14ac:dyDescent="0.2">
      <c r="B93" s="214">
        <f>'Weekly prices for NSW 2020, 21 '!B93</f>
        <v>44221</v>
      </c>
      <c r="C93" s="214">
        <f>'Weekly prices for NSW 2020, 21 '!C93</f>
        <v>44227</v>
      </c>
      <c r="D93" s="293"/>
      <c r="E93" s="293">
        <v>130.763724264948</v>
      </c>
      <c r="F93" s="293">
        <v>146.39167249010001</v>
      </c>
      <c r="G93" s="293">
        <v>155.661684253663</v>
      </c>
    </row>
    <row r="94" spans="2:7" s="205" customFormat="1" x14ac:dyDescent="0.2">
      <c r="B94" s="214">
        <f>'Weekly prices for NSW 2020, 21 '!B94</f>
        <v>44228</v>
      </c>
      <c r="C94" s="214">
        <f>'Weekly prices for NSW 2020, 21 '!C94</f>
        <v>44234</v>
      </c>
      <c r="D94" s="293"/>
      <c r="E94" s="293">
        <v>128.178884975518</v>
      </c>
      <c r="F94" s="293">
        <v>142.07791361043201</v>
      </c>
      <c r="G94" s="293">
        <v>150.67381773898899</v>
      </c>
    </row>
    <row r="95" spans="2:7" s="205" customFormat="1" x14ac:dyDescent="0.2">
      <c r="B95" s="214">
        <f>'Weekly prices for NSW 2020, 21 '!B95</f>
        <v>44235</v>
      </c>
      <c r="C95" s="214">
        <f>'Weekly prices for NSW 2020, 21 '!C95</f>
        <v>44241</v>
      </c>
      <c r="D95" s="293"/>
      <c r="E95" s="293">
        <v>129.41119145316301</v>
      </c>
      <c r="F95" s="293">
        <v>142.58385151433899</v>
      </c>
      <c r="G95" s="293">
        <v>150.914940987124</v>
      </c>
    </row>
    <row r="96" spans="2:7" s="205" customFormat="1" x14ac:dyDescent="0.2">
      <c r="B96" s="214">
        <f>'Weekly prices for NSW 2020, 21 '!B96</f>
        <v>44242</v>
      </c>
      <c r="C96" s="214">
        <f>'Weekly prices for NSW 2020, 21 '!C96</f>
        <v>44248</v>
      </c>
      <c r="D96" s="293"/>
      <c r="E96" s="293">
        <v>129.90057282871399</v>
      </c>
      <c r="F96" s="293">
        <v>142.749828457364</v>
      </c>
      <c r="G96" s="293">
        <v>150.96219904524699</v>
      </c>
    </row>
    <row r="97" spans="2:7" s="205" customFormat="1" x14ac:dyDescent="0.2">
      <c r="B97" s="214">
        <f>'Weekly prices for NSW 2020, 21 '!B97</f>
        <v>44249</v>
      </c>
      <c r="C97" s="214">
        <f>'Weekly prices for NSW 2020, 21 '!C97</f>
        <v>44255</v>
      </c>
      <c r="D97" s="293"/>
      <c r="E97" s="293">
        <v>132.48561362124201</v>
      </c>
      <c r="F97" s="293">
        <v>146.01032123063001</v>
      </c>
      <c r="G97" s="293">
        <v>154.14784</v>
      </c>
    </row>
    <row r="98" spans="2:7" s="205" customFormat="1" x14ac:dyDescent="0.2">
      <c r="B98" s="214">
        <f>'Weekly prices for NSW 2020, 21 '!B98</f>
        <v>44256</v>
      </c>
      <c r="C98" s="214">
        <f>'Weekly prices for NSW 2020, 21 '!C98</f>
        <v>44262</v>
      </c>
      <c r="D98" s="293"/>
      <c r="E98" s="293">
        <v>136.237032997</v>
      </c>
      <c r="F98" s="293">
        <v>150.20621208444601</v>
      </c>
      <c r="G98" s="293">
        <v>158.75201768364801</v>
      </c>
    </row>
    <row r="99" spans="2:7" s="205" customFormat="1" x14ac:dyDescent="0.2">
      <c r="B99" s="214">
        <f>'Weekly prices for NSW 2020, 21 '!B99</f>
        <v>44263</v>
      </c>
      <c r="C99" s="214">
        <f>'Weekly prices for NSW 2020, 21 '!C99</f>
        <v>44269</v>
      </c>
      <c r="D99" s="293"/>
      <c r="E99" s="293">
        <v>138.443358939413</v>
      </c>
      <c r="F99" s="293">
        <v>152.68968253968299</v>
      </c>
      <c r="G99" s="293">
        <v>161.255401791997</v>
      </c>
    </row>
    <row r="100" spans="2:7" s="205" customFormat="1" x14ac:dyDescent="0.2">
      <c r="B100" s="214">
        <f>'Weekly prices for NSW 2020, 21 '!B100</f>
        <v>44270</v>
      </c>
      <c r="C100" s="214">
        <f>'Weekly prices for NSW 2020, 21 '!C100</f>
        <v>44276</v>
      </c>
      <c r="D100" s="293"/>
      <c r="E100" s="293">
        <v>138.42784121946801</v>
      </c>
      <c r="F100" s="293">
        <v>151.796636428499</v>
      </c>
      <c r="G100" s="293">
        <v>159.939702768567</v>
      </c>
    </row>
    <row r="101" spans="2:7" s="205" customFormat="1" x14ac:dyDescent="0.2">
      <c r="B101" s="214">
        <f>'Weekly prices for NSW 2020, 21 '!B101</f>
        <v>44277</v>
      </c>
      <c r="C101" s="214">
        <f>'Weekly prices for NSW 2020, 21 '!C101</f>
        <v>44283</v>
      </c>
      <c r="D101" s="293"/>
      <c r="E101" s="293">
        <v>137.65948905109499</v>
      </c>
      <c r="F101" s="293">
        <v>151.33878547199501</v>
      </c>
      <c r="G101" s="293">
        <v>159.34724537036999</v>
      </c>
    </row>
    <row r="102" spans="2:7" s="205" customFormat="1" x14ac:dyDescent="0.2">
      <c r="B102" s="214">
        <f>'Weekly prices for NSW 2020, 21 '!B102</f>
        <v>44284</v>
      </c>
      <c r="C102" s="214">
        <f>'Weekly prices for NSW 2020, 21 '!C102</f>
        <v>44290</v>
      </c>
      <c r="D102" s="293"/>
      <c r="E102" s="293">
        <v>137.720165666952</v>
      </c>
      <c r="F102" s="293">
        <v>151.62351913332199</v>
      </c>
      <c r="G102" s="293">
        <v>160.44906436064599</v>
      </c>
    </row>
    <row r="103" spans="2:7" s="205" customFormat="1" x14ac:dyDescent="0.2">
      <c r="B103" s="214">
        <f>'Weekly prices for NSW 2020, 21 '!B103</f>
        <v>44291</v>
      </c>
      <c r="C103" s="214">
        <f>'Weekly prices for NSW 2020, 21 '!C103</f>
        <v>44297</v>
      </c>
      <c r="D103" s="293"/>
      <c r="E103" s="293">
        <v>143.09100262697001</v>
      </c>
      <c r="F103" s="293">
        <v>158.24510369702401</v>
      </c>
      <c r="G103" s="293">
        <v>166.87658258746899</v>
      </c>
    </row>
    <row r="104" spans="2:7" s="205" customFormat="1" x14ac:dyDescent="0.2">
      <c r="B104" s="214">
        <f>'Weekly prices for NSW 2020, 21 '!B104</f>
        <v>44298</v>
      </c>
      <c r="C104" s="214">
        <f>'Weekly prices for NSW 2020, 21 '!C104</f>
        <v>44304</v>
      </c>
      <c r="D104" s="293"/>
      <c r="E104" s="293">
        <v>147.318980882017</v>
      </c>
      <c r="F104" s="293">
        <v>164.08196925163901</v>
      </c>
      <c r="G104" s="293">
        <v>171.79511004983399</v>
      </c>
    </row>
    <row r="105" spans="2:7" s="205" customFormat="1" x14ac:dyDescent="0.2">
      <c r="B105" s="214">
        <f>'Weekly prices for NSW 2020, 21 '!B105</f>
        <v>44305</v>
      </c>
      <c r="C105" s="214">
        <f>'Weekly prices for NSW 2020, 21 '!C105</f>
        <v>44311</v>
      </c>
      <c r="D105" s="293"/>
      <c r="E105" s="293">
        <v>145.76630018219501</v>
      </c>
      <c r="F105" s="293">
        <v>161.33369750425999</v>
      </c>
      <c r="G105" s="293">
        <v>169.49728698968499</v>
      </c>
    </row>
    <row r="106" spans="2:7" s="205" customFormat="1" x14ac:dyDescent="0.2">
      <c r="B106" s="214">
        <f>'Weekly prices for NSW 2020, 21 '!B106</f>
        <v>44312</v>
      </c>
      <c r="C106" s="214">
        <f>'Weekly prices for NSW 2020, 21 '!C106</f>
        <v>44318</v>
      </c>
      <c r="D106" s="293"/>
      <c r="E106" s="293">
        <v>140.629494163424</v>
      </c>
      <c r="F106" s="293">
        <v>154.62085405405401</v>
      </c>
      <c r="G106" s="293">
        <v>163.341006523765</v>
      </c>
    </row>
    <row r="107" spans="2:7" s="205" customFormat="1" x14ac:dyDescent="0.2">
      <c r="B107" s="214">
        <f>'Weekly prices for NSW 2020, 21 '!B107</f>
        <v>44319</v>
      </c>
      <c r="C107" s="214">
        <f>'Weekly prices for NSW 2020, 21 '!C107</f>
        <v>44325</v>
      </c>
      <c r="D107" s="293"/>
      <c r="E107" s="293">
        <v>139.77061545580801</v>
      </c>
      <c r="F107" s="293">
        <v>153.93867695234101</v>
      </c>
      <c r="G107" s="293">
        <v>161.00505944152599</v>
      </c>
    </row>
    <row r="108" spans="2:7" s="205" customFormat="1" x14ac:dyDescent="0.2">
      <c r="B108" s="214">
        <f>'Weekly prices for NSW 2020, 21 '!B108</f>
        <v>44326</v>
      </c>
      <c r="C108" s="214">
        <f>'Weekly prices for NSW 2020, 21 '!C108</f>
        <v>44332</v>
      </c>
      <c r="D108" s="293"/>
      <c r="E108" s="293">
        <v>140.54447072072099</v>
      </c>
      <c r="F108" s="293">
        <v>153.843025093855</v>
      </c>
      <c r="G108" s="293">
        <v>161.68953414744499</v>
      </c>
    </row>
    <row r="109" spans="2:7" s="205" customFormat="1" x14ac:dyDescent="0.2">
      <c r="B109" s="214">
        <f>'Weekly prices for NSW 2020, 21 '!B109</f>
        <v>44333</v>
      </c>
      <c r="C109" s="214">
        <f>'Weekly prices for NSW 2020, 21 '!C109</f>
        <v>44339</v>
      </c>
      <c r="D109" s="293"/>
      <c r="E109" s="293">
        <v>147.004803654314</v>
      </c>
      <c r="F109" s="293">
        <v>164.961669389978</v>
      </c>
      <c r="G109" s="293">
        <v>170.578358545947</v>
      </c>
    </row>
    <row r="110" spans="2:7" s="205" customFormat="1" x14ac:dyDescent="0.2">
      <c r="B110" s="214">
        <f>'Weekly prices for NSW 2020, 21 '!B110</f>
        <v>44340</v>
      </c>
      <c r="C110" s="214">
        <f>'Weekly prices for NSW 2020, 21 '!C110</f>
        <v>44346</v>
      </c>
      <c r="D110" s="293"/>
      <c r="E110" s="293">
        <v>148.85146252848099</v>
      </c>
      <c r="F110" s="293">
        <v>164.66552419354801</v>
      </c>
      <c r="G110" s="293">
        <v>173.395700885878</v>
      </c>
    </row>
    <row r="111" spans="2:7" s="205" customFormat="1" x14ac:dyDescent="0.2">
      <c r="B111" s="214">
        <f>'Weekly prices for NSW 2020, 21 '!B111</f>
        <v>44347</v>
      </c>
      <c r="C111" s="214">
        <f>'Weekly prices for NSW 2020, 21 '!C111</f>
        <v>44353</v>
      </c>
      <c r="D111" s="293"/>
      <c r="E111" s="293">
        <v>145.73998148469599</v>
      </c>
      <c r="F111" s="293">
        <v>159.68852285739499</v>
      </c>
      <c r="G111" s="293">
        <v>168.88732145723</v>
      </c>
    </row>
    <row r="112" spans="2:7" s="205" customFormat="1" x14ac:dyDescent="0.2">
      <c r="B112" s="214">
        <f>'Weekly prices for NSW 2020, 21 '!B112</f>
        <v>44354</v>
      </c>
      <c r="C112" s="214">
        <f>'Weekly prices for NSW 2020, 21 '!C112</f>
        <v>44360</v>
      </c>
      <c r="D112" s="293"/>
      <c r="E112" s="293">
        <v>142.92271711676699</v>
      </c>
      <c r="F112" s="293">
        <v>156.92433890987601</v>
      </c>
      <c r="G112" s="293">
        <v>165.28532779065</v>
      </c>
    </row>
    <row r="113" spans="2:7" s="205" customFormat="1" x14ac:dyDescent="0.2">
      <c r="B113" s="214">
        <f>'Weekly prices for NSW 2020, 21 '!B113</f>
        <v>44361</v>
      </c>
      <c r="C113" s="214">
        <f>'Weekly prices for NSW 2020, 21 '!C113</f>
        <v>44367</v>
      </c>
      <c r="D113" s="293"/>
      <c r="E113" s="293">
        <v>140.842136370189</v>
      </c>
      <c r="F113" s="293">
        <v>153.40594414552899</v>
      </c>
      <c r="G113" s="293">
        <v>162.50967395198899</v>
      </c>
    </row>
    <row r="114" spans="2:7" s="205" customFormat="1" x14ac:dyDescent="0.2">
      <c r="B114" s="214">
        <f>'Weekly prices for NSW 2020, 21 '!B114</f>
        <v>44368</v>
      </c>
      <c r="C114" s="214">
        <f>'Weekly prices for NSW 2020, 21 '!C114</f>
        <v>44374</v>
      </c>
      <c r="D114" s="293"/>
      <c r="E114" s="293">
        <v>144.44605786014</v>
      </c>
      <c r="F114" s="293">
        <v>157.019480792107</v>
      </c>
      <c r="G114" s="293">
        <v>165.07296946435599</v>
      </c>
    </row>
    <row r="115" spans="2:7" s="205" customFormat="1" x14ac:dyDescent="0.2">
      <c r="B115" s="214">
        <f>'Weekly prices for NSW 2020, 21 '!B115</f>
        <v>44375</v>
      </c>
      <c r="C115" s="214">
        <f>'Weekly prices for NSW 2020, 21 '!C115</f>
        <v>44381</v>
      </c>
      <c r="D115" s="293"/>
      <c r="E115" s="293">
        <v>147.82817502008501</v>
      </c>
      <c r="F115" s="293">
        <v>161.408598130841</v>
      </c>
      <c r="G115" s="293">
        <v>169.05615499893</v>
      </c>
    </row>
    <row r="116" spans="2:7" s="205" customFormat="1" x14ac:dyDescent="0.2">
      <c r="C116" s="204"/>
    </row>
    <row r="117" spans="2:7" s="205" customFormat="1" x14ac:dyDescent="0.2">
      <c r="C117" s="204"/>
    </row>
  </sheetData>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1CA2C-4C16-4CF2-82A1-D604AD1B94CC}">
  <sheetPr>
    <tabColor rgb="FF00B050"/>
  </sheetPr>
  <dimension ref="B1:AS117"/>
  <sheetViews>
    <sheetView showGridLines="0" workbookViewId="0">
      <selection activeCell="M29" sqref="M29"/>
    </sheetView>
  </sheetViews>
  <sheetFormatPr defaultColWidth="10" defaultRowHeight="14.25" x14ac:dyDescent="0.2"/>
  <cols>
    <col min="1" max="1" width="10" style="287"/>
    <col min="2" max="2" width="9.25" style="205" customWidth="1"/>
    <col min="3" max="3" width="9.25" style="204" customWidth="1"/>
    <col min="4" max="10" width="9.25" style="205" customWidth="1"/>
    <col min="11" max="11" width="7.625" style="205" bestFit="1" customWidth="1"/>
    <col min="12" max="16384" width="10" style="287"/>
  </cols>
  <sheetData>
    <row r="1" spans="2:45" s="205" customFormat="1" x14ac:dyDescent="0.2">
      <c r="C1" s="204"/>
      <c r="L1" s="206"/>
      <c r="M1" s="206"/>
      <c r="N1" s="206"/>
      <c r="O1" s="206"/>
      <c r="P1" s="206"/>
      <c r="Q1" s="206"/>
      <c r="R1" s="206"/>
      <c r="S1" s="206"/>
      <c r="T1" s="206"/>
      <c r="U1" s="206"/>
      <c r="AG1" s="207"/>
      <c r="AH1" s="208"/>
      <c r="AI1" s="209"/>
      <c r="AJ1" s="209"/>
      <c r="AK1" s="209"/>
      <c r="AL1" s="209"/>
      <c r="AM1" s="210"/>
      <c r="AN1" s="210"/>
      <c r="AO1" s="210"/>
      <c r="AP1" s="210"/>
      <c r="AQ1" s="210"/>
      <c r="AR1" s="210"/>
      <c r="AS1" s="210"/>
    </row>
    <row r="2" spans="2:45" s="205" customFormat="1" x14ac:dyDescent="0.2">
      <c r="B2" s="193" t="s">
        <v>188</v>
      </c>
      <c r="L2" s="206"/>
      <c r="M2" s="211"/>
      <c r="N2" s="206"/>
      <c r="O2" s="206"/>
      <c r="P2" s="206"/>
      <c r="Q2" s="206"/>
      <c r="R2" s="206"/>
      <c r="S2" s="206"/>
      <c r="T2" s="206"/>
      <c r="U2" s="206"/>
      <c r="W2" s="212"/>
      <c r="X2" s="212"/>
      <c r="Y2" s="212"/>
      <c r="Z2" s="212"/>
      <c r="AA2" s="212"/>
      <c r="AB2" s="212"/>
      <c r="AC2" s="212"/>
      <c r="AD2" s="212"/>
      <c r="AG2" s="207"/>
      <c r="AH2" s="208"/>
      <c r="AI2" s="209"/>
      <c r="AJ2" s="209"/>
      <c r="AK2" s="209"/>
      <c r="AL2" s="209"/>
      <c r="AM2" s="210"/>
      <c r="AN2" s="210"/>
      <c r="AO2" s="210"/>
      <c r="AP2" s="210"/>
      <c r="AQ2" s="210"/>
      <c r="AR2" s="210"/>
      <c r="AS2" s="210"/>
    </row>
    <row r="3" spans="2:45" s="205" customFormat="1" x14ac:dyDescent="0.2">
      <c r="B3" s="385" t="s">
        <v>104</v>
      </c>
      <c r="C3" s="385"/>
      <c r="D3" s="385"/>
      <c r="E3" s="385"/>
      <c r="F3" s="385"/>
      <c r="G3" s="385"/>
      <c r="H3" s="385"/>
      <c r="I3" s="385"/>
      <c r="J3" s="385"/>
      <c r="L3" s="206"/>
      <c r="M3" s="211"/>
      <c r="N3" s="206"/>
      <c r="O3" s="206"/>
      <c r="P3" s="206"/>
      <c r="Q3" s="206"/>
      <c r="R3" s="206"/>
      <c r="S3" s="206"/>
      <c r="T3" s="206"/>
      <c r="U3" s="206"/>
      <c r="W3" s="212"/>
      <c r="X3" s="212"/>
      <c r="Y3" s="212"/>
      <c r="Z3" s="212"/>
      <c r="AA3" s="212"/>
      <c r="AB3" s="212"/>
      <c r="AC3" s="212"/>
      <c r="AD3" s="212"/>
    </row>
    <row r="4" spans="2:45" s="205" customFormat="1" x14ac:dyDescent="0.2">
      <c r="B4" s="385" t="s">
        <v>105</v>
      </c>
      <c r="C4" s="385"/>
      <c r="D4" s="385"/>
      <c r="E4" s="385"/>
      <c r="F4" s="385"/>
      <c r="G4" s="385"/>
      <c r="H4" s="385"/>
      <c r="I4" s="385"/>
      <c r="J4" s="385"/>
      <c r="L4" s="206"/>
      <c r="M4" s="196"/>
      <c r="N4" s="196"/>
      <c r="O4" s="206"/>
      <c r="P4" s="206"/>
      <c r="Q4" s="206"/>
      <c r="R4" s="206"/>
      <c r="S4" s="206"/>
      <c r="T4" s="206"/>
      <c r="U4" s="206"/>
      <c r="W4" s="212"/>
      <c r="X4" s="212"/>
      <c r="Y4" s="212"/>
      <c r="Z4" s="212"/>
      <c r="AA4" s="212"/>
      <c r="AB4" s="212"/>
      <c r="AC4" s="212"/>
      <c r="AD4" s="212"/>
    </row>
    <row r="5" spans="2:45" s="205" customFormat="1" x14ac:dyDescent="0.2">
      <c r="B5" s="385" t="s">
        <v>63</v>
      </c>
      <c r="C5" s="385"/>
      <c r="D5" s="385"/>
      <c r="E5" s="385"/>
      <c r="F5" s="385"/>
      <c r="G5" s="385"/>
      <c r="H5" s="385"/>
      <c r="I5" s="385"/>
      <c r="J5" s="385"/>
      <c r="L5" s="206"/>
      <c r="M5" s="197"/>
      <c r="N5" s="197"/>
      <c r="O5" s="206"/>
      <c r="P5" s="206"/>
      <c r="Q5" s="206"/>
      <c r="R5" s="206"/>
      <c r="S5" s="206"/>
      <c r="T5" s="206"/>
      <c r="U5" s="206"/>
      <c r="W5" s="212"/>
      <c r="X5" s="212"/>
      <c r="Y5" s="212"/>
      <c r="Z5" s="212"/>
      <c r="AA5" s="212"/>
      <c r="AB5" s="212"/>
      <c r="AC5" s="212"/>
      <c r="AD5" s="212"/>
    </row>
    <row r="6" spans="2:45" s="205" customFormat="1" x14ac:dyDescent="0.2">
      <c r="B6" s="385" t="s">
        <v>106</v>
      </c>
      <c r="C6" s="385"/>
      <c r="D6" s="385"/>
      <c r="E6" s="385"/>
      <c r="F6" s="385"/>
      <c r="G6" s="385"/>
      <c r="H6" s="385"/>
      <c r="I6" s="385"/>
      <c r="J6" s="385"/>
      <c r="L6" s="206"/>
      <c r="M6" s="197"/>
      <c r="N6" s="197"/>
      <c r="O6" s="206"/>
      <c r="P6" s="206"/>
      <c r="Q6" s="206"/>
      <c r="R6" s="206"/>
      <c r="S6" s="206"/>
      <c r="T6" s="206"/>
      <c r="U6" s="206"/>
      <c r="W6" s="212"/>
      <c r="X6" s="212"/>
      <c r="Y6" s="212"/>
      <c r="Z6" s="212"/>
      <c r="AA6" s="212"/>
      <c r="AB6" s="212"/>
      <c r="AC6" s="212"/>
      <c r="AD6" s="212"/>
    </row>
    <row r="7" spans="2:45" s="205" customFormat="1" x14ac:dyDescent="0.2">
      <c r="B7" s="385" t="s">
        <v>187</v>
      </c>
      <c r="C7" s="385"/>
      <c r="D7" s="385"/>
      <c r="E7" s="385"/>
      <c r="F7" s="385"/>
      <c r="G7" s="385"/>
      <c r="H7" s="385"/>
      <c r="I7" s="385"/>
      <c r="J7" s="385"/>
      <c r="L7" s="206"/>
      <c r="M7" s="211"/>
      <c r="N7" s="206"/>
      <c r="O7" s="206"/>
      <c r="P7" s="206"/>
      <c r="Q7" s="206"/>
      <c r="R7" s="206"/>
      <c r="S7" s="206"/>
      <c r="T7" s="206"/>
      <c r="U7" s="206"/>
      <c r="W7" s="212"/>
      <c r="X7" s="212"/>
      <c r="Y7" s="212"/>
      <c r="Z7" s="212"/>
      <c r="AA7" s="212"/>
      <c r="AB7" s="212"/>
      <c r="AC7" s="212"/>
      <c r="AD7" s="212"/>
    </row>
    <row r="8" spans="2:45" s="205" customFormat="1" x14ac:dyDescent="0.2">
      <c r="B8" s="387" t="s">
        <v>108</v>
      </c>
      <c r="C8" s="385"/>
      <c r="D8" s="385"/>
      <c r="E8" s="385"/>
      <c r="F8" s="385"/>
      <c r="G8" s="385"/>
      <c r="H8" s="385"/>
      <c r="I8" s="385"/>
      <c r="J8" s="385"/>
      <c r="L8" s="206"/>
      <c r="M8" s="211"/>
      <c r="N8" s="206"/>
      <c r="O8" s="206"/>
      <c r="P8" s="206"/>
      <c r="Q8" s="206"/>
      <c r="R8" s="206"/>
      <c r="S8" s="206"/>
      <c r="T8" s="206"/>
      <c r="U8" s="206"/>
      <c r="W8" s="212"/>
      <c r="X8" s="212"/>
      <c r="Y8" s="212"/>
      <c r="Z8" s="212"/>
      <c r="AA8" s="212"/>
      <c r="AB8" s="212"/>
      <c r="AC8" s="212"/>
      <c r="AD8" s="212"/>
    </row>
    <row r="9" spans="2:45" s="205" customFormat="1" x14ac:dyDescent="0.2">
      <c r="L9" s="206"/>
      <c r="M9" s="211"/>
      <c r="N9" s="206"/>
      <c r="O9" s="206"/>
      <c r="P9" s="206"/>
      <c r="Q9" s="206"/>
      <c r="R9" s="206"/>
      <c r="S9" s="206"/>
      <c r="T9" s="206"/>
      <c r="U9" s="206"/>
      <c r="W9" s="212"/>
      <c r="X9" s="212"/>
      <c r="Y9" s="212"/>
      <c r="Z9" s="212"/>
      <c r="AA9" s="212"/>
      <c r="AB9" s="212"/>
      <c r="AC9" s="212"/>
      <c r="AD9" s="212"/>
    </row>
    <row r="10" spans="2:45" x14ac:dyDescent="0.2">
      <c r="B10" s="288" t="s">
        <v>185</v>
      </c>
      <c r="C10" s="288" t="s">
        <v>184</v>
      </c>
      <c r="D10" s="288" t="s">
        <v>28</v>
      </c>
      <c r="E10" s="288" t="s">
        <v>29</v>
      </c>
      <c r="F10" s="288" t="s">
        <v>30</v>
      </c>
      <c r="G10" s="288" t="s">
        <v>31</v>
      </c>
      <c r="H10" s="288" t="s">
        <v>32</v>
      </c>
      <c r="I10" s="288" t="s">
        <v>34</v>
      </c>
      <c r="J10" s="288" t="s">
        <v>35</v>
      </c>
      <c r="K10" s="288" t="s">
        <v>33</v>
      </c>
    </row>
    <row r="11" spans="2:45" s="291" customFormat="1" x14ac:dyDescent="0.2">
      <c r="B11" s="214">
        <f>'Weekly prices for NSW 2020, 21 '!B11</f>
        <v>43647</v>
      </c>
      <c r="C11" s="214">
        <f>'Weekly prices for NSW 2020, 21 '!C11</f>
        <v>43653</v>
      </c>
      <c r="D11" s="293">
        <v>132.39191450957901</v>
      </c>
      <c r="E11" s="293"/>
      <c r="F11" s="293">
        <v>149.006826544305</v>
      </c>
      <c r="G11" s="293">
        <v>156.66026310964401</v>
      </c>
      <c r="H11" s="294"/>
      <c r="I11" s="293">
        <v>16.069879968240599</v>
      </c>
      <c r="J11" s="293">
        <v>23.768710647495499</v>
      </c>
      <c r="K11" s="293"/>
      <c r="L11" s="289"/>
      <c r="M11" s="289"/>
      <c r="N11" s="289"/>
    </row>
    <row r="12" spans="2:45" s="291" customFormat="1" x14ac:dyDescent="0.2">
      <c r="B12" s="214">
        <f>'Weekly prices for NSW 2020, 21 '!B12</f>
        <v>43654</v>
      </c>
      <c r="C12" s="214">
        <f>'Weekly prices for NSW 2020, 21 '!C12</f>
        <v>43660</v>
      </c>
      <c r="D12" s="293">
        <v>146.313996923753</v>
      </c>
      <c r="E12" s="293"/>
      <c r="F12" s="293">
        <v>163.166449203187</v>
      </c>
      <c r="G12" s="293">
        <v>171.672724670864</v>
      </c>
      <c r="H12" s="294"/>
      <c r="I12" s="293">
        <v>15.733405183474501</v>
      </c>
      <c r="J12" s="293">
        <v>22.982111572153102</v>
      </c>
      <c r="K12" s="293"/>
      <c r="L12" s="289"/>
      <c r="M12" s="289"/>
      <c r="N12" s="289"/>
    </row>
    <row r="13" spans="2:45" s="291" customFormat="1" x14ac:dyDescent="0.2">
      <c r="B13" s="214">
        <f>'Weekly prices for NSW 2020, 21 '!B13</f>
        <v>43661</v>
      </c>
      <c r="C13" s="214">
        <f>'Weekly prices for NSW 2020, 21 '!C13</f>
        <v>43667</v>
      </c>
      <c r="D13" s="293">
        <v>147.88557084807999</v>
      </c>
      <c r="E13" s="293"/>
      <c r="F13" s="293">
        <v>164.23007009837801</v>
      </c>
      <c r="G13" s="293">
        <v>171.62138194507099</v>
      </c>
      <c r="H13" s="294"/>
      <c r="I13" s="293">
        <v>15.9558273557722</v>
      </c>
      <c r="J13" s="293">
        <v>23.113843012980698</v>
      </c>
      <c r="K13" s="293"/>
      <c r="L13" s="289"/>
      <c r="M13" s="289"/>
      <c r="N13" s="289"/>
    </row>
    <row r="14" spans="2:45" s="291" customFormat="1" x14ac:dyDescent="0.2">
      <c r="B14" s="214">
        <f>'Weekly prices for NSW 2020, 21 '!B14</f>
        <v>43668</v>
      </c>
      <c r="C14" s="214">
        <f>'Weekly prices for NSW 2020, 21 '!C14</f>
        <v>43674</v>
      </c>
      <c r="D14" s="293">
        <v>136.85437216253601</v>
      </c>
      <c r="E14" s="293"/>
      <c r="F14" s="293">
        <v>153.510759694851</v>
      </c>
      <c r="G14" s="293">
        <v>160.796243062917</v>
      </c>
      <c r="H14" s="294"/>
      <c r="I14" s="293">
        <v>16.457186891628801</v>
      </c>
      <c r="J14" s="293">
        <v>23.597074569789701</v>
      </c>
      <c r="K14" s="293"/>
      <c r="L14" s="289"/>
      <c r="M14" s="289"/>
      <c r="N14" s="289"/>
    </row>
    <row r="15" spans="2:45" s="291" customFormat="1" x14ac:dyDescent="0.2">
      <c r="B15" s="214">
        <f>'Weekly prices for NSW 2020, 21 '!B15</f>
        <v>43675</v>
      </c>
      <c r="C15" s="214">
        <f>'Weekly prices for NSW 2020, 21 '!C15</f>
        <v>43681</v>
      </c>
      <c r="D15" s="293">
        <v>130.512196840927</v>
      </c>
      <c r="E15" s="293"/>
      <c r="F15" s="293">
        <v>147.22023831863399</v>
      </c>
      <c r="G15" s="293">
        <v>154.46185823578199</v>
      </c>
      <c r="H15" s="294"/>
      <c r="I15" s="293">
        <v>16.5881070508539</v>
      </c>
      <c r="J15" s="293">
        <v>23.754378924507801</v>
      </c>
      <c r="K15" s="293"/>
      <c r="L15" s="289"/>
      <c r="M15" s="289"/>
      <c r="N15" s="289"/>
    </row>
    <row r="16" spans="2:45" s="291" customFormat="1" x14ac:dyDescent="0.2">
      <c r="B16" s="214">
        <f>'Weekly prices for NSW 2020, 21 '!B16</f>
        <v>43682</v>
      </c>
      <c r="C16" s="214">
        <f>'Weekly prices for NSW 2020, 21 '!C16</f>
        <v>43688</v>
      </c>
      <c r="D16" s="293">
        <v>136.790377094972</v>
      </c>
      <c r="E16" s="293"/>
      <c r="F16" s="293">
        <v>153.572598110744</v>
      </c>
      <c r="G16" s="293">
        <v>161.452870206716</v>
      </c>
      <c r="H16" s="294"/>
      <c r="I16" s="293">
        <v>16.431226855578799</v>
      </c>
      <c r="J16" s="293">
        <v>23.546682368228701</v>
      </c>
      <c r="K16" s="293"/>
      <c r="L16" s="289"/>
      <c r="M16" s="289"/>
      <c r="N16" s="289"/>
    </row>
    <row r="17" spans="2:14" s="291" customFormat="1" x14ac:dyDescent="0.2">
      <c r="B17" s="214">
        <f>'Weekly prices for NSW 2020, 21 '!B17</f>
        <v>43689</v>
      </c>
      <c r="C17" s="214">
        <f>'Weekly prices for NSW 2020, 21 '!C17</f>
        <v>43695</v>
      </c>
      <c r="D17" s="293">
        <v>154.67497314365701</v>
      </c>
      <c r="E17" s="293"/>
      <c r="F17" s="293">
        <v>170.69941581623499</v>
      </c>
      <c r="G17" s="293">
        <v>178.15975238844999</v>
      </c>
      <c r="H17" s="294"/>
      <c r="I17" s="293">
        <v>15.7114981300873</v>
      </c>
      <c r="J17" s="293">
        <v>22.977326234199001</v>
      </c>
      <c r="K17" s="293"/>
      <c r="L17" s="289"/>
      <c r="M17" s="289"/>
      <c r="N17" s="289"/>
    </row>
    <row r="18" spans="2:14" s="291" customFormat="1" x14ac:dyDescent="0.2">
      <c r="B18" s="214">
        <f>'Weekly prices for NSW 2020, 21 '!B18</f>
        <v>43696</v>
      </c>
      <c r="C18" s="214">
        <f>'Weekly prices for NSW 2020, 21 '!C18</f>
        <v>43702</v>
      </c>
      <c r="D18" s="293">
        <v>143.59579369797899</v>
      </c>
      <c r="E18" s="293"/>
      <c r="F18" s="293">
        <v>159.35930428909199</v>
      </c>
      <c r="G18" s="293">
        <v>167.191125787385</v>
      </c>
      <c r="H18" s="294"/>
      <c r="I18" s="293">
        <v>15.507023373052199</v>
      </c>
      <c r="J18" s="293">
        <v>23.1527993953306</v>
      </c>
      <c r="K18" s="293"/>
      <c r="L18" s="289"/>
      <c r="M18" s="289"/>
      <c r="N18" s="289"/>
    </row>
    <row r="19" spans="2:14" s="291" customFormat="1" x14ac:dyDescent="0.2">
      <c r="B19" s="214">
        <f>'Weekly prices for NSW 2020, 21 '!B19</f>
        <v>43703</v>
      </c>
      <c r="C19" s="214">
        <f>'Weekly prices for NSW 2020, 21 '!C19</f>
        <v>43709</v>
      </c>
      <c r="D19" s="293">
        <v>131.62687957616501</v>
      </c>
      <c r="E19" s="293"/>
      <c r="F19" s="293">
        <v>147.718161718256</v>
      </c>
      <c r="G19" s="293">
        <v>155.37002431756699</v>
      </c>
      <c r="H19" s="294"/>
      <c r="I19" s="293">
        <v>15.8356898029135</v>
      </c>
      <c r="J19" s="293">
        <v>23.442725816561001</v>
      </c>
      <c r="K19" s="293"/>
      <c r="L19" s="289"/>
      <c r="M19" s="289"/>
      <c r="N19" s="289"/>
    </row>
    <row r="20" spans="2:14" s="291" customFormat="1" x14ac:dyDescent="0.2">
      <c r="B20" s="214">
        <f>'Weekly prices for NSW 2020, 21 '!B20</f>
        <v>43710</v>
      </c>
      <c r="C20" s="214">
        <f>'Weekly prices for NSW 2020, 21 '!C20</f>
        <v>43716</v>
      </c>
      <c r="D20" s="293">
        <v>139.36666666666699</v>
      </c>
      <c r="E20" s="293"/>
      <c r="F20" s="293">
        <v>156.02653710551201</v>
      </c>
      <c r="G20" s="293">
        <v>165.21506211180099</v>
      </c>
      <c r="H20" s="294"/>
      <c r="I20" s="293">
        <v>15.599730941703999</v>
      </c>
      <c r="J20" s="293">
        <v>23.145543509546201</v>
      </c>
      <c r="K20" s="293"/>
      <c r="L20" s="289"/>
      <c r="M20" s="289"/>
      <c r="N20" s="289"/>
    </row>
    <row r="21" spans="2:14" s="291" customFormat="1" x14ac:dyDescent="0.2">
      <c r="B21" s="214">
        <f>'Weekly prices for NSW 2020, 21 '!B21</f>
        <v>43717</v>
      </c>
      <c r="C21" s="214">
        <f>'Weekly prices for NSW 2020, 21 '!C21</f>
        <v>43723</v>
      </c>
      <c r="D21" s="293">
        <v>153.997825925375</v>
      </c>
      <c r="E21" s="293"/>
      <c r="F21" s="293">
        <v>169.650388976248</v>
      </c>
      <c r="G21" s="293">
        <v>177.65109604611499</v>
      </c>
      <c r="H21" s="294"/>
      <c r="I21" s="293">
        <v>15.3148563242606</v>
      </c>
      <c r="J21" s="293">
        <v>22.916086057095601</v>
      </c>
      <c r="K21" s="293"/>
      <c r="L21" s="289"/>
      <c r="M21" s="289"/>
      <c r="N21" s="289"/>
    </row>
    <row r="22" spans="2:14" s="291" customFormat="1" x14ac:dyDescent="0.2">
      <c r="B22" s="214">
        <f>'Weekly prices for NSW 2020, 21 '!B22</f>
        <v>43724</v>
      </c>
      <c r="C22" s="214">
        <f>'Weekly prices for NSW 2020, 21 '!C22</f>
        <v>43730</v>
      </c>
      <c r="D22" s="293">
        <v>144.79649994901601</v>
      </c>
      <c r="E22" s="293"/>
      <c r="F22" s="293">
        <v>160.45142537071399</v>
      </c>
      <c r="G22" s="293">
        <v>168.26300447765601</v>
      </c>
      <c r="H22" s="294"/>
      <c r="I22" s="293">
        <v>15.516788518007999</v>
      </c>
      <c r="J22" s="293">
        <v>23.072869010354001</v>
      </c>
      <c r="K22" s="293"/>
      <c r="L22" s="289"/>
      <c r="M22" s="289"/>
      <c r="N22" s="289"/>
    </row>
    <row r="23" spans="2:14" s="291" customFormat="1" x14ac:dyDescent="0.2">
      <c r="B23" s="214">
        <f>'Weekly prices for NSW 2020, 21 '!B23</f>
        <v>43731</v>
      </c>
      <c r="C23" s="214">
        <f>'Weekly prices for NSW 2020, 21 '!C23</f>
        <v>43737</v>
      </c>
      <c r="D23" s="293">
        <v>142.15174328048201</v>
      </c>
      <c r="E23" s="293"/>
      <c r="F23" s="293">
        <v>160.13990436590399</v>
      </c>
      <c r="G23" s="293">
        <v>165.90251625671499</v>
      </c>
      <c r="H23" s="294"/>
      <c r="I23" s="293">
        <v>15.558893836418999</v>
      </c>
      <c r="J23" s="293">
        <v>23.157957763975201</v>
      </c>
      <c r="K23" s="293"/>
      <c r="L23" s="289"/>
      <c r="M23" s="289"/>
      <c r="N23" s="289"/>
    </row>
    <row r="24" spans="2:14" s="291" customFormat="1" x14ac:dyDescent="0.2">
      <c r="B24" s="214">
        <f>'Weekly prices for NSW 2020, 21 '!B24</f>
        <v>43738</v>
      </c>
      <c r="C24" s="214">
        <f>'Weekly prices for NSW 2020, 21 '!C24</f>
        <v>43744</v>
      </c>
      <c r="D24" s="293">
        <v>157.175333567416</v>
      </c>
      <c r="E24" s="293"/>
      <c r="F24" s="293">
        <v>173.42456433365899</v>
      </c>
      <c r="G24" s="293">
        <v>180.94178665883001</v>
      </c>
      <c r="H24" s="294"/>
      <c r="I24" s="293">
        <v>15.3512877412413</v>
      </c>
      <c r="J24" s="293">
        <v>23.034733761646901</v>
      </c>
      <c r="K24" s="293"/>
      <c r="L24" s="289"/>
      <c r="M24" s="289"/>
      <c r="N24" s="289"/>
    </row>
    <row r="25" spans="2:14" s="291" customFormat="1" x14ac:dyDescent="0.2">
      <c r="B25" s="214">
        <f>'Weekly prices for NSW 2020, 21 '!B25</f>
        <v>43745</v>
      </c>
      <c r="C25" s="214">
        <f>'Weekly prices for NSW 2020, 21 '!C25</f>
        <v>43751</v>
      </c>
      <c r="D25" s="293">
        <v>145.83736487587601</v>
      </c>
      <c r="E25" s="293"/>
      <c r="F25" s="293">
        <v>161.57202384687801</v>
      </c>
      <c r="G25" s="293">
        <v>169.63123419401199</v>
      </c>
      <c r="H25" s="294"/>
      <c r="I25" s="293">
        <v>15.674028257256101</v>
      </c>
      <c r="J25" s="293">
        <v>23.395529426759701</v>
      </c>
      <c r="K25" s="293"/>
      <c r="L25" s="289"/>
      <c r="M25" s="289"/>
      <c r="N25" s="289"/>
    </row>
    <row r="26" spans="2:14" s="291" customFormat="1" x14ac:dyDescent="0.2">
      <c r="B26" s="214">
        <f>'Weekly prices for NSW 2020, 21 '!B26</f>
        <v>43752</v>
      </c>
      <c r="C26" s="214">
        <f>'Weekly prices for NSW 2020, 21 '!C26</f>
        <v>43758</v>
      </c>
      <c r="D26" s="293">
        <v>138.592164179104</v>
      </c>
      <c r="E26" s="293"/>
      <c r="F26" s="293">
        <v>156.009064801519</v>
      </c>
      <c r="G26" s="293">
        <v>162.667694650676</v>
      </c>
      <c r="H26" s="294"/>
      <c r="I26" s="293">
        <v>15.845009351314101</v>
      </c>
      <c r="J26" s="293">
        <v>23.488215504631899</v>
      </c>
      <c r="K26" s="293"/>
      <c r="L26" s="289"/>
      <c r="M26" s="289"/>
      <c r="N26" s="289"/>
    </row>
    <row r="27" spans="2:14" s="291" customFormat="1" x14ac:dyDescent="0.2">
      <c r="B27" s="214">
        <f>'Weekly prices for NSW 2020, 21 '!B27</f>
        <v>43759</v>
      </c>
      <c r="C27" s="214">
        <f>'Weekly prices for NSW 2020, 21 '!C27</f>
        <v>43765</v>
      </c>
      <c r="D27" s="293">
        <v>159.62239952718701</v>
      </c>
      <c r="E27" s="293"/>
      <c r="F27" s="293">
        <v>176.714805074971</v>
      </c>
      <c r="G27" s="293">
        <v>183.05426867697699</v>
      </c>
      <c r="H27" s="294"/>
      <c r="I27" s="293">
        <v>15.4065434459316</v>
      </c>
      <c r="J27" s="293">
        <v>22.9602932034811</v>
      </c>
      <c r="K27" s="293"/>
      <c r="L27" s="289"/>
      <c r="M27" s="289"/>
      <c r="N27" s="289"/>
    </row>
    <row r="28" spans="2:14" s="291" customFormat="1" x14ac:dyDescent="0.2">
      <c r="B28" s="214">
        <f>'Weekly prices for NSW 2020, 21 '!B28</f>
        <v>43766</v>
      </c>
      <c r="C28" s="214">
        <f>'Weekly prices for NSW 2020, 21 '!C28</f>
        <v>43772</v>
      </c>
      <c r="D28" s="293">
        <v>153.08348347469999</v>
      </c>
      <c r="E28" s="293"/>
      <c r="F28" s="293">
        <v>168.946956465489</v>
      </c>
      <c r="G28" s="293">
        <v>176.58558904460199</v>
      </c>
      <c r="H28" s="294"/>
      <c r="I28" s="293">
        <v>15.4733810078164</v>
      </c>
      <c r="J28" s="293">
        <v>23.149287824089299</v>
      </c>
      <c r="K28" s="293"/>
      <c r="L28" s="289"/>
      <c r="M28" s="289"/>
      <c r="N28" s="289"/>
    </row>
    <row r="29" spans="2:14" s="291" customFormat="1" x14ac:dyDescent="0.2">
      <c r="B29" s="214">
        <f>'Weekly prices for NSW 2020, 21 '!B29</f>
        <v>43773</v>
      </c>
      <c r="C29" s="214">
        <f>'Weekly prices for NSW 2020, 21 '!C29</f>
        <v>43779</v>
      </c>
      <c r="D29" s="293">
        <v>138.39287210502999</v>
      </c>
      <c r="E29" s="293"/>
      <c r="F29" s="293">
        <v>154.472186062362</v>
      </c>
      <c r="G29" s="293">
        <v>162.31323539276801</v>
      </c>
      <c r="H29" s="294"/>
      <c r="I29" s="293">
        <v>15.7775859687888</v>
      </c>
      <c r="J29" s="293">
        <v>23.4645501022495</v>
      </c>
      <c r="K29" s="293"/>
      <c r="L29" s="289"/>
      <c r="M29" s="289"/>
      <c r="N29" s="289"/>
    </row>
    <row r="30" spans="2:14" s="291" customFormat="1" x14ac:dyDescent="0.2">
      <c r="B30" s="214">
        <f>'Weekly prices for NSW 2020, 21 '!B30</f>
        <v>43780</v>
      </c>
      <c r="C30" s="214">
        <f>'Weekly prices for NSW 2020, 21 '!C30</f>
        <v>43786</v>
      </c>
      <c r="D30" s="293">
        <v>135.14752095981501</v>
      </c>
      <c r="E30" s="293"/>
      <c r="F30" s="293">
        <v>150.71268336169899</v>
      </c>
      <c r="G30" s="293">
        <v>158.77919642156499</v>
      </c>
      <c r="H30" s="294"/>
      <c r="I30" s="293">
        <v>15.831504662690101</v>
      </c>
      <c r="J30" s="293">
        <v>23.711273875040501</v>
      </c>
      <c r="K30" s="293"/>
      <c r="L30" s="289"/>
      <c r="M30" s="289"/>
      <c r="N30" s="289"/>
    </row>
    <row r="31" spans="2:14" s="291" customFormat="1" x14ac:dyDescent="0.2">
      <c r="B31" s="214">
        <f>'Weekly prices for NSW 2020, 21 '!B31</f>
        <v>43787</v>
      </c>
      <c r="C31" s="214">
        <f>'Weekly prices for NSW 2020, 21 '!C31</f>
        <v>43793</v>
      </c>
      <c r="D31" s="293">
        <v>158.16138829733299</v>
      </c>
      <c r="E31" s="293"/>
      <c r="F31" s="293">
        <v>174.338950427725</v>
      </c>
      <c r="G31" s="293">
        <v>182.439423505798</v>
      </c>
      <c r="H31" s="294"/>
      <c r="I31" s="293">
        <v>15.365843717246999</v>
      </c>
      <c r="J31" s="293">
        <v>22.9216074548631</v>
      </c>
      <c r="K31" s="293"/>
      <c r="L31" s="289"/>
      <c r="M31" s="289"/>
      <c r="N31" s="289"/>
    </row>
    <row r="32" spans="2:14" s="291" customFormat="1" x14ac:dyDescent="0.2">
      <c r="B32" s="214">
        <f>'Weekly prices for NSW 2020, 21 '!B32</f>
        <v>43794</v>
      </c>
      <c r="C32" s="214">
        <f>'Weekly prices for NSW 2020, 21 '!C32</f>
        <v>43800</v>
      </c>
      <c r="D32" s="293">
        <v>154.24236525785199</v>
      </c>
      <c r="E32" s="293"/>
      <c r="F32" s="293">
        <v>169.782963410772</v>
      </c>
      <c r="G32" s="293">
        <v>177.82911021813999</v>
      </c>
      <c r="H32" s="294"/>
      <c r="I32" s="293">
        <v>15.3590549341433</v>
      </c>
      <c r="J32" s="293">
        <v>23.125536208487102</v>
      </c>
      <c r="K32" s="293"/>
      <c r="L32" s="289"/>
      <c r="M32" s="289"/>
      <c r="N32" s="289"/>
    </row>
    <row r="33" spans="2:14" s="291" customFormat="1" x14ac:dyDescent="0.2">
      <c r="B33" s="214">
        <f>'Weekly prices for NSW 2020, 21 '!B33</f>
        <v>43801</v>
      </c>
      <c r="C33" s="214">
        <f>'Weekly prices for NSW 2020, 21 '!C33</f>
        <v>43807</v>
      </c>
      <c r="D33" s="293">
        <v>137.68791852492799</v>
      </c>
      <c r="E33" s="293"/>
      <c r="F33" s="293">
        <v>153.60864149924799</v>
      </c>
      <c r="G33" s="293">
        <v>161.95491533043599</v>
      </c>
      <c r="H33" s="294"/>
      <c r="I33" s="293">
        <v>15.747951346926</v>
      </c>
      <c r="J33" s="293">
        <v>23.635058538248799</v>
      </c>
      <c r="K33" s="293"/>
      <c r="L33" s="289"/>
      <c r="M33" s="289"/>
      <c r="N33" s="289"/>
    </row>
    <row r="34" spans="2:14" s="291" customFormat="1" x14ac:dyDescent="0.2">
      <c r="B34" s="214">
        <f>'Weekly prices for NSW 2020, 21 '!B34</f>
        <v>43808</v>
      </c>
      <c r="C34" s="214">
        <f>'Weekly prices for NSW 2020, 21 '!C34</f>
        <v>43814</v>
      </c>
      <c r="D34" s="293">
        <v>158.637294117647</v>
      </c>
      <c r="E34" s="293"/>
      <c r="F34" s="293">
        <v>175.851925432032</v>
      </c>
      <c r="G34" s="293">
        <v>182.29881718045399</v>
      </c>
      <c r="H34" s="294"/>
      <c r="I34" s="293">
        <v>15.116515498067701</v>
      </c>
      <c r="J34" s="293">
        <v>22.921046520628501</v>
      </c>
      <c r="K34" s="293"/>
      <c r="L34" s="289"/>
      <c r="M34" s="289"/>
      <c r="N34" s="289"/>
    </row>
    <row r="35" spans="2:14" s="291" customFormat="1" x14ac:dyDescent="0.2">
      <c r="B35" s="214">
        <f>'Weekly prices for NSW 2020, 21 '!B35</f>
        <v>43815</v>
      </c>
      <c r="C35" s="214">
        <f>'Weekly prices for NSW 2020, 21 '!C35</f>
        <v>43821</v>
      </c>
      <c r="D35" s="293">
        <v>155.90292068674</v>
      </c>
      <c r="E35" s="293"/>
      <c r="F35" s="293">
        <v>171.343557745292</v>
      </c>
      <c r="G35" s="293">
        <v>179.54931358150799</v>
      </c>
      <c r="H35" s="294"/>
      <c r="I35" s="293">
        <v>15.2363946705555</v>
      </c>
      <c r="J35" s="293">
        <v>23.063848396501498</v>
      </c>
      <c r="K35" s="293"/>
      <c r="L35" s="289"/>
      <c r="M35" s="289"/>
      <c r="N35" s="289"/>
    </row>
    <row r="36" spans="2:14" s="291" customFormat="1" x14ac:dyDescent="0.2">
      <c r="B36" s="298">
        <f>'Weekly prices for NSW 2020, 21 '!B36</f>
        <v>43822</v>
      </c>
      <c r="C36" s="298">
        <f>'Weekly prices for NSW 2020, 21 '!C36</f>
        <v>43828</v>
      </c>
      <c r="D36" s="299">
        <v>141.929806871182</v>
      </c>
      <c r="E36" s="299"/>
      <c r="F36" s="299">
        <v>157.83274760383401</v>
      </c>
      <c r="G36" s="299">
        <v>165.882837956847</v>
      </c>
      <c r="H36" s="300"/>
      <c r="I36" s="299">
        <v>15.525179828142599</v>
      </c>
      <c r="J36" s="299">
        <v>23.3473960839471</v>
      </c>
      <c r="K36" s="299"/>
      <c r="L36" s="289"/>
      <c r="M36" s="289"/>
      <c r="N36" s="289"/>
    </row>
    <row r="37" spans="2:14" s="291" customFormat="1" x14ac:dyDescent="0.2">
      <c r="B37" s="214">
        <f>'Weekly prices for NSW 2020, 21 '!B37</f>
        <v>43829</v>
      </c>
      <c r="C37" s="214">
        <f>'Weekly prices for NSW 2020, 21 '!C37</f>
        <v>43835</v>
      </c>
      <c r="D37" s="293">
        <v>137.36701319472201</v>
      </c>
      <c r="E37" s="293"/>
      <c r="F37" s="293">
        <v>153.499259674706</v>
      </c>
      <c r="G37" s="293">
        <v>161.39110058785101</v>
      </c>
      <c r="H37" s="294"/>
      <c r="I37" s="293">
        <v>15.8433750786298</v>
      </c>
      <c r="J37" s="293">
        <v>23.682937569676699</v>
      </c>
      <c r="K37" s="293"/>
      <c r="M37" s="289"/>
      <c r="N37" s="289"/>
    </row>
    <row r="38" spans="2:14" s="291" customFormat="1" x14ac:dyDescent="0.2">
      <c r="B38" s="214">
        <f>'Weekly prices for NSW 2020, 21 '!B38</f>
        <v>43836</v>
      </c>
      <c r="C38" s="214">
        <f>'Weekly prices for NSW 2020, 21 '!C38</f>
        <v>43842</v>
      </c>
      <c r="D38" s="293">
        <v>137.861298947732</v>
      </c>
      <c r="E38" s="293"/>
      <c r="F38" s="293">
        <v>155.29456100855501</v>
      </c>
      <c r="G38" s="293">
        <v>162.315352058484</v>
      </c>
      <c r="H38" s="294"/>
      <c r="I38" s="293">
        <v>15.7130208844004</v>
      </c>
      <c r="J38" s="293">
        <v>23.3820930952627</v>
      </c>
      <c r="K38" s="293"/>
      <c r="L38" s="289"/>
      <c r="M38" s="289"/>
      <c r="N38" s="289"/>
    </row>
    <row r="39" spans="2:14" s="291" customFormat="1" x14ac:dyDescent="0.2">
      <c r="B39" s="214">
        <f>'Weekly prices for NSW 2020, 21 '!B39</f>
        <v>43843</v>
      </c>
      <c r="C39" s="214">
        <f>'Weekly prices for NSW 2020, 21 '!C39</f>
        <v>43849</v>
      </c>
      <c r="D39" s="293">
        <v>159.97367970718301</v>
      </c>
      <c r="E39" s="293"/>
      <c r="F39" s="293">
        <v>176.53724644150199</v>
      </c>
      <c r="G39" s="293">
        <v>183.49384752797801</v>
      </c>
      <c r="H39" s="294"/>
      <c r="I39" s="293">
        <v>15.091844457851099</v>
      </c>
      <c r="J39" s="293">
        <v>22.8800863930886</v>
      </c>
      <c r="K39" s="293"/>
      <c r="L39" s="289"/>
      <c r="M39" s="289"/>
      <c r="N39" s="289"/>
    </row>
    <row r="40" spans="2:14" s="291" customFormat="1" x14ac:dyDescent="0.2">
      <c r="B40" s="214">
        <f>'Weekly prices for NSW 2020, 21 '!B40</f>
        <v>43850</v>
      </c>
      <c r="C40" s="214">
        <f>'Weekly prices for NSW 2020, 21 '!C40</f>
        <v>43856</v>
      </c>
      <c r="D40" s="293">
        <v>147.968026684991</v>
      </c>
      <c r="E40" s="293"/>
      <c r="F40" s="293">
        <v>163.69604598899099</v>
      </c>
      <c r="G40" s="293">
        <v>171.68660562248999</v>
      </c>
      <c r="H40" s="294"/>
      <c r="I40" s="293">
        <v>15.3965863985181</v>
      </c>
      <c r="J40" s="293">
        <v>23.2374386158899</v>
      </c>
      <c r="K40" s="293"/>
      <c r="L40" s="289"/>
      <c r="M40" s="289"/>
      <c r="N40" s="289"/>
    </row>
    <row r="41" spans="2:14" s="291" customFormat="1" x14ac:dyDescent="0.2">
      <c r="B41" s="214">
        <f>'Weekly prices for NSW 2020, 21 '!B41</f>
        <v>43857</v>
      </c>
      <c r="C41" s="214">
        <f>'Weekly prices for NSW 2020, 21 '!C41</f>
        <v>43863</v>
      </c>
      <c r="D41" s="293">
        <v>134.77713755222001</v>
      </c>
      <c r="E41" s="293"/>
      <c r="F41" s="293">
        <v>150.75528503771301</v>
      </c>
      <c r="G41" s="293">
        <v>158.774173119945</v>
      </c>
      <c r="H41" s="294"/>
      <c r="I41" s="293">
        <v>15.7194239211907</v>
      </c>
      <c r="J41" s="293">
        <v>23.562565051866901</v>
      </c>
      <c r="K41" s="293"/>
      <c r="L41" s="289"/>
      <c r="M41" s="289"/>
      <c r="N41" s="289"/>
    </row>
    <row r="42" spans="2:14" s="291" customFormat="1" x14ac:dyDescent="0.2">
      <c r="B42" s="214">
        <f>'Weekly prices for NSW 2020, 21 '!B42</f>
        <v>43864</v>
      </c>
      <c r="C42" s="214">
        <f>'Weekly prices for NSW 2020, 21 '!C42</f>
        <v>43870</v>
      </c>
      <c r="D42" s="293">
        <v>134.76086903304801</v>
      </c>
      <c r="E42" s="293"/>
      <c r="F42" s="293">
        <v>154.010346373007</v>
      </c>
      <c r="G42" s="293">
        <v>159.245366284201</v>
      </c>
      <c r="H42" s="294"/>
      <c r="I42" s="293">
        <v>15.7104058347776</v>
      </c>
      <c r="J42" s="293">
        <v>23.282446278639501</v>
      </c>
      <c r="K42" s="293"/>
      <c r="L42" s="289"/>
      <c r="M42" s="289"/>
      <c r="N42" s="289"/>
    </row>
    <row r="43" spans="2:14" s="291" customFormat="1" x14ac:dyDescent="0.2">
      <c r="B43" s="214">
        <f>'Weekly prices for NSW 2020, 21 '!B43</f>
        <v>43871</v>
      </c>
      <c r="C43" s="214">
        <f>'Weekly prices for NSW 2020, 21 '!C43</f>
        <v>43877</v>
      </c>
      <c r="D43" s="293">
        <v>155.573100186457</v>
      </c>
      <c r="E43" s="293"/>
      <c r="F43" s="293">
        <v>171.66720124159301</v>
      </c>
      <c r="G43" s="293">
        <v>179.29106965667799</v>
      </c>
      <c r="H43" s="294"/>
      <c r="I43" s="293">
        <v>15.2560662994801</v>
      </c>
      <c r="J43" s="293">
        <v>23.153463058992699</v>
      </c>
      <c r="K43" s="293"/>
      <c r="L43" s="289"/>
      <c r="M43" s="289"/>
      <c r="N43" s="289"/>
    </row>
    <row r="44" spans="2:14" s="291" customFormat="1" x14ac:dyDescent="0.2">
      <c r="B44" s="214">
        <f>'Weekly prices for NSW 2020, 21 '!B44</f>
        <v>43878</v>
      </c>
      <c r="C44" s="214">
        <f>'Weekly prices for NSW 2020, 21 '!C44</f>
        <v>43884</v>
      </c>
      <c r="D44" s="293">
        <v>150.56456477984</v>
      </c>
      <c r="E44" s="293"/>
      <c r="F44" s="293">
        <v>166.28153760342099</v>
      </c>
      <c r="G44" s="293">
        <v>174.111392749245</v>
      </c>
      <c r="H44" s="294"/>
      <c r="I44" s="293">
        <v>15.4095527176648</v>
      </c>
      <c r="J44" s="293">
        <v>23.0697877040128</v>
      </c>
      <c r="K44" s="293"/>
      <c r="L44" s="289"/>
      <c r="M44" s="289"/>
      <c r="N44" s="289"/>
    </row>
    <row r="45" spans="2:14" s="291" customFormat="1" x14ac:dyDescent="0.2">
      <c r="B45" s="214">
        <f>'Weekly prices for NSW 2020, 21 '!B45</f>
        <v>43885</v>
      </c>
      <c r="C45" s="214">
        <f>'Weekly prices for NSW 2020, 21 '!C45</f>
        <v>43891</v>
      </c>
      <c r="D45" s="293">
        <v>134.30830911415899</v>
      </c>
      <c r="E45" s="293"/>
      <c r="F45" s="293">
        <v>150.50671317057001</v>
      </c>
      <c r="G45" s="293">
        <v>158.11255428090001</v>
      </c>
      <c r="H45" s="294"/>
      <c r="I45" s="293">
        <v>15.794212065564899</v>
      </c>
      <c r="J45" s="293">
        <v>23.3142659871774</v>
      </c>
      <c r="K45" s="293"/>
      <c r="L45" s="289"/>
      <c r="M45" s="289"/>
      <c r="N45" s="289"/>
    </row>
    <row r="46" spans="2:14" s="291" customFormat="1" x14ac:dyDescent="0.2">
      <c r="B46" s="214">
        <f>'Weekly prices for NSW 2020, 21 '!B46</f>
        <v>43892</v>
      </c>
      <c r="C46" s="214">
        <f>'Weekly prices for NSW 2020, 21 '!C46</f>
        <v>43898</v>
      </c>
      <c r="D46" s="293">
        <v>127.424113813384</v>
      </c>
      <c r="E46" s="293"/>
      <c r="F46" s="293">
        <v>143.69786178275001</v>
      </c>
      <c r="G46" s="293">
        <v>150.58621101526199</v>
      </c>
      <c r="H46" s="294"/>
      <c r="I46" s="293">
        <v>15.9238334262874</v>
      </c>
      <c r="J46" s="293">
        <v>23.418661210978801</v>
      </c>
      <c r="K46" s="293"/>
      <c r="L46" s="289"/>
      <c r="M46" s="289"/>
      <c r="N46" s="289"/>
    </row>
    <row r="47" spans="2:14" s="291" customFormat="1" x14ac:dyDescent="0.2">
      <c r="B47" s="214">
        <f>'Weekly prices for NSW 2020, 21 '!B47</f>
        <v>43899</v>
      </c>
      <c r="C47" s="214">
        <f>'Weekly prices for NSW 2020, 21 '!C47</f>
        <v>43905</v>
      </c>
      <c r="D47" s="293">
        <v>129.044677048762</v>
      </c>
      <c r="E47" s="293"/>
      <c r="F47" s="293">
        <v>144.78746717304401</v>
      </c>
      <c r="G47" s="293">
        <v>152.081446347173</v>
      </c>
      <c r="H47" s="294"/>
      <c r="I47" s="293">
        <v>15.6513777963621</v>
      </c>
      <c r="J47" s="293">
        <v>23.194738175675699</v>
      </c>
      <c r="K47" s="293"/>
      <c r="L47" s="289"/>
      <c r="M47" s="289"/>
      <c r="N47" s="289"/>
    </row>
    <row r="48" spans="2:14" s="291" customFormat="1" x14ac:dyDescent="0.2">
      <c r="B48" s="214">
        <f>'Weekly prices for NSW 2020, 21 '!B48</f>
        <v>43906</v>
      </c>
      <c r="C48" s="214">
        <f>'Weekly prices for NSW 2020, 21 '!C48</f>
        <v>43912</v>
      </c>
      <c r="D48" s="293">
        <v>141.304670817252</v>
      </c>
      <c r="E48" s="293"/>
      <c r="F48" s="293">
        <v>157.30413088447301</v>
      </c>
      <c r="G48" s="293">
        <v>164.68716384042199</v>
      </c>
      <c r="H48" s="294"/>
      <c r="I48" s="293">
        <v>15.4634146341463</v>
      </c>
      <c r="J48" s="293">
        <v>23.019578351164299</v>
      </c>
      <c r="K48" s="293"/>
      <c r="L48" s="289"/>
      <c r="M48" s="289"/>
      <c r="N48" s="289"/>
    </row>
    <row r="49" spans="2:14" s="291" customFormat="1" x14ac:dyDescent="0.2">
      <c r="B49" s="214">
        <f>'Weekly prices for NSW 2020, 21 '!B49</f>
        <v>43913</v>
      </c>
      <c r="C49" s="214">
        <f>'Weekly prices for NSW 2020, 21 '!C49</f>
        <v>43919</v>
      </c>
      <c r="D49" s="293">
        <v>129.48134783837199</v>
      </c>
      <c r="E49" s="293"/>
      <c r="F49" s="293">
        <v>145.61980705361401</v>
      </c>
      <c r="G49" s="293">
        <v>153.318210286582</v>
      </c>
      <c r="H49" s="294"/>
      <c r="I49" s="293">
        <v>15.420447099633799</v>
      </c>
      <c r="J49" s="293">
        <v>23.1945478978691</v>
      </c>
      <c r="K49" s="293"/>
      <c r="L49" s="289"/>
      <c r="M49" s="289"/>
      <c r="N49" s="289"/>
    </row>
    <row r="50" spans="2:14" s="291" customFormat="1" x14ac:dyDescent="0.2">
      <c r="B50" s="214">
        <f>'Weekly prices for NSW 2020, 21 '!B50</f>
        <v>43920</v>
      </c>
      <c r="C50" s="214">
        <f>'Weekly prices for NSW 2020, 21 '!C50</f>
        <v>43926</v>
      </c>
      <c r="D50" s="293">
        <v>118.648644729504</v>
      </c>
      <c r="E50" s="293"/>
      <c r="F50" s="293">
        <v>134.60135223733801</v>
      </c>
      <c r="G50" s="293">
        <v>142.171340052875</v>
      </c>
      <c r="H50" s="294"/>
      <c r="I50" s="293">
        <v>15.4214448476665</v>
      </c>
      <c r="J50" s="293">
        <v>23.200311015844999</v>
      </c>
      <c r="K50" s="293"/>
      <c r="L50" s="289"/>
      <c r="M50" s="289"/>
      <c r="N50" s="289"/>
    </row>
    <row r="51" spans="2:14" s="291" customFormat="1" x14ac:dyDescent="0.2">
      <c r="B51" s="214">
        <f>'Weekly prices for NSW 2020, 21 '!B51</f>
        <v>43927</v>
      </c>
      <c r="C51" s="214">
        <f>'Weekly prices for NSW 2020, 21 '!C51</f>
        <v>43933</v>
      </c>
      <c r="D51" s="293">
        <v>111.374877224313</v>
      </c>
      <c r="E51" s="293"/>
      <c r="F51" s="293">
        <v>127.681403670375</v>
      </c>
      <c r="G51" s="293">
        <v>134.923352307307</v>
      </c>
      <c r="H51" s="294"/>
      <c r="I51" s="293">
        <v>15.5386717752235</v>
      </c>
      <c r="J51" s="293">
        <v>23.1838019134196</v>
      </c>
      <c r="K51" s="293"/>
      <c r="L51" s="289"/>
      <c r="M51" s="289"/>
      <c r="N51" s="289"/>
    </row>
    <row r="52" spans="2:14" s="291" customFormat="1" x14ac:dyDescent="0.2">
      <c r="B52" s="214">
        <f>'Weekly prices for NSW 2020, 21 '!B52</f>
        <v>43934</v>
      </c>
      <c r="C52" s="214">
        <f>'Weekly prices for NSW 2020, 21 '!C52</f>
        <v>43940</v>
      </c>
      <c r="D52" s="293">
        <v>103.836378471991</v>
      </c>
      <c r="E52" s="293"/>
      <c r="F52" s="293">
        <v>121.055486591868</v>
      </c>
      <c r="G52" s="293">
        <v>127.276776893782</v>
      </c>
      <c r="H52" s="294"/>
      <c r="I52" s="293">
        <v>15.6776236012208</v>
      </c>
      <c r="J52" s="293">
        <v>23.274344859668201</v>
      </c>
      <c r="K52" s="293"/>
      <c r="L52" s="289"/>
      <c r="M52" s="289"/>
      <c r="N52" s="289"/>
    </row>
    <row r="53" spans="2:14" s="291" customFormat="1" x14ac:dyDescent="0.2">
      <c r="B53" s="214">
        <f>'Weekly prices for NSW 2020, 21 '!B53</f>
        <v>43941</v>
      </c>
      <c r="C53" s="214">
        <f>'Weekly prices for NSW 2020, 21 '!C53</f>
        <v>43947</v>
      </c>
      <c r="D53" s="293">
        <v>100.322576006574</v>
      </c>
      <c r="E53" s="293"/>
      <c r="F53" s="293">
        <v>118.80890472957699</v>
      </c>
      <c r="G53" s="293">
        <v>124.369726969571</v>
      </c>
      <c r="H53" s="294"/>
      <c r="I53" s="293">
        <v>15.701809875241601</v>
      </c>
      <c r="J53" s="293">
        <v>23.450487318938102</v>
      </c>
      <c r="K53" s="293"/>
      <c r="L53" s="289"/>
      <c r="M53" s="289"/>
      <c r="N53" s="289"/>
    </row>
    <row r="54" spans="2:14" s="291" customFormat="1" x14ac:dyDescent="0.2">
      <c r="B54" s="214">
        <f>'Weekly prices for NSW 2020, 21 '!B54</f>
        <v>43948</v>
      </c>
      <c r="C54" s="214">
        <f>'Weekly prices for NSW 2020, 21 '!C54</f>
        <v>43954</v>
      </c>
      <c r="D54" s="293">
        <v>102.04144921718201</v>
      </c>
      <c r="E54" s="293"/>
      <c r="F54" s="293">
        <v>125.916568150209</v>
      </c>
      <c r="G54" s="293">
        <v>127.81168998001699</v>
      </c>
      <c r="H54" s="294"/>
      <c r="I54" s="293">
        <v>15.9075832873182</v>
      </c>
      <c r="J54" s="293">
        <v>23.677399048057701</v>
      </c>
      <c r="K54" s="293"/>
      <c r="L54" s="289"/>
      <c r="M54" s="289"/>
      <c r="N54" s="289"/>
    </row>
    <row r="55" spans="2:14" s="291" customFormat="1" x14ac:dyDescent="0.2">
      <c r="B55" s="214">
        <f>'Weekly prices for NSW 2020, 21 '!B55</f>
        <v>43955</v>
      </c>
      <c r="C55" s="214">
        <f>'Weekly prices for NSW 2020, 21 '!C55</f>
        <v>43961</v>
      </c>
      <c r="D55" s="293">
        <v>112.33706555213401</v>
      </c>
      <c r="E55" s="293"/>
      <c r="F55" s="293">
        <v>129.26869384470999</v>
      </c>
      <c r="G55" s="293">
        <v>135.91659816011</v>
      </c>
      <c r="H55" s="294"/>
      <c r="I55" s="293">
        <v>15.20522696011</v>
      </c>
      <c r="J55" s="293">
        <v>23.154734083988401</v>
      </c>
      <c r="K55" s="293"/>
      <c r="L55" s="289"/>
      <c r="M55" s="289"/>
      <c r="N55" s="289"/>
    </row>
    <row r="56" spans="2:14" s="291" customFormat="1" x14ac:dyDescent="0.2">
      <c r="B56" s="214">
        <f>'Weekly prices for NSW 2020, 21 '!B56</f>
        <v>43962</v>
      </c>
      <c r="C56" s="214">
        <f>'Weekly prices for NSW 2020, 21 '!C56</f>
        <v>43968</v>
      </c>
      <c r="D56" s="293">
        <v>112.542179563788</v>
      </c>
      <c r="E56" s="293"/>
      <c r="F56" s="293">
        <v>128.05679731059399</v>
      </c>
      <c r="G56" s="293">
        <v>136.569038996041</v>
      </c>
      <c r="H56" s="294"/>
      <c r="I56" s="293">
        <v>15.3282841823056</v>
      </c>
      <c r="J56" s="293">
        <v>23.2581066002918</v>
      </c>
      <c r="K56" s="293"/>
      <c r="L56" s="289"/>
      <c r="M56" s="289"/>
      <c r="N56" s="289"/>
    </row>
    <row r="57" spans="2:14" s="291" customFormat="1" x14ac:dyDescent="0.2">
      <c r="B57" s="214">
        <f>'Weekly prices for NSW 2020, 21 '!B57</f>
        <v>43969</v>
      </c>
      <c r="C57" s="214">
        <f>'Weekly prices for NSW 2020, 21 '!C57</f>
        <v>43975</v>
      </c>
      <c r="D57" s="293">
        <v>109.94584491259501</v>
      </c>
      <c r="E57" s="293"/>
      <c r="F57" s="293">
        <v>125.47754408432699</v>
      </c>
      <c r="G57" s="293">
        <v>133.611806071411</v>
      </c>
      <c r="H57" s="294"/>
      <c r="I57" s="293">
        <v>15.371232125952901</v>
      </c>
      <c r="J57" s="293">
        <v>23.259378983327402</v>
      </c>
      <c r="K57" s="293"/>
      <c r="L57" s="289"/>
      <c r="M57" s="289"/>
      <c r="N57" s="289"/>
    </row>
    <row r="58" spans="2:14" s="291" customFormat="1" x14ac:dyDescent="0.2">
      <c r="B58" s="214">
        <f>'Weekly prices for NSW 2020, 21 '!B58</f>
        <v>43976</v>
      </c>
      <c r="C58" s="214">
        <f>'Weekly prices for NSW 2020, 21 '!C58</f>
        <v>43982</v>
      </c>
      <c r="D58" s="293">
        <v>105.87004531889001</v>
      </c>
      <c r="E58" s="293"/>
      <c r="F58" s="293">
        <v>121.365444864095</v>
      </c>
      <c r="G58" s="293">
        <v>129.43767734833699</v>
      </c>
      <c r="H58" s="294"/>
      <c r="I58" s="293">
        <v>15.380427248093801</v>
      </c>
      <c r="J58" s="293">
        <v>23.243540580789301</v>
      </c>
      <c r="K58" s="293"/>
      <c r="L58" s="289"/>
      <c r="M58" s="289"/>
      <c r="N58" s="289"/>
    </row>
    <row r="59" spans="2:14" s="291" customFormat="1" x14ac:dyDescent="0.2">
      <c r="B59" s="214">
        <f>'Weekly prices for NSW 2020, 21 '!B59</f>
        <v>43983</v>
      </c>
      <c r="C59" s="214">
        <f>'Weekly prices for NSW 2020, 21 '!C59</f>
        <v>43989</v>
      </c>
      <c r="D59" s="293">
        <v>111.532033800653</v>
      </c>
      <c r="E59" s="293"/>
      <c r="F59" s="293">
        <v>127.184997110662</v>
      </c>
      <c r="G59" s="293">
        <v>135.57557295782701</v>
      </c>
      <c r="H59" s="294"/>
      <c r="I59" s="293">
        <v>15.5350338600451</v>
      </c>
      <c r="J59" s="293">
        <v>23.305746279652301</v>
      </c>
      <c r="K59" s="293"/>
      <c r="L59" s="289"/>
      <c r="M59" s="289"/>
      <c r="N59" s="289"/>
    </row>
    <row r="60" spans="2:14" s="291" customFormat="1" x14ac:dyDescent="0.2">
      <c r="B60" s="214">
        <f>'Weekly prices for NSW 2020, 21 '!B60</f>
        <v>43990</v>
      </c>
      <c r="C60" s="214">
        <f>'Weekly prices for NSW 2020, 21 '!C60</f>
        <v>43996</v>
      </c>
      <c r="D60" s="293">
        <v>125.524395373291</v>
      </c>
      <c r="E60" s="293"/>
      <c r="F60" s="293">
        <v>140.97841294859401</v>
      </c>
      <c r="G60" s="293">
        <v>149.265737704918</v>
      </c>
      <c r="H60" s="294"/>
      <c r="I60" s="293">
        <v>15.0981223275702</v>
      </c>
      <c r="J60" s="293">
        <v>23.047729468599002</v>
      </c>
      <c r="K60" s="293"/>
      <c r="L60" s="289"/>
      <c r="M60" s="289"/>
      <c r="N60" s="289"/>
    </row>
    <row r="61" spans="2:14" s="291" customFormat="1" x14ac:dyDescent="0.2">
      <c r="B61" s="214">
        <f>'Weekly prices for NSW 2020, 21 '!B61</f>
        <v>43997</v>
      </c>
      <c r="C61" s="214">
        <f>'Weekly prices for NSW 2020, 21 '!C61</f>
        <v>44003</v>
      </c>
      <c r="D61" s="293">
        <v>125.284595763078</v>
      </c>
      <c r="E61" s="293"/>
      <c r="F61" s="293">
        <v>141.19339018162501</v>
      </c>
      <c r="G61" s="293">
        <v>149.386797335506</v>
      </c>
      <c r="H61" s="294"/>
      <c r="I61" s="293">
        <v>15.3944323790721</v>
      </c>
      <c r="J61" s="293">
        <v>23.3504208631343</v>
      </c>
      <c r="K61" s="293"/>
      <c r="L61" s="289"/>
      <c r="M61" s="289"/>
      <c r="N61" s="289"/>
    </row>
    <row r="62" spans="2:14" s="291" customFormat="1" x14ac:dyDescent="0.2">
      <c r="B62" s="298">
        <f>'Weekly prices for NSW 2020, 21 '!B62</f>
        <v>44004</v>
      </c>
      <c r="C62" s="298">
        <f>'Weekly prices for NSW 2020, 21 '!C62</f>
        <v>44010</v>
      </c>
      <c r="D62" s="299">
        <v>120.385513551138</v>
      </c>
      <c r="E62" s="299"/>
      <c r="F62" s="299">
        <v>135.990740285897</v>
      </c>
      <c r="G62" s="299">
        <v>144.18833842214099</v>
      </c>
      <c r="H62" s="300"/>
      <c r="I62" s="299">
        <v>15.3492271404196</v>
      </c>
      <c r="J62" s="299">
        <v>23.301221267934299</v>
      </c>
      <c r="K62" s="299"/>
      <c r="L62" s="289"/>
      <c r="M62" s="289"/>
      <c r="N62" s="289"/>
    </row>
    <row r="63" spans="2:14" s="291" customFormat="1" x14ac:dyDescent="0.2">
      <c r="B63" s="214">
        <f>'Weekly prices for NSW 2020, 21 '!B63</f>
        <v>44011</v>
      </c>
      <c r="C63" s="214">
        <f>'Weekly prices for NSW 2020, 21 '!C63</f>
        <v>44017</v>
      </c>
      <c r="D63" s="293">
        <v>115.165608720045</v>
      </c>
      <c r="E63" s="293"/>
      <c r="F63" s="293">
        <v>130.78518231893301</v>
      </c>
      <c r="G63" s="293">
        <v>138.91665756417299</v>
      </c>
      <c r="H63" s="294"/>
      <c r="I63" s="293">
        <v>15.455974640510901</v>
      </c>
      <c r="J63" s="293">
        <v>23.366552521980601</v>
      </c>
      <c r="K63" s="293"/>
      <c r="M63" s="359"/>
      <c r="N63" s="289"/>
    </row>
    <row r="64" spans="2:14" s="205" customFormat="1" x14ac:dyDescent="0.2">
      <c r="B64" s="214">
        <f>'Weekly prices for NSW 2020, 21 '!B64</f>
        <v>44018</v>
      </c>
      <c r="C64" s="214">
        <f>'Weekly prices for NSW 2020, 21 '!C64</f>
        <v>44024</v>
      </c>
      <c r="D64" s="293">
        <v>115.855945600943</v>
      </c>
      <c r="E64" s="293"/>
      <c r="F64" s="293">
        <v>131.532624504187</v>
      </c>
      <c r="G64" s="293">
        <v>140.176164746099</v>
      </c>
      <c r="H64" s="294"/>
      <c r="I64" s="293">
        <v>15.6286887089519</v>
      </c>
      <c r="J64" s="293">
        <v>23.5195939883356</v>
      </c>
      <c r="K64" s="293"/>
    </row>
    <row r="65" spans="2:11" s="205" customFormat="1" x14ac:dyDescent="0.2">
      <c r="B65" s="214">
        <f>'Weekly prices for NSW 2020, 21 '!B65</f>
        <v>44025</v>
      </c>
      <c r="C65" s="214">
        <f>'Weekly prices for NSW 2020, 21 '!C65</f>
        <v>44031</v>
      </c>
      <c r="D65" s="293">
        <v>131.44676641264101</v>
      </c>
      <c r="E65" s="293"/>
      <c r="F65" s="293">
        <v>148.04181537074001</v>
      </c>
      <c r="G65" s="293">
        <v>156.94008584249201</v>
      </c>
      <c r="H65" s="294"/>
      <c r="I65" s="293">
        <v>15.509969088098901</v>
      </c>
      <c r="J65" s="293">
        <v>23.4089041643354</v>
      </c>
      <c r="K65" s="293"/>
    </row>
    <row r="66" spans="2:11" s="205" customFormat="1" x14ac:dyDescent="0.2">
      <c r="B66" s="214">
        <f>'Weekly prices for NSW 2020, 21 '!B66</f>
        <v>44032</v>
      </c>
      <c r="C66" s="214">
        <f>'Weekly prices for NSW 2020, 21 '!C66</f>
        <v>44038</v>
      </c>
      <c r="D66" s="293">
        <v>133.32658543605501</v>
      </c>
      <c r="E66" s="293"/>
      <c r="F66" s="293">
        <v>149.43950935147001</v>
      </c>
      <c r="G66" s="293">
        <v>157.488887803925</v>
      </c>
      <c r="H66" s="294"/>
      <c r="I66" s="293">
        <v>15.368099876231</v>
      </c>
      <c r="J66" s="293">
        <v>23.3881099880448</v>
      </c>
      <c r="K66" s="293"/>
    </row>
    <row r="67" spans="2:11" s="205" customFormat="1" x14ac:dyDescent="0.2">
      <c r="B67" s="214">
        <f>'Weekly prices for NSW 2020, 21 '!B67</f>
        <v>44039</v>
      </c>
      <c r="C67" s="214">
        <f>'Weekly prices for NSW 2020, 21 '!C67</f>
        <v>44045</v>
      </c>
      <c r="D67" s="293">
        <v>126.559119098275</v>
      </c>
      <c r="E67" s="293"/>
      <c r="F67" s="293">
        <v>142.08580824170201</v>
      </c>
      <c r="G67" s="293">
        <v>150.52068791861799</v>
      </c>
      <c r="H67" s="294"/>
      <c r="I67" s="293">
        <v>15.2241924612433</v>
      </c>
      <c r="J67" s="293">
        <v>23.213964883626002</v>
      </c>
      <c r="K67" s="293"/>
    </row>
    <row r="68" spans="2:11" s="205" customFormat="1" x14ac:dyDescent="0.2">
      <c r="B68" s="214">
        <f>'Weekly prices for NSW 2020, 21 '!B68</f>
        <v>44046</v>
      </c>
      <c r="C68" s="214">
        <f>'Weekly prices for NSW 2020, 21 '!C68</f>
        <v>44052</v>
      </c>
      <c r="D68" s="293">
        <v>117.9581133862</v>
      </c>
      <c r="E68" s="293"/>
      <c r="F68" s="293">
        <v>133.77378285510301</v>
      </c>
      <c r="G68" s="293">
        <v>142.21479239145199</v>
      </c>
      <c r="H68" s="294"/>
      <c r="I68" s="293">
        <v>15.3753346599132</v>
      </c>
      <c r="J68" s="293">
        <v>23.4639342015079</v>
      </c>
      <c r="K68" s="293"/>
    </row>
    <row r="69" spans="2:11" s="205" customFormat="1" x14ac:dyDescent="0.2">
      <c r="B69" s="214">
        <f>'Weekly prices for NSW 2020, 21 '!B69</f>
        <v>44053</v>
      </c>
      <c r="C69" s="214">
        <f>'Weekly prices for NSW 2020, 21 '!C69</f>
        <v>44059</v>
      </c>
      <c r="D69" s="293">
        <v>111.21553106608199</v>
      </c>
      <c r="E69" s="293"/>
      <c r="F69" s="293">
        <v>127.070857660104</v>
      </c>
      <c r="G69" s="293">
        <v>135.54690594613999</v>
      </c>
      <c r="H69" s="294"/>
      <c r="I69" s="293">
        <v>15.5565804584501</v>
      </c>
      <c r="J69" s="293">
        <v>23.609265852449401</v>
      </c>
      <c r="K69" s="293"/>
    </row>
    <row r="70" spans="2:11" s="205" customFormat="1" x14ac:dyDescent="0.2">
      <c r="B70" s="214">
        <f>'Weekly prices for NSW 2020, 21 '!B70</f>
        <v>44060</v>
      </c>
      <c r="C70" s="214">
        <f>'Weekly prices for NSW 2020, 21 '!C70</f>
        <v>44066</v>
      </c>
      <c r="D70" s="293">
        <v>117.915244040863</v>
      </c>
      <c r="E70" s="293"/>
      <c r="F70" s="293">
        <v>133.59922149192801</v>
      </c>
      <c r="G70" s="293">
        <v>142.483115199407</v>
      </c>
      <c r="H70" s="294"/>
      <c r="I70" s="293">
        <v>15.5113875724065</v>
      </c>
      <c r="J70" s="293">
        <v>23.550487156775901</v>
      </c>
      <c r="K70" s="293"/>
    </row>
    <row r="71" spans="2:11" s="205" customFormat="1" x14ac:dyDescent="0.2">
      <c r="B71" s="214">
        <f>'Weekly prices for NSW 2020, 21 '!B71</f>
        <v>44067</v>
      </c>
      <c r="C71" s="214">
        <f>'Weekly prices for NSW 2020, 21 '!C71</f>
        <v>44073</v>
      </c>
      <c r="D71" s="293">
        <v>136.80864248582199</v>
      </c>
      <c r="E71" s="293"/>
      <c r="F71" s="293">
        <v>152.70528504702801</v>
      </c>
      <c r="G71" s="293">
        <v>162.02423679320401</v>
      </c>
      <c r="H71" s="294"/>
      <c r="I71" s="293">
        <v>15.3144579111199</v>
      </c>
      <c r="J71" s="293">
        <v>23.409519289443399</v>
      </c>
      <c r="K71" s="293"/>
    </row>
    <row r="72" spans="2:11" s="205" customFormat="1" x14ac:dyDescent="0.2">
      <c r="B72" s="214">
        <f>'Weekly prices for NSW 2020, 21 '!B72</f>
        <v>44074</v>
      </c>
      <c r="C72" s="214">
        <f>'Weekly prices for NSW 2020, 21 '!C72</f>
        <v>44080</v>
      </c>
      <c r="D72" s="293">
        <v>134.38254819651701</v>
      </c>
      <c r="E72" s="293"/>
      <c r="F72" s="293">
        <v>149.853579326193</v>
      </c>
      <c r="G72" s="293">
        <v>157.92059769725699</v>
      </c>
      <c r="H72" s="294"/>
      <c r="I72" s="293">
        <v>15.2286323670236</v>
      </c>
      <c r="J72" s="293">
        <v>23.170666553595701</v>
      </c>
      <c r="K72" s="293"/>
    </row>
    <row r="73" spans="2:11" s="205" customFormat="1" x14ac:dyDescent="0.2">
      <c r="B73" s="214">
        <f>'Weekly prices for NSW 2020, 21 '!B73</f>
        <v>44081</v>
      </c>
      <c r="C73" s="214">
        <f>'Weekly prices for NSW 2020, 21 '!C73</f>
        <v>44087</v>
      </c>
      <c r="D73" s="293">
        <v>123.361413549847</v>
      </c>
      <c r="E73" s="293"/>
      <c r="F73" s="293">
        <v>138.53310563459999</v>
      </c>
      <c r="G73" s="293">
        <v>147.16299757054799</v>
      </c>
      <c r="H73" s="294"/>
      <c r="I73" s="293">
        <v>15.294189661127501</v>
      </c>
      <c r="J73" s="293">
        <v>23.347601267255001</v>
      </c>
      <c r="K73" s="293"/>
    </row>
    <row r="74" spans="2:11" s="205" customFormat="1" x14ac:dyDescent="0.2">
      <c r="B74" s="214">
        <f>'Weekly prices for NSW 2020, 21 '!B74</f>
        <v>44088</v>
      </c>
      <c r="C74" s="214">
        <f>'Weekly prices for NSW 2020, 21 '!C74</f>
        <v>44094</v>
      </c>
      <c r="D74" s="293">
        <v>114.89683721974799</v>
      </c>
      <c r="E74" s="293"/>
      <c r="F74" s="293">
        <v>130.685560859189</v>
      </c>
      <c r="G74" s="293">
        <v>139.46608106358201</v>
      </c>
      <c r="H74" s="294"/>
      <c r="I74" s="293">
        <v>15.600796456217299</v>
      </c>
      <c r="J74" s="293">
        <v>23.641669566730499</v>
      </c>
      <c r="K74" s="293"/>
    </row>
    <row r="75" spans="2:11" s="205" customFormat="1" x14ac:dyDescent="0.2">
      <c r="B75" s="214">
        <f>'Weekly prices for NSW 2020, 21 '!B75</f>
        <v>44095</v>
      </c>
      <c r="C75" s="214">
        <f>'Weekly prices for NSW 2020, 21 '!C75</f>
        <v>44101</v>
      </c>
      <c r="D75" s="293">
        <v>113.08837767651499</v>
      </c>
      <c r="E75" s="293"/>
      <c r="F75" s="293">
        <v>128.800720617672</v>
      </c>
      <c r="G75" s="293">
        <v>137.69137779245099</v>
      </c>
      <c r="H75" s="294"/>
      <c r="I75" s="293">
        <v>15.570324851422299</v>
      </c>
      <c r="J75" s="293">
        <v>23.6106104328524</v>
      </c>
      <c r="K75" s="293"/>
    </row>
    <row r="76" spans="2:11" s="205" customFormat="1" x14ac:dyDescent="0.2">
      <c r="B76" s="214">
        <f>'Weekly prices for NSW 2020, 21 '!B76</f>
        <v>44102</v>
      </c>
      <c r="C76" s="214">
        <f>'Weekly prices for NSW 2020, 21 '!C76</f>
        <v>44108</v>
      </c>
      <c r="D76" s="293">
        <v>125.032177382231</v>
      </c>
      <c r="E76" s="293"/>
      <c r="F76" s="293">
        <v>140.79560631156801</v>
      </c>
      <c r="G76" s="293">
        <v>149.439636706366</v>
      </c>
      <c r="H76" s="294"/>
      <c r="I76" s="293">
        <v>15.5399161911555</v>
      </c>
      <c r="J76" s="293">
        <v>23.466793926247298</v>
      </c>
      <c r="K76" s="293"/>
    </row>
    <row r="77" spans="2:11" s="205" customFormat="1" x14ac:dyDescent="0.2">
      <c r="B77" s="214">
        <f>'Weekly prices for NSW 2020, 21 '!B77</f>
        <v>44109</v>
      </c>
      <c r="C77" s="214">
        <f>'Weekly prices for NSW 2020, 21 '!C77</f>
        <v>44115</v>
      </c>
      <c r="D77" s="293">
        <v>134.61571791255301</v>
      </c>
      <c r="E77" s="293"/>
      <c r="F77" s="293">
        <v>150.548128342246</v>
      </c>
      <c r="G77" s="293">
        <v>159.278073535044</v>
      </c>
      <c r="H77" s="294"/>
      <c r="I77" s="293">
        <v>15.210645848119199</v>
      </c>
      <c r="J77" s="293">
        <v>23.317395793005499</v>
      </c>
      <c r="K77" s="293"/>
    </row>
    <row r="78" spans="2:11" s="205" customFormat="1" x14ac:dyDescent="0.2">
      <c r="B78" s="214">
        <f>'Weekly prices for NSW 2020, 21 '!B78</f>
        <v>44116</v>
      </c>
      <c r="C78" s="214">
        <f>'Weekly prices for NSW 2020, 21 '!C78</f>
        <v>44122</v>
      </c>
      <c r="D78" s="293">
        <v>127.78283608560299</v>
      </c>
      <c r="E78" s="293"/>
      <c r="F78" s="293">
        <v>143.59272783062301</v>
      </c>
      <c r="G78" s="293">
        <v>151.55342939980099</v>
      </c>
      <c r="H78" s="294"/>
      <c r="I78" s="293">
        <v>15.346899656755699</v>
      </c>
      <c r="J78" s="293">
        <v>23.378777469502801</v>
      </c>
      <c r="K78" s="293"/>
    </row>
    <row r="79" spans="2:11" s="205" customFormat="1" x14ac:dyDescent="0.2">
      <c r="B79" s="214">
        <f>'Weekly prices for NSW 2020, 21 '!B79</f>
        <v>44123</v>
      </c>
      <c r="C79" s="214">
        <f>'Weekly prices for NSW 2020, 21 '!C79</f>
        <v>44129</v>
      </c>
      <c r="D79" s="293">
        <v>121.449198570699</v>
      </c>
      <c r="E79" s="293"/>
      <c r="F79" s="293">
        <v>137.35488158899901</v>
      </c>
      <c r="G79" s="293">
        <v>145.701344757367</v>
      </c>
      <c r="H79" s="294"/>
      <c r="I79" s="293">
        <v>15.9204236239951</v>
      </c>
      <c r="J79" s="293">
        <v>23.747378693836101</v>
      </c>
      <c r="K79" s="293"/>
    </row>
    <row r="80" spans="2:11" s="205" customFormat="1" x14ac:dyDescent="0.2">
      <c r="B80" s="214">
        <f>'Weekly prices for NSW 2020, 21 '!B80</f>
        <v>44130</v>
      </c>
      <c r="C80" s="214">
        <f>'Weekly prices for NSW 2020, 21 '!C80</f>
        <v>44136</v>
      </c>
      <c r="D80" s="293">
        <v>112.928940813248</v>
      </c>
      <c r="E80" s="293"/>
      <c r="F80" s="293">
        <v>129.45772931104801</v>
      </c>
      <c r="G80" s="293">
        <v>137.726918243933</v>
      </c>
      <c r="H80" s="294"/>
      <c r="I80" s="293">
        <v>16.320314253647599</v>
      </c>
      <c r="J80" s="293">
        <v>24.074734253530099</v>
      </c>
      <c r="K80" s="293"/>
    </row>
    <row r="81" spans="2:13" s="205" customFormat="1" x14ac:dyDescent="0.2">
      <c r="B81" s="214">
        <f>'Weekly prices for NSW 2020, 21 '!B81</f>
        <v>44137</v>
      </c>
      <c r="C81" s="214">
        <f>'Weekly prices for NSW 2020, 21 '!C81</f>
        <v>44143</v>
      </c>
      <c r="D81" s="293">
        <v>121.755887619636</v>
      </c>
      <c r="E81" s="293"/>
      <c r="F81" s="293">
        <v>137.189663752044</v>
      </c>
      <c r="G81" s="293">
        <v>146.605176056338</v>
      </c>
      <c r="H81" s="294"/>
      <c r="I81" s="293">
        <v>15.697007283478801</v>
      </c>
      <c r="J81" s="293">
        <v>23.557502143469598</v>
      </c>
      <c r="K81" s="293"/>
    </row>
    <row r="82" spans="2:13" s="205" customFormat="1" x14ac:dyDescent="0.2">
      <c r="B82" s="214">
        <f>'Weekly prices for NSW 2020, 21 '!B82</f>
        <v>44144</v>
      </c>
      <c r="C82" s="214">
        <f>'Weekly prices for NSW 2020, 21 '!C82</f>
        <v>44150</v>
      </c>
      <c r="D82" s="293">
        <v>129.34165372429601</v>
      </c>
      <c r="E82" s="293"/>
      <c r="F82" s="293">
        <v>145.85601972525501</v>
      </c>
      <c r="G82" s="293">
        <v>153.65477729380399</v>
      </c>
      <c r="H82" s="294"/>
      <c r="I82" s="293">
        <v>15.438920454545499</v>
      </c>
      <c r="J82" s="293">
        <v>23.3523231182036</v>
      </c>
      <c r="K82" s="293"/>
    </row>
    <row r="83" spans="2:13" s="205" customFormat="1" x14ac:dyDescent="0.2">
      <c r="B83" s="214">
        <f>'Weekly prices for NSW 2020, 21 '!B83</f>
        <v>44151</v>
      </c>
      <c r="C83" s="214">
        <f>'Weekly prices for NSW 2020, 21 '!C83</f>
        <v>44157</v>
      </c>
      <c r="D83" s="293">
        <v>133.49416421712701</v>
      </c>
      <c r="E83" s="293"/>
      <c r="F83" s="293">
        <v>149.19741107225099</v>
      </c>
      <c r="G83" s="293">
        <v>157.46597555836499</v>
      </c>
      <c r="H83" s="294"/>
      <c r="I83" s="293">
        <v>15.347136369648601</v>
      </c>
      <c r="J83" s="293">
        <v>23.2928165038002</v>
      </c>
      <c r="K83" s="293"/>
    </row>
    <row r="84" spans="2:13" s="205" customFormat="1" x14ac:dyDescent="0.2">
      <c r="B84" s="214">
        <f>'Weekly prices for NSW 2020, 21 '!B84</f>
        <v>44158</v>
      </c>
      <c r="C84" s="214">
        <f>'Weekly prices for NSW 2020, 21 '!C84</f>
        <v>44164</v>
      </c>
      <c r="D84" s="293">
        <v>121.081336350643</v>
      </c>
      <c r="E84" s="293"/>
      <c r="F84" s="293">
        <v>136.87047762832799</v>
      </c>
      <c r="G84" s="293">
        <v>145.13832917290699</v>
      </c>
      <c r="H84" s="294"/>
      <c r="I84" s="293">
        <v>15.5572797001354</v>
      </c>
      <c r="J84" s="293">
        <v>23.604847997857199</v>
      </c>
      <c r="K84" s="293"/>
    </row>
    <row r="85" spans="2:13" s="205" customFormat="1" x14ac:dyDescent="0.2">
      <c r="B85" s="214">
        <f>'Weekly prices for NSW 2020, 21 '!B85</f>
        <v>44165</v>
      </c>
      <c r="C85" s="214">
        <f>'Weekly prices for NSW 2020, 21 '!C85</f>
        <v>44171</v>
      </c>
      <c r="D85" s="293">
        <v>114.850530930738</v>
      </c>
      <c r="E85" s="293"/>
      <c r="F85" s="293">
        <v>131.11912684803301</v>
      </c>
      <c r="G85" s="293">
        <v>139.81626741459399</v>
      </c>
      <c r="H85" s="294"/>
      <c r="I85" s="293">
        <v>15.8492639376959</v>
      </c>
      <c r="J85" s="293">
        <v>23.929276978585801</v>
      </c>
      <c r="K85" s="293"/>
    </row>
    <row r="86" spans="2:13" s="205" customFormat="1" x14ac:dyDescent="0.2">
      <c r="B86" s="214">
        <f>'Weekly prices for NSW 2020, 21 '!B86</f>
        <v>44172</v>
      </c>
      <c r="C86" s="214">
        <f>'Weekly prices for NSW 2020, 21 '!C86</f>
        <v>44178</v>
      </c>
      <c r="D86" s="293">
        <v>131.37441144791501</v>
      </c>
      <c r="E86" s="293"/>
      <c r="F86" s="293">
        <v>147.97134402607401</v>
      </c>
      <c r="G86" s="293">
        <v>156.47517749378801</v>
      </c>
      <c r="H86" s="294"/>
      <c r="I86" s="293">
        <v>15.3612348710753</v>
      </c>
      <c r="J86" s="293">
        <v>23.313393756294101</v>
      </c>
      <c r="K86" s="293"/>
    </row>
    <row r="87" spans="2:13" s="205" customFormat="1" x14ac:dyDescent="0.2">
      <c r="B87" s="214">
        <f>'Weekly prices for NSW 2020, 21 '!B87</f>
        <v>44179</v>
      </c>
      <c r="C87" s="214">
        <f>'Weekly prices for NSW 2020, 21 '!C87</f>
        <v>44185</v>
      </c>
      <c r="D87" s="293">
        <v>137.31518401591501</v>
      </c>
      <c r="E87" s="293"/>
      <c r="F87" s="293">
        <v>153.139604295666</v>
      </c>
      <c r="G87" s="293">
        <v>160.97086491831101</v>
      </c>
      <c r="H87" s="294"/>
      <c r="I87" s="293">
        <v>15.360676762196</v>
      </c>
      <c r="J87" s="293">
        <v>23.290277711161199</v>
      </c>
      <c r="K87" s="293"/>
    </row>
    <row r="88" spans="2:13" s="205" customFormat="1" x14ac:dyDescent="0.2">
      <c r="B88" s="214">
        <f>'Weekly prices for NSW 2020, 21 '!B88</f>
        <v>44186</v>
      </c>
      <c r="C88" s="214">
        <f>'Weekly prices for NSW 2020, 21 '!C88</f>
        <v>44192</v>
      </c>
      <c r="D88" s="293">
        <v>128.591382791923</v>
      </c>
      <c r="E88" s="293"/>
      <c r="F88" s="293">
        <v>144.46508007783299</v>
      </c>
      <c r="G88" s="293">
        <v>153.13506925482801</v>
      </c>
      <c r="H88" s="294"/>
      <c r="I88" s="293">
        <v>15.4307512571748</v>
      </c>
      <c r="J88" s="293">
        <v>23.5058770749215</v>
      </c>
      <c r="K88" s="293"/>
    </row>
    <row r="89" spans="2:13" s="205" customFormat="1" x14ac:dyDescent="0.2">
      <c r="B89" s="298">
        <f>'Weekly prices for NSW 2020, 21 '!B89</f>
        <v>44193</v>
      </c>
      <c r="C89" s="298">
        <f>'Weekly prices for NSW 2020, 21 '!C89</f>
        <v>44199</v>
      </c>
      <c r="D89" s="299">
        <v>121.194957544709</v>
      </c>
      <c r="E89" s="299"/>
      <c r="F89" s="299">
        <v>137.54428268781601</v>
      </c>
      <c r="G89" s="299">
        <v>145.972376755715</v>
      </c>
      <c r="H89" s="300"/>
      <c r="I89" s="299">
        <v>15.7039380530973</v>
      </c>
      <c r="J89" s="299">
        <v>23.7080309870144</v>
      </c>
      <c r="K89" s="299"/>
    </row>
    <row r="90" spans="2:13" s="205" customFormat="1" x14ac:dyDescent="0.2">
      <c r="B90" s="214">
        <f>'Weekly prices for NSW 2020, 21 '!B90</f>
        <v>44200</v>
      </c>
      <c r="C90" s="214">
        <f>'Weekly prices for NSW 2020, 21 '!C90</f>
        <v>44206</v>
      </c>
      <c r="D90" s="293">
        <v>118.05063096184401</v>
      </c>
      <c r="E90" s="293"/>
      <c r="F90" s="293">
        <v>134.239954967633</v>
      </c>
      <c r="G90" s="293">
        <v>142.50876589130101</v>
      </c>
      <c r="H90" s="294"/>
      <c r="I90" s="293">
        <v>15.62286815117</v>
      </c>
      <c r="J90" s="293">
        <v>23.564050859799501</v>
      </c>
      <c r="K90" s="293"/>
      <c r="M90" s="296"/>
    </row>
    <row r="91" spans="2:13" s="205" customFormat="1" x14ac:dyDescent="0.2">
      <c r="B91" s="214">
        <f>'Weekly prices for NSW 2020, 21 '!B91</f>
        <v>44207</v>
      </c>
      <c r="C91" s="214">
        <f>'Weekly prices for NSW 2020, 21 '!C91</f>
        <v>44213</v>
      </c>
      <c r="D91" s="293">
        <v>124.373805846347</v>
      </c>
      <c r="E91" s="293"/>
      <c r="F91" s="293">
        <v>140.68621930433699</v>
      </c>
      <c r="G91" s="293">
        <v>148.80696533064901</v>
      </c>
      <c r="H91" s="294"/>
      <c r="I91" s="293">
        <v>15.785638998682501</v>
      </c>
      <c r="J91" s="293">
        <v>23.5780216958726</v>
      </c>
      <c r="K91" s="293"/>
    </row>
    <row r="92" spans="2:13" s="205" customFormat="1" x14ac:dyDescent="0.2">
      <c r="B92" s="214">
        <f>'Weekly prices for NSW 2020, 21 '!B92</f>
        <v>44214</v>
      </c>
      <c r="C92" s="214">
        <f>'Weekly prices for NSW 2020, 21 '!C92</f>
        <v>44220</v>
      </c>
      <c r="D92" s="293">
        <v>136.31699863751399</v>
      </c>
      <c r="E92" s="293"/>
      <c r="F92" s="293">
        <v>152.03154441577601</v>
      </c>
      <c r="G92" s="293">
        <v>160.67469870499301</v>
      </c>
      <c r="H92" s="294"/>
      <c r="I92" s="293">
        <v>15.2724944406104</v>
      </c>
      <c r="J92" s="293">
        <v>23.2265041534042</v>
      </c>
      <c r="K92" s="293"/>
    </row>
    <row r="93" spans="2:13" s="205" customFormat="1" x14ac:dyDescent="0.2">
      <c r="B93" s="214">
        <f>'Weekly prices for NSW 2020, 21 '!B93</f>
        <v>44221</v>
      </c>
      <c r="C93" s="214">
        <f>'Weekly prices for NSW 2020, 21 '!C93</f>
        <v>44227</v>
      </c>
      <c r="D93" s="293">
        <v>139.00487522118499</v>
      </c>
      <c r="E93" s="293"/>
      <c r="F93" s="293">
        <v>155.314061041293</v>
      </c>
      <c r="G93" s="293">
        <v>163.24804830103901</v>
      </c>
      <c r="H93" s="294"/>
      <c r="I93" s="293">
        <v>15.2713697144922</v>
      </c>
      <c r="J93" s="293">
        <v>23.383402076518301</v>
      </c>
      <c r="K93" s="293"/>
    </row>
    <row r="94" spans="2:13" s="205" customFormat="1" x14ac:dyDescent="0.2">
      <c r="B94" s="214">
        <f>'Weekly prices for NSW 2020, 21 '!B94</f>
        <v>44228</v>
      </c>
      <c r="C94" s="214">
        <f>'Weekly prices for NSW 2020, 21 '!C94</f>
        <v>44234</v>
      </c>
      <c r="D94" s="293">
        <v>135.54210380546201</v>
      </c>
      <c r="E94" s="293"/>
      <c r="F94" s="293">
        <v>151.08149965402299</v>
      </c>
      <c r="G94" s="293">
        <v>159.838337035862</v>
      </c>
      <c r="H94" s="294"/>
      <c r="I94" s="293">
        <v>15.353163893619801</v>
      </c>
      <c r="J94" s="293">
        <v>23.3607906675308</v>
      </c>
      <c r="K94" s="293"/>
    </row>
    <row r="95" spans="2:13" s="205" customFormat="1" x14ac:dyDescent="0.2">
      <c r="B95" s="214">
        <f>'Weekly prices for NSW 2020, 21 '!B95</f>
        <v>44235</v>
      </c>
      <c r="C95" s="214">
        <f>'Weekly prices for NSW 2020, 21 '!C95</f>
        <v>44241</v>
      </c>
      <c r="D95" s="293">
        <v>132.35509428499</v>
      </c>
      <c r="E95" s="293"/>
      <c r="F95" s="293">
        <v>148.29101274585699</v>
      </c>
      <c r="G95" s="293">
        <v>156.18187654321</v>
      </c>
      <c r="H95" s="294"/>
      <c r="I95" s="293">
        <v>15.514284527863101</v>
      </c>
      <c r="J95" s="293">
        <v>23.435910340452502</v>
      </c>
      <c r="K95" s="293"/>
    </row>
    <row r="96" spans="2:13" s="205" customFormat="1" x14ac:dyDescent="0.2">
      <c r="B96" s="214">
        <f>'Weekly prices for NSW 2020, 21 '!B96</f>
        <v>44242</v>
      </c>
      <c r="C96" s="214">
        <f>'Weekly prices for NSW 2020, 21 '!C96</f>
        <v>44248</v>
      </c>
      <c r="D96" s="293">
        <v>128.12745219000601</v>
      </c>
      <c r="E96" s="293"/>
      <c r="F96" s="293">
        <v>144.110653964985</v>
      </c>
      <c r="G96" s="293">
        <v>152.394536978839</v>
      </c>
      <c r="H96" s="294"/>
      <c r="I96" s="293">
        <v>15.6563189325873</v>
      </c>
      <c r="J96" s="293">
        <v>23.675681570338099</v>
      </c>
      <c r="K96" s="293"/>
    </row>
    <row r="97" spans="2:11" s="205" customFormat="1" x14ac:dyDescent="0.2">
      <c r="B97" s="214">
        <f>'Weekly prices for NSW 2020, 21 '!B97</f>
        <v>44249</v>
      </c>
      <c r="C97" s="214">
        <f>'Weekly prices for NSW 2020, 21 '!C97</f>
        <v>44255</v>
      </c>
      <c r="D97" s="293">
        <v>134.44019363035</v>
      </c>
      <c r="E97" s="293"/>
      <c r="F97" s="293">
        <v>150.339517116411</v>
      </c>
      <c r="G97" s="293">
        <v>158.611330844516</v>
      </c>
      <c r="H97" s="294"/>
      <c r="I97" s="293">
        <v>15.551965196519699</v>
      </c>
      <c r="J97" s="293">
        <v>23.526163265306099</v>
      </c>
      <c r="K97" s="293"/>
    </row>
    <row r="98" spans="2:11" s="205" customFormat="1" x14ac:dyDescent="0.2">
      <c r="B98" s="214">
        <f>'Weekly prices for NSW 2020, 21 '!B98</f>
        <v>44256</v>
      </c>
      <c r="C98" s="214">
        <f>'Weekly prices for NSW 2020, 21 '!C98</f>
        <v>44262</v>
      </c>
      <c r="D98" s="293">
        <v>144.329216900185</v>
      </c>
      <c r="E98" s="293"/>
      <c r="F98" s="293">
        <v>159.65075476218999</v>
      </c>
      <c r="G98" s="293">
        <v>168.41238697439101</v>
      </c>
      <c r="H98" s="294"/>
      <c r="I98" s="293">
        <v>15.250049937578</v>
      </c>
      <c r="J98" s="293">
        <v>23.2080640992505</v>
      </c>
      <c r="K98" s="293"/>
    </row>
    <row r="99" spans="2:11" s="205" customFormat="1" x14ac:dyDescent="0.2">
      <c r="B99" s="214">
        <f>'Weekly prices for NSW 2020, 21 '!B99</f>
        <v>44263</v>
      </c>
      <c r="C99" s="214">
        <f>'Weekly prices for NSW 2020, 21 '!C99</f>
        <v>44269</v>
      </c>
      <c r="D99" s="293">
        <v>146.21550275174801</v>
      </c>
      <c r="E99" s="293"/>
      <c r="F99" s="293">
        <v>161.95653984884899</v>
      </c>
      <c r="G99" s="293">
        <v>170.354652631579</v>
      </c>
      <c r="H99" s="294"/>
      <c r="I99" s="293">
        <v>15.3842301451563</v>
      </c>
      <c r="J99" s="293">
        <v>23.299532409592</v>
      </c>
      <c r="K99" s="293"/>
    </row>
    <row r="100" spans="2:11" s="205" customFormat="1" x14ac:dyDescent="0.2">
      <c r="B100" s="214">
        <f>'Weekly prices for NSW 2020, 21 '!B100</f>
        <v>44270</v>
      </c>
      <c r="C100" s="214">
        <f>'Weekly prices for NSW 2020, 21 '!C100</f>
        <v>44276</v>
      </c>
      <c r="D100" s="293">
        <v>138.407954307273</v>
      </c>
      <c r="E100" s="293"/>
      <c r="F100" s="293">
        <v>154.48456770115899</v>
      </c>
      <c r="G100" s="293">
        <v>162.78298151359999</v>
      </c>
      <c r="H100" s="294"/>
      <c r="I100" s="293">
        <v>15.5090107696786</v>
      </c>
      <c r="J100" s="293">
        <v>23.515137457044698</v>
      </c>
      <c r="K100" s="293"/>
    </row>
    <row r="101" spans="2:11" s="205" customFormat="1" x14ac:dyDescent="0.2">
      <c r="B101" s="214">
        <f>'Weekly prices for NSW 2020, 21 '!B101</f>
        <v>44277</v>
      </c>
      <c r="C101" s="214">
        <f>'Weekly prices for NSW 2020, 21 '!C101</f>
        <v>44283</v>
      </c>
      <c r="D101" s="293">
        <v>136.80192003268101</v>
      </c>
      <c r="E101" s="293"/>
      <c r="F101" s="293">
        <v>153.40355458832099</v>
      </c>
      <c r="G101" s="293">
        <v>161.54658787194899</v>
      </c>
      <c r="H101" s="294"/>
      <c r="I101" s="293">
        <v>15.8521639099614</v>
      </c>
      <c r="J101" s="293">
        <v>24.010486200749899</v>
      </c>
      <c r="K101" s="293"/>
    </row>
    <row r="102" spans="2:11" s="205" customFormat="1" x14ac:dyDescent="0.2">
      <c r="B102" s="214">
        <f>'Weekly prices for NSW 2020, 21 '!B102</f>
        <v>44284</v>
      </c>
      <c r="C102" s="214">
        <f>'Weekly prices for NSW 2020, 21 '!C102</f>
        <v>44290</v>
      </c>
      <c r="D102" s="293">
        <v>135.693333982094</v>
      </c>
      <c r="E102" s="293"/>
      <c r="F102" s="293">
        <v>152.55457961484299</v>
      </c>
      <c r="G102" s="293">
        <v>160.03646402279699</v>
      </c>
      <c r="H102" s="294"/>
      <c r="I102" s="293">
        <v>15.909986454870101</v>
      </c>
      <c r="J102" s="293">
        <v>24.058450184501801</v>
      </c>
      <c r="K102" s="293"/>
    </row>
    <row r="103" spans="2:11" s="205" customFormat="1" x14ac:dyDescent="0.2">
      <c r="B103" s="214">
        <f>'Weekly prices for NSW 2020, 21 '!B103</f>
        <v>44291</v>
      </c>
      <c r="C103" s="214">
        <f>'Weekly prices for NSW 2020, 21 '!C103</f>
        <v>44297</v>
      </c>
      <c r="D103" s="293">
        <v>150.363505884604</v>
      </c>
      <c r="E103" s="293"/>
      <c r="F103" s="293">
        <v>166.14255405542599</v>
      </c>
      <c r="G103" s="293">
        <v>175.092707111632</v>
      </c>
      <c r="H103" s="294"/>
      <c r="I103" s="293">
        <v>15.5627344416027</v>
      </c>
      <c r="J103" s="293">
        <v>24.026731470230899</v>
      </c>
      <c r="K103" s="293"/>
    </row>
    <row r="104" spans="2:11" s="205" customFormat="1" x14ac:dyDescent="0.2">
      <c r="B104" s="214">
        <f>'Weekly prices for NSW 2020, 21 '!B104</f>
        <v>44298</v>
      </c>
      <c r="C104" s="214">
        <f>'Weekly prices for NSW 2020, 21 '!C104</f>
        <v>44304</v>
      </c>
      <c r="D104" s="293">
        <v>156.018910408745</v>
      </c>
      <c r="E104" s="293"/>
      <c r="F104" s="293">
        <v>171.99473751764901</v>
      </c>
      <c r="G104" s="293">
        <v>180.950518134715</v>
      </c>
      <c r="H104" s="294"/>
      <c r="I104" s="293">
        <v>15.585959313921</v>
      </c>
      <c r="J104" s="293">
        <v>23.814696959482198</v>
      </c>
      <c r="K104" s="293"/>
    </row>
    <row r="105" spans="2:11" s="205" customFormat="1" x14ac:dyDescent="0.2">
      <c r="B105" s="214">
        <f>'Weekly prices for NSW 2020, 21 '!B105</f>
        <v>44305</v>
      </c>
      <c r="C105" s="214">
        <f>'Weekly prices for NSW 2020, 21 '!C105</f>
        <v>44311</v>
      </c>
      <c r="D105" s="293">
        <v>150.59402189433601</v>
      </c>
      <c r="E105" s="293"/>
      <c r="F105" s="293">
        <v>166.48903267205</v>
      </c>
      <c r="G105" s="293">
        <v>174.887113615218</v>
      </c>
      <c r="H105" s="294"/>
      <c r="I105" s="293">
        <v>15.7006272157077</v>
      </c>
      <c r="J105" s="293">
        <v>23.9564943584361</v>
      </c>
      <c r="K105" s="293"/>
    </row>
    <row r="106" spans="2:11" s="205" customFormat="1" x14ac:dyDescent="0.2">
      <c r="B106" s="214">
        <f>'Weekly prices for NSW 2020, 21 '!B106</f>
        <v>44312</v>
      </c>
      <c r="C106" s="214">
        <f>'Weekly prices for NSW 2020, 21 '!C106</f>
        <v>44318</v>
      </c>
      <c r="D106" s="293">
        <v>140.87896654952499</v>
      </c>
      <c r="E106" s="293"/>
      <c r="F106" s="293">
        <v>156.699871763255</v>
      </c>
      <c r="G106" s="293">
        <v>165.47302156506399</v>
      </c>
      <c r="H106" s="294"/>
      <c r="I106" s="293">
        <v>15.7472970938112</v>
      </c>
      <c r="J106" s="293">
        <v>24.0503656534501</v>
      </c>
      <c r="K106" s="293"/>
    </row>
    <row r="107" spans="2:11" s="205" customFormat="1" x14ac:dyDescent="0.2">
      <c r="B107" s="214">
        <f>'Weekly prices for NSW 2020, 21 '!B107</f>
        <v>44319</v>
      </c>
      <c r="C107" s="214">
        <f>'Weekly prices for NSW 2020, 21 '!C107</f>
        <v>44325</v>
      </c>
      <c r="D107" s="293">
        <v>137.220731768608</v>
      </c>
      <c r="E107" s="293"/>
      <c r="F107" s="293">
        <v>153.81700593230201</v>
      </c>
      <c r="G107" s="293">
        <v>161.84704913376899</v>
      </c>
      <c r="H107" s="294"/>
      <c r="I107" s="293">
        <v>15.9276471984805</v>
      </c>
      <c r="J107" s="293">
        <v>24.091890631376401</v>
      </c>
      <c r="K107" s="293"/>
    </row>
    <row r="108" spans="2:11" s="205" customFormat="1" x14ac:dyDescent="0.2">
      <c r="B108" s="214">
        <f>'Weekly prices for NSW 2020, 21 '!B108</f>
        <v>44326</v>
      </c>
      <c r="C108" s="214">
        <f>'Weekly prices for NSW 2020, 21 '!C108</f>
        <v>44332</v>
      </c>
      <c r="D108" s="293">
        <v>140.40444342347101</v>
      </c>
      <c r="E108" s="293"/>
      <c r="F108" s="293">
        <v>157.04817767653799</v>
      </c>
      <c r="G108" s="293">
        <v>162.344253872905</v>
      </c>
      <c r="H108" s="294"/>
      <c r="I108" s="293">
        <v>15.903456402199501</v>
      </c>
      <c r="J108" s="293">
        <v>24.017387687187998</v>
      </c>
      <c r="K108" s="293"/>
    </row>
    <row r="109" spans="2:11" s="205" customFormat="1" x14ac:dyDescent="0.2">
      <c r="B109" s="214">
        <f>'Weekly prices for NSW 2020, 21 '!B109</f>
        <v>44333</v>
      </c>
      <c r="C109" s="214">
        <f>'Weekly prices for NSW 2020, 21 '!C109</f>
        <v>44339</v>
      </c>
      <c r="D109" s="293">
        <v>153.86343093351701</v>
      </c>
      <c r="E109" s="293"/>
      <c r="F109" s="293">
        <v>169.59748231535701</v>
      </c>
      <c r="G109" s="293">
        <v>176.593795881826</v>
      </c>
      <c r="H109" s="294"/>
      <c r="I109" s="293">
        <v>15.6649542462675</v>
      </c>
      <c r="J109" s="293">
        <v>23.3030079350434</v>
      </c>
      <c r="K109" s="293"/>
    </row>
    <row r="110" spans="2:11" s="205" customFormat="1" x14ac:dyDescent="0.2">
      <c r="B110" s="214">
        <f>'Weekly prices for NSW 2020, 21 '!B110</f>
        <v>44340</v>
      </c>
      <c r="C110" s="214">
        <f>'Weekly prices for NSW 2020, 21 '!C110</f>
        <v>44346</v>
      </c>
      <c r="D110" s="293">
        <v>155.584886172007</v>
      </c>
      <c r="E110" s="293"/>
      <c r="F110" s="293">
        <v>171.518190431075</v>
      </c>
      <c r="G110" s="293">
        <v>179.84377947255101</v>
      </c>
      <c r="H110" s="294"/>
      <c r="I110" s="293">
        <v>15.523966053072</v>
      </c>
      <c r="J110" s="293">
        <v>23.714404910900502</v>
      </c>
      <c r="K110" s="293"/>
    </row>
    <row r="111" spans="2:11" s="205" customFormat="1" x14ac:dyDescent="0.2">
      <c r="B111" s="214">
        <f>'Weekly prices for NSW 2020, 21 '!B111</f>
        <v>44347</v>
      </c>
      <c r="C111" s="214">
        <f>'Weekly prices for NSW 2020, 21 '!C111</f>
        <v>44353</v>
      </c>
      <c r="D111" s="293">
        <v>147.695226348728</v>
      </c>
      <c r="E111" s="293"/>
      <c r="F111" s="293">
        <v>163.90537683823499</v>
      </c>
      <c r="G111" s="293">
        <v>172.649019101704</v>
      </c>
      <c r="H111" s="294"/>
      <c r="I111" s="293">
        <v>15.779219962256199</v>
      </c>
      <c r="J111" s="293">
        <v>23.987981835463099</v>
      </c>
      <c r="K111" s="293"/>
    </row>
    <row r="112" spans="2:11" s="205" customFormat="1" x14ac:dyDescent="0.2">
      <c r="B112" s="214">
        <f>'Weekly prices for NSW 2020, 21 '!B112</f>
        <v>44354</v>
      </c>
      <c r="C112" s="214">
        <f>'Weekly prices for NSW 2020, 21 '!C112</f>
        <v>44360</v>
      </c>
      <c r="D112" s="293">
        <v>142.797113623163</v>
      </c>
      <c r="E112" s="293"/>
      <c r="F112" s="293">
        <v>159.08061011069699</v>
      </c>
      <c r="G112" s="293">
        <v>167.77421312284201</v>
      </c>
      <c r="H112" s="294"/>
      <c r="I112" s="293">
        <v>15.8835749545336</v>
      </c>
      <c r="J112" s="293">
        <v>24.132293783015001</v>
      </c>
      <c r="K112" s="293"/>
    </row>
    <row r="113" spans="2:11" s="205" customFormat="1" x14ac:dyDescent="0.2">
      <c r="B113" s="214">
        <f>'Weekly prices for NSW 2020, 21 '!B113</f>
        <v>44361</v>
      </c>
      <c r="C113" s="214">
        <f>'Weekly prices for NSW 2020, 21 '!C113</f>
        <v>44367</v>
      </c>
      <c r="D113" s="293">
        <v>137.64674208637001</v>
      </c>
      <c r="E113" s="293"/>
      <c r="F113" s="293">
        <v>153.754104706894</v>
      </c>
      <c r="G113" s="293">
        <v>162.16783857390399</v>
      </c>
      <c r="H113" s="294"/>
      <c r="I113" s="293">
        <v>15.865097941047599</v>
      </c>
      <c r="J113" s="293">
        <v>24.0392424435659</v>
      </c>
      <c r="K113" s="293"/>
    </row>
    <row r="114" spans="2:11" s="205" customFormat="1" x14ac:dyDescent="0.2">
      <c r="B114" s="214">
        <f>'Weekly prices for NSW 2020, 21 '!B114</f>
        <v>44368</v>
      </c>
      <c r="C114" s="214">
        <f>'Weekly prices for NSW 2020, 21 '!C114</f>
        <v>44374</v>
      </c>
      <c r="D114" s="293">
        <v>141.29173473982101</v>
      </c>
      <c r="E114" s="293"/>
      <c r="F114" s="293">
        <v>157.29618635188899</v>
      </c>
      <c r="G114" s="293">
        <v>165.82172872738099</v>
      </c>
      <c r="H114" s="294"/>
      <c r="I114" s="293">
        <v>15.8199838128173</v>
      </c>
      <c r="J114" s="293">
        <v>24.0927963430013</v>
      </c>
      <c r="K114" s="293"/>
    </row>
    <row r="115" spans="2:11" s="205" customFormat="1" x14ac:dyDescent="0.2">
      <c r="B115" s="214">
        <f>'Weekly prices for NSW 2020, 21 '!B115</f>
        <v>44375</v>
      </c>
      <c r="C115" s="214">
        <f>'Weekly prices for NSW 2020, 21 '!C115</f>
        <v>44381</v>
      </c>
      <c r="D115" s="293">
        <v>151.15063078217</v>
      </c>
      <c r="E115" s="293"/>
      <c r="F115" s="293">
        <v>166.69728888074701</v>
      </c>
      <c r="G115" s="293">
        <v>174.50767846430699</v>
      </c>
      <c r="H115" s="294"/>
      <c r="I115" s="293">
        <v>15.1480123504438</v>
      </c>
      <c r="J115" s="293">
        <v>23.148093220339</v>
      </c>
      <c r="K115" s="293"/>
    </row>
    <row r="117" spans="2:11" x14ac:dyDescent="0.2">
      <c r="D117" s="296"/>
    </row>
  </sheetData>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F7927-FBE9-4AFD-A4B1-75CA4FAB00EA}">
  <sheetPr>
    <tabColor rgb="FF00B050"/>
  </sheetPr>
  <dimension ref="A2:CW247"/>
  <sheetViews>
    <sheetView showGridLines="0" zoomScaleNormal="100" zoomScaleSheetLayoutView="85" workbookViewId="0">
      <selection activeCell="E27" sqref="E27"/>
    </sheetView>
  </sheetViews>
  <sheetFormatPr defaultColWidth="7.625" defaultRowHeight="14.25" x14ac:dyDescent="0.2"/>
  <cols>
    <col min="1" max="1" width="16.375" style="217" customWidth="1"/>
    <col min="2" max="10" width="8.875" style="217" customWidth="1"/>
    <col min="11" max="11" width="10.875" style="217" customWidth="1"/>
    <col min="12" max="22" width="8.875" style="217" customWidth="1"/>
    <col min="23" max="23" width="10.5" style="217" customWidth="1"/>
    <col min="24" max="34" width="8.875" style="217" customWidth="1"/>
    <col min="35" max="35" width="11.125" style="217" customWidth="1"/>
    <col min="36" max="40" width="8.875" style="217" customWidth="1"/>
    <col min="41" max="41" width="8.875" style="218" customWidth="1"/>
    <col min="42" max="46" width="8.875" style="217" customWidth="1"/>
    <col min="47" max="47" width="10.875" style="217" customWidth="1"/>
    <col min="48" max="58" width="8.875" style="217" customWidth="1"/>
    <col min="59" max="59" width="11.125" style="217" customWidth="1"/>
    <col min="60" max="70" width="8.875" style="217" customWidth="1"/>
    <col min="71" max="71" width="10.875" style="217" customWidth="1"/>
    <col min="72" max="82" width="8.875" style="217" customWidth="1"/>
    <col min="83" max="83" width="10.875" style="217" customWidth="1"/>
    <col min="84" max="88" width="8.875" style="217" customWidth="1"/>
    <col min="89" max="89" width="8.25" style="217" customWidth="1"/>
    <col min="90" max="90" width="7.375" style="217" customWidth="1"/>
    <col min="91" max="91" width="8.625" style="217" customWidth="1"/>
    <col min="92" max="92" width="7.875" style="217" customWidth="1"/>
    <col min="93" max="93" width="8" style="217" customWidth="1"/>
    <col min="94" max="94" width="8.375" style="217" customWidth="1"/>
    <col min="95" max="95" width="10.75" style="217" customWidth="1"/>
    <col min="96" max="96" width="8.875" style="217" customWidth="1"/>
    <col min="97" max="97" width="8.625" style="217" customWidth="1"/>
    <col min="98" max="98" width="7.125" style="217" customWidth="1"/>
    <col min="99" max="16384" width="7.625" style="217"/>
  </cols>
  <sheetData>
    <row r="2" spans="1:98" x14ac:dyDescent="0.2">
      <c r="B2" s="243" t="s">
        <v>194</v>
      </c>
      <c r="C2" s="241"/>
      <c r="D2" s="241"/>
      <c r="E2" s="241"/>
      <c r="F2" s="241"/>
      <c r="G2" s="241"/>
      <c r="H2" s="241"/>
      <c r="I2" s="241"/>
      <c r="J2" s="241"/>
      <c r="K2" s="241"/>
    </row>
    <row r="3" spans="1:98" x14ac:dyDescent="0.2">
      <c r="B3" s="242"/>
      <c r="C3" s="241"/>
      <c r="D3" s="241"/>
      <c r="E3" s="241"/>
      <c r="F3" s="241"/>
      <c r="G3" s="241"/>
      <c r="H3" s="241"/>
      <c r="I3" s="241"/>
      <c r="J3" s="241"/>
      <c r="K3" s="241"/>
    </row>
    <row r="4" spans="1:98" ht="15" x14ac:dyDescent="0.25">
      <c r="B4" s="425" t="s">
        <v>114</v>
      </c>
      <c r="C4" s="425"/>
      <c r="D4" s="425"/>
      <c r="E4" s="425"/>
      <c r="F4" s="425"/>
      <c r="G4" s="425"/>
      <c r="H4" s="425"/>
      <c r="I4" s="425"/>
      <c r="J4" s="425"/>
      <c r="K4" s="425"/>
      <c r="L4" s="425"/>
      <c r="M4" s="425"/>
      <c r="N4" s="425"/>
      <c r="AO4" s="217"/>
      <c r="BF4" s="219"/>
    </row>
    <row r="5" spans="1:98" ht="15" x14ac:dyDescent="0.25">
      <c r="B5" s="426" t="s">
        <v>115</v>
      </c>
      <c r="C5" s="426"/>
      <c r="D5" s="426"/>
      <c r="E5" s="426"/>
      <c r="F5" s="426"/>
      <c r="G5" s="426"/>
      <c r="H5" s="426"/>
      <c r="I5" s="426"/>
      <c r="J5" s="426"/>
      <c r="K5" s="426"/>
      <c r="L5" s="426"/>
      <c r="M5" s="426"/>
      <c r="N5" s="426"/>
      <c r="AB5" s="260"/>
      <c r="AC5" s="260"/>
      <c r="AD5" s="260"/>
      <c r="AE5" s="260"/>
      <c r="AF5" s="260"/>
      <c r="AG5" s="260"/>
      <c r="AH5" s="260"/>
      <c r="AI5" s="260"/>
      <c r="AJ5" s="260"/>
      <c r="AK5" s="260"/>
      <c r="AL5" s="260"/>
      <c r="AM5" s="260"/>
      <c r="AN5" s="260"/>
      <c r="AO5" s="217"/>
      <c r="AP5" s="260"/>
      <c r="AQ5" s="260"/>
      <c r="AR5" s="260"/>
      <c r="AS5" s="260"/>
      <c r="AT5" s="260"/>
      <c r="AU5" s="260"/>
      <c r="AV5" s="260"/>
      <c r="AW5" s="260"/>
      <c r="AX5" s="260"/>
      <c r="AY5" s="260"/>
      <c r="AZ5" s="260"/>
      <c r="BA5" s="260"/>
      <c r="BB5" s="260"/>
      <c r="BC5" s="260"/>
      <c r="BD5" s="260"/>
      <c r="BE5" s="260"/>
      <c r="BF5" s="260"/>
      <c r="BG5" s="260"/>
      <c r="BH5" s="260"/>
      <c r="BI5" s="260"/>
      <c r="BJ5" s="260"/>
      <c r="BK5" s="260"/>
      <c r="BL5" s="260"/>
      <c r="BM5" s="260"/>
      <c r="BN5" s="260"/>
      <c r="BO5" s="260"/>
      <c r="BP5" s="260"/>
      <c r="BQ5" s="260"/>
      <c r="BR5" s="260"/>
      <c r="BS5" s="260"/>
      <c r="BT5" s="260"/>
      <c r="BU5" s="260"/>
      <c r="BV5" s="260"/>
      <c r="BW5" s="260"/>
      <c r="BX5" s="260"/>
      <c r="BY5" s="260"/>
      <c r="BZ5" s="260"/>
      <c r="CA5" s="260"/>
      <c r="CB5" s="260"/>
      <c r="CC5" s="260"/>
      <c r="CD5" s="260"/>
      <c r="CE5" s="260"/>
      <c r="CF5" s="260"/>
      <c r="CG5" s="260"/>
      <c r="CH5" s="260"/>
      <c r="CI5" s="260"/>
      <c r="CJ5" s="260"/>
      <c r="CK5" s="260"/>
      <c r="CL5" s="260"/>
      <c r="CM5" s="260"/>
      <c r="CN5" s="260"/>
      <c r="CO5" s="260"/>
      <c r="CP5" s="260"/>
      <c r="CQ5" s="249"/>
      <c r="CR5" s="260"/>
      <c r="CS5" s="260"/>
      <c r="CT5" s="260"/>
    </row>
    <row r="6" spans="1:98" x14ac:dyDescent="0.2">
      <c r="A6" s="260"/>
      <c r="L6" s="249"/>
      <c r="M6" s="260"/>
      <c r="N6" s="260"/>
      <c r="O6" s="260"/>
      <c r="P6" s="260"/>
      <c r="Q6" s="260"/>
      <c r="R6" s="260"/>
      <c r="S6" s="260"/>
      <c r="T6" s="260"/>
      <c r="U6" s="260"/>
      <c r="V6" s="260"/>
      <c r="W6" s="260"/>
      <c r="X6" s="249"/>
      <c r="Y6" s="260"/>
      <c r="Z6" s="260"/>
      <c r="AA6" s="260"/>
      <c r="AB6" s="260"/>
      <c r="AC6" s="260"/>
      <c r="AD6" s="260"/>
      <c r="AE6" s="260"/>
      <c r="AF6" s="260"/>
      <c r="AG6" s="260"/>
      <c r="AH6" s="260"/>
      <c r="AI6" s="249"/>
      <c r="AJ6" s="260"/>
      <c r="AK6" s="260"/>
      <c r="AL6" s="260"/>
      <c r="AM6" s="260"/>
      <c r="AN6" s="260"/>
      <c r="AO6" s="260"/>
      <c r="AP6" s="260"/>
      <c r="AQ6" s="260"/>
      <c r="AR6" s="260"/>
      <c r="AS6" s="260"/>
      <c r="AT6" s="260"/>
      <c r="AU6" s="249"/>
      <c r="AV6" s="260"/>
      <c r="AW6" s="260"/>
      <c r="AX6" s="260"/>
      <c r="AY6" s="260"/>
      <c r="AZ6" s="260"/>
      <c r="BA6" s="260"/>
      <c r="BB6" s="260"/>
      <c r="BC6" s="260"/>
      <c r="BD6" s="260"/>
      <c r="BE6" s="260"/>
      <c r="BF6" s="260"/>
      <c r="BG6" s="249"/>
      <c r="BH6" s="260"/>
      <c r="BI6" s="260"/>
      <c r="BJ6" s="260"/>
      <c r="BK6" s="260"/>
      <c r="BL6" s="260"/>
      <c r="BM6" s="260"/>
      <c r="BN6" s="260"/>
      <c r="BO6" s="260"/>
      <c r="BP6" s="260"/>
      <c r="BQ6" s="260"/>
      <c r="BR6" s="260"/>
      <c r="BS6" s="249"/>
      <c r="BT6" s="260"/>
      <c r="BU6" s="260"/>
      <c r="BV6" s="260"/>
      <c r="BW6" s="260"/>
      <c r="BX6" s="260"/>
      <c r="BY6" s="260"/>
      <c r="BZ6" s="260"/>
      <c r="CA6" s="260"/>
      <c r="CB6" s="260"/>
      <c r="CC6" s="260"/>
      <c r="CD6" s="260"/>
      <c r="CE6" s="249"/>
      <c r="CF6" s="260"/>
      <c r="CG6" s="260"/>
      <c r="CH6" s="260"/>
      <c r="CI6" s="260"/>
      <c r="CJ6" s="260"/>
      <c r="CK6" s="260"/>
      <c r="CL6" s="260"/>
      <c r="CM6" s="260"/>
      <c r="CN6" s="260"/>
      <c r="CO6" s="260"/>
      <c r="CP6" s="260"/>
      <c r="CQ6" s="249"/>
      <c r="CR6" s="260"/>
      <c r="CS6" s="260"/>
      <c r="CT6" s="260"/>
    </row>
    <row r="7" spans="1:98" ht="14.25" customHeight="1" x14ac:dyDescent="0.2">
      <c r="A7" s="260"/>
      <c r="B7" s="422" t="s">
        <v>70</v>
      </c>
      <c r="C7" s="423"/>
      <c r="D7" s="423"/>
      <c r="E7" s="423"/>
      <c r="F7" s="423"/>
      <c r="G7" s="423"/>
      <c r="H7" s="423"/>
      <c r="I7" s="423"/>
      <c r="J7" s="423"/>
      <c r="K7" s="423"/>
      <c r="L7" s="423"/>
      <c r="M7" s="424"/>
      <c r="N7" s="422" t="s">
        <v>116</v>
      </c>
      <c r="O7" s="423"/>
      <c r="P7" s="423"/>
      <c r="Q7" s="423"/>
      <c r="R7" s="423"/>
      <c r="S7" s="423"/>
      <c r="T7" s="423"/>
      <c r="U7" s="423"/>
      <c r="V7" s="423"/>
      <c r="W7" s="423"/>
      <c r="X7" s="423"/>
      <c r="Y7" s="424"/>
      <c r="Z7" s="422" t="s">
        <v>117</v>
      </c>
      <c r="AA7" s="423"/>
      <c r="AB7" s="423"/>
      <c r="AC7" s="423"/>
      <c r="AD7" s="423"/>
      <c r="AE7" s="423"/>
      <c r="AF7" s="423"/>
      <c r="AG7" s="423"/>
      <c r="AH7" s="423"/>
      <c r="AI7" s="423"/>
      <c r="AJ7" s="423"/>
      <c r="AK7" s="424"/>
      <c r="AL7" s="422" t="s">
        <v>118</v>
      </c>
      <c r="AM7" s="423"/>
      <c r="AN7" s="423"/>
      <c r="AO7" s="423"/>
      <c r="AP7" s="423"/>
      <c r="AQ7" s="423"/>
      <c r="AR7" s="423"/>
      <c r="AS7" s="423"/>
      <c r="AT7" s="423"/>
      <c r="AU7" s="423"/>
      <c r="AV7" s="423"/>
      <c r="AW7" s="424"/>
      <c r="AX7" s="422" t="s">
        <v>119</v>
      </c>
      <c r="AY7" s="423"/>
      <c r="AZ7" s="423"/>
      <c r="BA7" s="423"/>
      <c r="BB7" s="423"/>
      <c r="BC7" s="423"/>
      <c r="BD7" s="423"/>
      <c r="BE7" s="423"/>
      <c r="BF7" s="423"/>
      <c r="BG7" s="423"/>
      <c r="BH7" s="423"/>
      <c r="BI7" s="424"/>
      <c r="BJ7" s="422" t="s">
        <v>120</v>
      </c>
      <c r="BK7" s="423"/>
      <c r="BL7" s="423"/>
      <c r="BM7" s="423"/>
      <c r="BN7" s="423"/>
      <c r="BO7" s="423"/>
      <c r="BP7" s="423"/>
      <c r="BQ7" s="423"/>
      <c r="BR7" s="423"/>
      <c r="BS7" s="423"/>
      <c r="BT7" s="423"/>
      <c r="BU7" s="424"/>
      <c r="BV7" s="422" t="s">
        <v>121</v>
      </c>
      <c r="BW7" s="423"/>
      <c r="BX7" s="423"/>
      <c r="BY7" s="423"/>
      <c r="BZ7" s="423"/>
      <c r="CA7" s="423"/>
      <c r="CB7" s="423"/>
      <c r="CC7" s="423"/>
      <c r="CD7" s="423"/>
      <c r="CE7" s="423"/>
      <c r="CF7" s="423"/>
      <c r="CG7" s="424"/>
      <c r="CH7" s="422" t="s">
        <v>122</v>
      </c>
      <c r="CI7" s="423"/>
      <c r="CJ7" s="423"/>
      <c r="CK7" s="423"/>
      <c r="CL7" s="423"/>
      <c r="CM7" s="423"/>
      <c r="CN7" s="423"/>
      <c r="CO7" s="423"/>
      <c r="CP7" s="423"/>
      <c r="CQ7" s="423"/>
      <c r="CR7" s="423"/>
      <c r="CS7" s="424"/>
      <c r="CT7" s="417" t="s">
        <v>123</v>
      </c>
    </row>
    <row r="8" spans="1:98" ht="15" customHeight="1" x14ac:dyDescent="0.2">
      <c r="A8" s="260"/>
      <c r="B8" s="411" t="s">
        <v>124</v>
      </c>
      <c r="C8" s="412"/>
      <c r="D8" s="412"/>
      <c r="E8" s="412"/>
      <c r="F8" s="412"/>
      <c r="G8" s="413"/>
      <c r="H8" s="411" t="s">
        <v>125</v>
      </c>
      <c r="I8" s="412"/>
      <c r="J8" s="413"/>
      <c r="K8" s="420" t="s">
        <v>126</v>
      </c>
      <c r="L8" s="220" t="s">
        <v>127</v>
      </c>
      <c r="M8" s="414" t="s">
        <v>128</v>
      </c>
      <c r="N8" s="411" t="s">
        <v>124</v>
      </c>
      <c r="O8" s="412"/>
      <c r="P8" s="412"/>
      <c r="Q8" s="412"/>
      <c r="R8" s="412"/>
      <c r="S8" s="413"/>
      <c r="T8" s="411" t="s">
        <v>129</v>
      </c>
      <c r="U8" s="412"/>
      <c r="V8" s="413"/>
      <c r="W8" s="420" t="s">
        <v>126</v>
      </c>
      <c r="X8" s="220" t="s">
        <v>127</v>
      </c>
      <c r="Y8" s="414" t="s">
        <v>128</v>
      </c>
      <c r="Z8" s="411" t="s">
        <v>124</v>
      </c>
      <c r="AA8" s="412"/>
      <c r="AB8" s="412"/>
      <c r="AC8" s="412"/>
      <c r="AD8" s="412"/>
      <c r="AE8" s="413"/>
      <c r="AF8" s="411" t="s">
        <v>125</v>
      </c>
      <c r="AG8" s="412"/>
      <c r="AH8" s="413"/>
      <c r="AI8" s="420" t="s">
        <v>126</v>
      </c>
      <c r="AJ8" s="220" t="s">
        <v>127</v>
      </c>
      <c r="AK8" s="414" t="s">
        <v>128</v>
      </c>
      <c r="AL8" s="411" t="s">
        <v>124</v>
      </c>
      <c r="AM8" s="412"/>
      <c r="AN8" s="412"/>
      <c r="AO8" s="412"/>
      <c r="AP8" s="412"/>
      <c r="AQ8" s="413"/>
      <c r="AR8" s="411" t="s">
        <v>125</v>
      </c>
      <c r="AS8" s="412"/>
      <c r="AT8" s="413"/>
      <c r="AU8" s="420" t="s">
        <v>126</v>
      </c>
      <c r="AV8" s="220" t="s">
        <v>127</v>
      </c>
      <c r="AW8" s="414" t="s">
        <v>128</v>
      </c>
      <c r="AX8" s="411" t="s">
        <v>124</v>
      </c>
      <c r="AY8" s="412"/>
      <c r="AZ8" s="412"/>
      <c r="BA8" s="412"/>
      <c r="BB8" s="412"/>
      <c r="BC8" s="413"/>
      <c r="BD8" s="411" t="s">
        <v>125</v>
      </c>
      <c r="BE8" s="412"/>
      <c r="BF8" s="413"/>
      <c r="BG8" s="420" t="s">
        <v>126</v>
      </c>
      <c r="BH8" s="220" t="s">
        <v>127</v>
      </c>
      <c r="BI8" s="414" t="s">
        <v>128</v>
      </c>
      <c r="BJ8" s="411" t="s">
        <v>124</v>
      </c>
      <c r="BK8" s="412"/>
      <c r="BL8" s="412"/>
      <c r="BM8" s="412"/>
      <c r="BN8" s="412"/>
      <c r="BO8" s="413"/>
      <c r="BP8" s="411" t="s">
        <v>125</v>
      </c>
      <c r="BQ8" s="412"/>
      <c r="BR8" s="413"/>
      <c r="BS8" s="420" t="s">
        <v>126</v>
      </c>
      <c r="BT8" s="221" t="s">
        <v>127</v>
      </c>
      <c r="BU8" s="414" t="s">
        <v>128</v>
      </c>
      <c r="BV8" s="411" t="s">
        <v>124</v>
      </c>
      <c r="BW8" s="412"/>
      <c r="BX8" s="412"/>
      <c r="BY8" s="412"/>
      <c r="BZ8" s="412"/>
      <c r="CA8" s="413"/>
      <c r="CB8" s="411" t="s">
        <v>125</v>
      </c>
      <c r="CC8" s="412"/>
      <c r="CD8" s="413"/>
      <c r="CE8" s="420" t="s">
        <v>126</v>
      </c>
      <c r="CF8" s="220" t="s">
        <v>127</v>
      </c>
      <c r="CG8" s="414" t="s">
        <v>128</v>
      </c>
      <c r="CH8" s="411" t="s">
        <v>124</v>
      </c>
      <c r="CI8" s="412"/>
      <c r="CJ8" s="412"/>
      <c r="CK8" s="412"/>
      <c r="CL8" s="412"/>
      <c r="CM8" s="413"/>
      <c r="CN8" s="411" t="s">
        <v>125</v>
      </c>
      <c r="CO8" s="412"/>
      <c r="CP8" s="413"/>
      <c r="CQ8" s="420" t="s">
        <v>126</v>
      </c>
      <c r="CR8" s="220" t="s">
        <v>127</v>
      </c>
      <c r="CS8" s="414" t="s">
        <v>128</v>
      </c>
      <c r="CT8" s="418"/>
    </row>
    <row r="9" spans="1:98" s="236" customFormat="1" ht="33.75" x14ac:dyDescent="0.2">
      <c r="A9" s="222"/>
      <c r="B9" s="223" t="s">
        <v>72</v>
      </c>
      <c r="C9" s="224" t="s">
        <v>73</v>
      </c>
      <c r="D9" s="224" t="s">
        <v>74</v>
      </c>
      <c r="E9" s="224" t="s">
        <v>75</v>
      </c>
      <c r="F9" s="224" t="s">
        <v>76</v>
      </c>
      <c r="G9" s="225" t="s">
        <v>130</v>
      </c>
      <c r="H9" s="226" t="s">
        <v>131</v>
      </c>
      <c r="I9" s="227" t="s">
        <v>132</v>
      </c>
      <c r="J9" s="228" t="s">
        <v>76</v>
      </c>
      <c r="K9" s="421"/>
      <c r="L9" s="225" t="s">
        <v>130</v>
      </c>
      <c r="M9" s="415"/>
      <c r="N9" s="223" t="s">
        <v>72</v>
      </c>
      <c r="O9" s="224" t="s">
        <v>73</v>
      </c>
      <c r="P9" s="224" t="s">
        <v>74</v>
      </c>
      <c r="Q9" s="224" t="s">
        <v>75</v>
      </c>
      <c r="R9" s="224" t="s">
        <v>76</v>
      </c>
      <c r="S9" s="229" t="s">
        <v>133</v>
      </c>
      <c r="T9" s="226" t="s">
        <v>131</v>
      </c>
      <c r="U9" s="227" t="s">
        <v>132</v>
      </c>
      <c r="V9" s="228" t="s">
        <v>76</v>
      </c>
      <c r="W9" s="421"/>
      <c r="X9" s="225" t="s">
        <v>130</v>
      </c>
      <c r="Y9" s="415"/>
      <c r="Z9" s="223" t="s">
        <v>72</v>
      </c>
      <c r="AA9" s="224" t="s">
        <v>73</v>
      </c>
      <c r="AB9" s="224" t="s">
        <v>74</v>
      </c>
      <c r="AC9" s="224" t="s">
        <v>75</v>
      </c>
      <c r="AD9" s="224" t="s">
        <v>76</v>
      </c>
      <c r="AE9" s="225" t="s">
        <v>130</v>
      </c>
      <c r="AF9" s="226" t="s">
        <v>131</v>
      </c>
      <c r="AG9" s="227" t="s">
        <v>132</v>
      </c>
      <c r="AH9" s="228" t="s">
        <v>76</v>
      </c>
      <c r="AI9" s="421"/>
      <c r="AJ9" s="225" t="s">
        <v>130</v>
      </c>
      <c r="AK9" s="415"/>
      <c r="AL9" s="223" t="s">
        <v>72</v>
      </c>
      <c r="AM9" s="224" t="s">
        <v>73</v>
      </c>
      <c r="AN9" s="224" t="s">
        <v>74</v>
      </c>
      <c r="AO9" s="224" t="s">
        <v>75</v>
      </c>
      <c r="AP9" s="224" t="s">
        <v>76</v>
      </c>
      <c r="AQ9" s="225" t="s">
        <v>130</v>
      </c>
      <c r="AR9" s="226" t="s">
        <v>131</v>
      </c>
      <c r="AS9" s="227" t="s">
        <v>132</v>
      </c>
      <c r="AT9" s="228" t="s">
        <v>76</v>
      </c>
      <c r="AU9" s="421"/>
      <c r="AV9" s="225" t="s">
        <v>130</v>
      </c>
      <c r="AW9" s="415"/>
      <c r="AX9" s="223" t="s">
        <v>72</v>
      </c>
      <c r="AY9" s="224" t="s">
        <v>73</v>
      </c>
      <c r="AZ9" s="224" t="s">
        <v>74</v>
      </c>
      <c r="BA9" s="224" t="s">
        <v>75</v>
      </c>
      <c r="BB9" s="224" t="s">
        <v>76</v>
      </c>
      <c r="BC9" s="225" t="s">
        <v>130</v>
      </c>
      <c r="BD9" s="226" t="s">
        <v>131</v>
      </c>
      <c r="BE9" s="227" t="s">
        <v>132</v>
      </c>
      <c r="BF9" s="228" t="s">
        <v>76</v>
      </c>
      <c r="BG9" s="421"/>
      <c r="BH9" s="225" t="s">
        <v>130</v>
      </c>
      <c r="BI9" s="415"/>
      <c r="BJ9" s="223" t="s">
        <v>72</v>
      </c>
      <c r="BK9" s="224" t="s">
        <v>73</v>
      </c>
      <c r="BL9" s="224" t="s">
        <v>74</v>
      </c>
      <c r="BM9" s="224" t="s">
        <v>75</v>
      </c>
      <c r="BN9" s="224" t="s">
        <v>76</v>
      </c>
      <c r="BO9" s="225" t="s">
        <v>130</v>
      </c>
      <c r="BP9" s="226" t="s">
        <v>131</v>
      </c>
      <c r="BQ9" s="227" t="s">
        <v>132</v>
      </c>
      <c r="BR9" s="228" t="s">
        <v>76</v>
      </c>
      <c r="BS9" s="421"/>
      <c r="BT9" s="230" t="s">
        <v>130</v>
      </c>
      <c r="BU9" s="415"/>
      <c r="BV9" s="223" t="s">
        <v>72</v>
      </c>
      <c r="BW9" s="224" t="s">
        <v>73</v>
      </c>
      <c r="BX9" s="224" t="s">
        <v>74</v>
      </c>
      <c r="BY9" s="224" t="s">
        <v>75</v>
      </c>
      <c r="BZ9" s="224" t="s">
        <v>76</v>
      </c>
      <c r="CA9" s="225" t="s">
        <v>130</v>
      </c>
      <c r="CB9" s="226" t="s">
        <v>131</v>
      </c>
      <c r="CC9" s="227" t="s">
        <v>132</v>
      </c>
      <c r="CD9" s="228" t="s">
        <v>76</v>
      </c>
      <c r="CE9" s="421"/>
      <c r="CF9" s="225" t="s">
        <v>130</v>
      </c>
      <c r="CG9" s="415"/>
      <c r="CH9" s="223" t="s">
        <v>72</v>
      </c>
      <c r="CI9" s="224" t="s">
        <v>73</v>
      </c>
      <c r="CJ9" s="224" t="s">
        <v>74</v>
      </c>
      <c r="CK9" s="224" t="s">
        <v>75</v>
      </c>
      <c r="CL9" s="224" t="s">
        <v>76</v>
      </c>
      <c r="CM9" s="231" t="s">
        <v>130</v>
      </c>
      <c r="CN9" s="232" t="s">
        <v>131</v>
      </c>
      <c r="CO9" s="233" t="s">
        <v>132</v>
      </c>
      <c r="CP9" s="234" t="s">
        <v>76</v>
      </c>
      <c r="CQ9" s="421"/>
      <c r="CR9" s="235" t="s">
        <v>130</v>
      </c>
      <c r="CS9" s="415"/>
      <c r="CT9" s="419"/>
    </row>
    <row r="10" spans="1:98" ht="12.75" customHeight="1" x14ac:dyDescent="0.2">
      <c r="A10" s="266" t="s">
        <v>134</v>
      </c>
      <c r="B10" s="336">
        <v>961.4000000000002</v>
      </c>
      <c r="C10" s="337">
        <v>802.00789999999995</v>
      </c>
      <c r="D10" s="337">
        <v>2118.1</v>
      </c>
      <c r="E10" s="337">
        <v>2206.6999999999998</v>
      </c>
      <c r="F10" s="337">
        <v>6088.2078999999985</v>
      </c>
      <c r="G10" s="338">
        <v>4924.0999999999995</v>
      </c>
      <c r="H10" s="336">
        <v>696.5</v>
      </c>
      <c r="I10" s="337">
        <v>2494.3999999999992</v>
      </c>
      <c r="J10" s="338">
        <v>3190.7000000000003</v>
      </c>
      <c r="K10" s="336">
        <v>4628.0000000000009</v>
      </c>
      <c r="L10" s="337">
        <v>1667.8999999999999</v>
      </c>
      <c r="M10" s="339">
        <v>1965</v>
      </c>
      <c r="N10" s="336">
        <v>372.9</v>
      </c>
      <c r="O10" s="337">
        <v>474.01570000000004</v>
      </c>
      <c r="P10" s="337">
        <v>3544.8</v>
      </c>
      <c r="Q10" s="337">
        <v>324.29999999999995</v>
      </c>
      <c r="R10" s="337">
        <v>4716.0156999999999</v>
      </c>
      <c r="S10" s="338">
        <v>3683.7999999999997</v>
      </c>
      <c r="T10" s="336">
        <v>555.5</v>
      </c>
      <c r="U10" s="337">
        <v>610</v>
      </c>
      <c r="V10" s="338">
        <v>1165.5</v>
      </c>
      <c r="W10" s="336">
        <v>3466.0999999999995</v>
      </c>
      <c r="X10" s="337">
        <v>1393.1000000000001</v>
      </c>
      <c r="Y10" s="339">
        <v>1904.7</v>
      </c>
      <c r="Z10" s="336">
        <v>483.8</v>
      </c>
      <c r="AA10" s="337">
        <v>440.06749999999994</v>
      </c>
      <c r="AB10" s="337">
        <v>2506.6999999999998</v>
      </c>
      <c r="AC10" s="337">
        <v>829.80000000000007</v>
      </c>
      <c r="AD10" s="337">
        <v>4260.3675000000003</v>
      </c>
      <c r="AE10" s="338">
        <v>3081.9000000000005</v>
      </c>
      <c r="AF10" s="336">
        <v>877.90000000000009</v>
      </c>
      <c r="AG10" s="337">
        <v>598.80000000000007</v>
      </c>
      <c r="AH10" s="338">
        <v>1476.7</v>
      </c>
      <c r="AI10" s="336">
        <v>5894.1000000000013</v>
      </c>
      <c r="AJ10" s="337">
        <v>1512.3</v>
      </c>
      <c r="AK10" s="339">
        <v>1146.8</v>
      </c>
      <c r="AL10" s="336">
        <v>89.999999999999986</v>
      </c>
      <c r="AM10" s="337">
        <v>114.7</v>
      </c>
      <c r="AN10" s="337">
        <v>1107.9000000000001</v>
      </c>
      <c r="AO10" s="340" t="s">
        <v>135</v>
      </c>
      <c r="AP10" s="337">
        <v>1312.5999999999997</v>
      </c>
      <c r="AQ10" s="338">
        <v>970.9</v>
      </c>
      <c r="AR10" s="336">
        <v>173.60000000000002</v>
      </c>
      <c r="AS10" s="337">
        <v>65.5</v>
      </c>
      <c r="AT10" s="338">
        <v>239.20000000000002</v>
      </c>
      <c r="AU10" s="336">
        <v>1523.8</v>
      </c>
      <c r="AV10" s="337">
        <v>312.8</v>
      </c>
      <c r="AW10" s="339">
        <v>484.79999999999995</v>
      </c>
      <c r="AX10" s="336">
        <v>246.39999999999998</v>
      </c>
      <c r="AY10" s="337">
        <v>149.2295</v>
      </c>
      <c r="AZ10" s="337">
        <v>1605.9999999999998</v>
      </c>
      <c r="BA10" s="337">
        <v>0</v>
      </c>
      <c r="BB10" s="337">
        <v>2001.6295000000002</v>
      </c>
      <c r="BC10" s="338">
        <v>1725.3</v>
      </c>
      <c r="BD10" s="341" t="s">
        <v>135</v>
      </c>
      <c r="BE10" s="342" t="s">
        <v>135</v>
      </c>
      <c r="BF10" s="338">
        <v>836.5</v>
      </c>
      <c r="BG10" s="336">
        <v>4879.8</v>
      </c>
      <c r="BH10" s="337">
        <v>578.60000000000014</v>
      </c>
      <c r="BI10" s="339">
        <v>608.10000000000014</v>
      </c>
      <c r="BJ10" s="336">
        <v>50.999999999999993</v>
      </c>
      <c r="BK10" s="337" t="s">
        <v>135</v>
      </c>
      <c r="BL10" s="337">
        <v>337.59999999999997</v>
      </c>
      <c r="BM10" s="337">
        <v>0</v>
      </c>
      <c r="BN10" s="337">
        <v>388.59999999999997</v>
      </c>
      <c r="BO10" s="338">
        <v>197.79999999999998</v>
      </c>
      <c r="BP10" s="341" t="s">
        <v>135</v>
      </c>
      <c r="BQ10" s="342" t="s">
        <v>135</v>
      </c>
      <c r="BR10" s="343" t="s">
        <v>135</v>
      </c>
      <c r="BS10" s="336">
        <v>394.9</v>
      </c>
      <c r="BT10" s="337">
        <v>35</v>
      </c>
      <c r="BU10" s="339">
        <v>90.5</v>
      </c>
      <c r="BV10" s="336">
        <v>27.099999999999998</v>
      </c>
      <c r="BW10" s="337" t="s">
        <v>135</v>
      </c>
      <c r="BX10" s="337">
        <v>130.29999999999998</v>
      </c>
      <c r="BY10" s="337">
        <v>0</v>
      </c>
      <c r="BZ10" s="337">
        <v>157.4</v>
      </c>
      <c r="CA10" s="338">
        <v>66.400000000000006</v>
      </c>
      <c r="CB10" s="341" t="s">
        <v>135</v>
      </c>
      <c r="CC10" s="342" t="s">
        <v>135</v>
      </c>
      <c r="CD10" s="338">
        <v>159.29999999999998</v>
      </c>
      <c r="CE10" s="336">
        <v>647.20000000000016</v>
      </c>
      <c r="CF10" s="337">
        <v>99.600000000000009</v>
      </c>
      <c r="CG10" s="339">
        <v>47.8</v>
      </c>
      <c r="CH10" s="336">
        <v>2232.5</v>
      </c>
      <c r="CI10" s="337">
        <v>1981.5</v>
      </c>
      <c r="CJ10" s="337">
        <v>11351.4</v>
      </c>
      <c r="CK10" s="337">
        <v>3360.7999999999997</v>
      </c>
      <c r="CL10" s="337">
        <v>18926.2</v>
      </c>
      <c r="CM10" s="338">
        <v>14650.2</v>
      </c>
      <c r="CN10" s="336">
        <v>2998</v>
      </c>
      <c r="CO10" s="337">
        <v>4069.7000000000003</v>
      </c>
      <c r="CP10" s="338">
        <v>7067.7</v>
      </c>
      <c r="CQ10" s="336">
        <v>21434.300000000003</v>
      </c>
      <c r="CR10" s="337">
        <v>5599.4</v>
      </c>
      <c r="CS10" s="339">
        <v>6247.6999999999989</v>
      </c>
      <c r="CT10" s="339">
        <v>53675.899999999994</v>
      </c>
    </row>
    <row r="11" spans="1:98" ht="12.75" customHeight="1" x14ac:dyDescent="0.2">
      <c r="A11" s="267" t="s">
        <v>136</v>
      </c>
      <c r="B11" s="344">
        <v>1119.0999999999999</v>
      </c>
      <c r="C11" s="345">
        <v>930.19770000000005</v>
      </c>
      <c r="D11" s="345">
        <v>1711.5000000000002</v>
      </c>
      <c r="E11" s="345">
        <v>2155.2999999999997</v>
      </c>
      <c r="F11" s="345">
        <v>5916.0977000000012</v>
      </c>
      <c r="G11" s="346">
        <v>4798.0999999999995</v>
      </c>
      <c r="H11" s="344">
        <v>1045.8</v>
      </c>
      <c r="I11" s="345">
        <v>2259.1</v>
      </c>
      <c r="J11" s="346">
        <v>3304.9000000000005</v>
      </c>
      <c r="K11" s="344">
        <v>4845.5</v>
      </c>
      <c r="L11" s="345">
        <v>1767.2</v>
      </c>
      <c r="M11" s="347">
        <v>1878.5</v>
      </c>
      <c r="N11" s="344">
        <v>395.99999999999994</v>
      </c>
      <c r="O11" s="345">
        <v>507.16520000000003</v>
      </c>
      <c r="P11" s="345">
        <v>3642.8999999999996</v>
      </c>
      <c r="Q11" s="345">
        <v>227.49999999999997</v>
      </c>
      <c r="R11" s="345">
        <v>4773.5652</v>
      </c>
      <c r="S11" s="346">
        <v>3669.5</v>
      </c>
      <c r="T11" s="344">
        <v>608.40000000000009</v>
      </c>
      <c r="U11" s="345">
        <v>537.80000000000007</v>
      </c>
      <c r="V11" s="346">
        <v>1146.1999999999998</v>
      </c>
      <c r="W11" s="344">
        <v>3784.9</v>
      </c>
      <c r="X11" s="345">
        <v>1466.1</v>
      </c>
      <c r="Y11" s="347">
        <v>1680.1</v>
      </c>
      <c r="Z11" s="344">
        <v>504.9</v>
      </c>
      <c r="AA11" s="345">
        <v>490.71130000000011</v>
      </c>
      <c r="AB11" s="345">
        <v>2663.7</v>
      </c>
      <c r="AC11" s="345">
        <v>440</v>
      </c>
      <c r="AD11" s="345">
        <v>4099.3113000000003</v>
      </c>
      <c r="AE11" s="346">
        <v>2962.1000000000004</v>
      </c>
      <c r="AF11" s="344">
        <v>960.20000000000016</v>
      </c>
      <c r="AG11" s="345">
        <v>574.90000000000009</v>
      </c>
      <c r="AH11" s="346">
        <v>1535.1</v>
      </c>
      <c r="AI11" s="344">
        <v>6854.9000000000005</v>
      </c>
      <c r="AJ11" s="345">
        <v>1629.3999999999999</v>
      </c>
      <c r="AK11" s="347">
        <v>1214.1000000000001</v>
      </c>
      <c r="AL11" s="344">
        <v>90</v>
      </c>
      <c r="AM11" s="345">
        <v>127.30000000000001</v>
      </c>
      <c r="AN11" s="345">
        <v>1097</v>
      </c>
      <c r="AO11" s="348" t="s">
        <v>135</v>
      </c>
      <c r="AP11" s="345">
        <v>1314.2999999999997</v>
      </c>
      <c r="AQ11" s="346">
        <v>983.00000000000011</v>
      </c>
      <c r="AR11" s="344">
        <v>172.70000000000002</v>
      </c>
      <c r="AS11" s="345">
        <v>92.5</v>
      </c>
      <c r="AT11" s="346">
        <v>265.3</v>
      </c>
      <c r="AU11" s="344">
        <v>1541.1999999999998</v>
      </c>
      <c r="AV11" s="345">
        <v>336.6</v>
      </c>
      <c r="AW11" s="347">
        <v>438.8</v>
      </c>
      <c r="AX11" s="344">
        <v>247.39999999999998</v>
      </c>
      <c r="AY11" s="345">
        <v>194.36400000000003</v>
      </c>
      <c r="AZ11" s="345">
        <v>1634.6</v>
      </c>
      <c r="BA11" s="345">
        <v>0</v>
      </c>
      <c r="BB11" s="345">
        <v>2076.3639999999996</v>
      </c>
      <c r="BC11" s="346">
        <v>1746.7999999999997</v>
      </c>
      <c r="BD11" s="349" t="s">
        <v>135</v>
      </c>
      <c r="BE11" s="350" t="s">
        <v>135</v>
      </c>
      <c r="BF11" s="346">
        <v>888.8</v>
      </c>
      <c r="BG11" s="344">
        <v>5475.3</v>
      </c>
      <c r="BH11" s="345">
        <v>641.80000000000007</v>
      </c>
      <c r="BI11" s="347">
        <v>596</v>
      </c>
      <c r="BJ11" s="344">
        <v>50.5</v>
      </c>
      <c r="BK11" s="345" t="s">
        <v>135</v>
      </c>
      <c r="BL11" s="345">
        <v>332.3</v>
      </c>
      <c r="BM11" s="345">
        <v>0</v>
      </c>
      <c r="BN11" s="345">
        <v>382.8</v>
      </c>
      <c r="BO11" s="346">
        <v>191.2</v>
      </c>
      <c r="BP11" s="349" t="s">
        <v>135</v>
      </c>
      <c r="BQ11" s="350" t="s">
        <v>135</v>
      </c>
      <c r="BR11" s="351" t="s">
        <v>135</v>
      </c>
      <c r="BS11" s="344">
        <v>390.50000000000006</v>
      </c>
      <c r="BT11" s="345">
        <v>37.799999999999997</v>
      </c>
      <c r="BU11" s="347">
        <v>86.699999999999989</v>
      </c>
      <c r="BV11" s="344">
        <v>27.8</v>
      </c>
      <c r="BW11" s="345" t="s">
        <v>135</v>
      </c>
      <c r="BX11" s="345">
        <v>125.40000000000002</v>
      </c>
      <c r="BY11" s="345">
        <v>0</v>
      </c>
      <c r="BZ11" s="345">
        <v>153.19999999999999</v>
      </c>
      <c r="CA11" s="346">
        <v>61.4</v>
      </c>
      <c r="CB11" s="349" t="s">
        <v>135</v>
      </c>
      <c r="CC11" s="350" t="s">
        <v>135</v>
      </c>
      <c r="CD11" s="346">
        <v>195.79999999999998</v>
      </c>
      <c r="CE11" s="344">
        <v>660.5</v>
      </c>
      <c r="CF11" s="345">
        <v>109.10000000000001</v>
      </c>
      <c r="CG11" s="347">
        <v>48.599999999999994</v>
      </c>
      <c r="CH11" s="344">
        <v>2435.5</v>
      </c>
      <c r="CI11" s="345">
        <v>2251.1999999999998</v>
      </c>
      <c r="CJ11" s="345">
        <v>11207.499999999998</v>
      </c>
      <c r="CK11" s="345">
        <v>2822.7999999999997</v>
      </c>
      <c r="CL11" s="345">
        <v>18717</v>
      </c>
      <c r="CM11" s="346">
        <v>14412.1</v>
      </c>
      <c r="CN11" s="344">
        <v>3571.2999999999997</v>
      </c>
      <c r="CO11" s="345">
        <v>3764.9000000000005</v>
      </c>
      <c r="CP11" s="346">
        <v>7336.2</v>
      </c>
      <c r="CQ11" s="344">
        <v>23552.799999999999</v>
      </c>
      <c r="CR11" s="345">
        <v>5988.2</v>
      </c>
      <c r="CS11" s="347">
        <v>5942.8</v>
      </c>
      <c r="CT11" s="347">
        <v>55548.799999999996</v>
      </c>
    </row>
    <row r="12" spans="1:98" ht="12.75" customHeight="1" x14ac:dyDescent="0.2">
      <c r="A12" s="267" t="s">
        <v>137</v>
      </c>
      <c r="B12" s="344">
        <v>1144.7</v>
      </c>
      <c r="C12" s="345">
        <v>1017.4810000000002</v>
      </c>
      <c r="D12" s="345">
        <v>1631.6000000000001</v>
      </c>
      <c r="E12" s="345">
        <v>2091.2999999999997</v>
      </c>
      <c r="F12" s="345">
        <v>5885.0810000000001</v>
      </c>
      <c r="G12" s="346">
        <v>4783.8999999999996</v>
      </c>
      <c r="H12" s="344">
        <v>1060.7</v>
      </c>
      <c r="I12" s="345">
        <v>2322.0000000000005</v>
      </c>
      <c r="J12" s="346">
        <v>3382.5999999999995</v>
      </c>
      <c r="K12" s="344">
        <v>5186.7</v>
      </c>
      <c r="L12" s="345">
        <v>1876</v>
      </c>
      <c r="M12" s="347">
        <v>1534.3</v>
      </c>
      <c r="N12" s="344">
        <v>405.00000000000006</v>
      </c>
      <c r="O12" s="345">
        <v>547.55820000000006</v>
      </c>
      <c r="P12" s="345">
        <v>3598.1000000000004</v>
      </c>
      <c r="Q12" s="345">
        <v>198.89999999999998</v>
      </c>
      <c r="R12" s="345">
        <v>4749.5581999999995</v>
      </c>
      <c r="S12" s="346">
        <v>3661.2000000000003</v>
      </c>
      <c r="T12" s="344">
        <v>676</v>
      </c>
      <c r="U12" s="345">
        <v>611.4</v>
      </c>
      <c r="V12" s="346">
        <v>1287.3999999999999</v>
      </c>
      <c r="W12" s="344">
        <v>4008.8999999999996</v>
      </c>
      <c r="X12" s="345">
        <v>1491.7999999999997</v>
      </c>
      <c r="Y12" s="347">
        <v>1643.8999999999999</v>
      </c>
      <c r="Z12" s="344">
        <v>487</v>
      </c>
      <c r="AA12" s="345">
        <v>525.81529999999998</v>
      </c>
      <c r="AB12" s="345">
        <v>2736.5</v>
      </c>
      <c r="AC12" s="345">
        <v>346.3</v>
      </c>
      <c r="AD12" s="345">
        <v>4095.6153000000004</v>
      </c>
      <c r="AE12" s="346">
        <v>2919</v>
      </c>
      <c r="AF12" s="344">
        <v>1009.3</v>
      </c>
      <c r="AG12" s="345">
        <v>589.70000000000005</v>
      </c>
      <c r="AH12" s="346">
        <v>1599</v>
      </c>
      <c r="AI12" s="344">
        <v>7266.5</v>
      </c>
      <c r="AJ12" s="345">
        <v>1712.7</v>
      </c>
      <c r="AK12" s="347">
        <v>1137.5</v>
      </c>
      <c r="AL12" s="344">
        <v>85.399999999999977</v>
      </c>
      <c r="AM12" s="345">
        <v>138.5</v>
      </c>
      <c r="AN12" s="345">
        <v>1065.3999999999999</v>
      </c>
      <c r="AO12" s="348" t="s">
        <v>135</v>
      </c>
      <c r="AP12" s="345">
        <v>1289.3</v>
      </c>
      <c r="AQ12" s="346">
        <v>983.1</v>
      </c>
      <c r="AR12" s="344">
        <v>174.7</v>
      </c>
      <c r="AS12" s="345">
        <v>120.29999999999998</v>
      </c>
      <c r="AT12" s="346">
        <v>295.10000000000002</v>
      </c>
      <c r="AU12" s="344">
        <v>1573.8</v>
      </c>
      <c r="AV12" s="345">
        <v>409.59999999999997</v>
      </c>
      <c r="AW12" s="347">
        <v>392.89999999999992</v>
      </c>
      <c r="AX12" s="344">
        <v>266.7</v>
      </c>
      <c r="AY12" s="345">
        <v>238.90650000000005</v>
      </c>
      <c r="AZ12" s="345">
        <v>1667.4999999999998</v>
      </c>
      <c r="BA12" s="345">
        <v>0</v>
      </c>
      <c r="BB12" s="345">
        <v>2173.1064999999999</v>
      </c>
      <c r="BC12" s="346">
        <v>1769.9</v>
      </c>
      <c r="BD12" s="349" t="s">
        <v>135</v>
      </c>
      <c r="BE12" s="350" t="s">
        <v>135</v>
      </c>
      <c r="BF12" s="346">
        <v>990.6</v>
      </c>
      <c r="BG12" s="344">
        <v>5943.3999999999987</v>
      </c>
      <c r="BH12" s="345">
        <v>766.40000000000009</v>
      </c>
      <c r="BI12" s="347">
        <v>480.70000000000005</v>
      </c>
      <c r="BJ12" s="344">
        <v>50.499999999999993</v>
      </c>
      <c r="BK12" s="345" t="s">
        <v>135</v>
      </c>
      <c r="BL12" s="345">
        <v>309.3</v>
      </c>
      <c r="BM12" s="345">
        <v>0</v>
      </c>
      <c r="BN12" s="345">
        <v>359.8</v>
      </c>
      <c r="BO12" s="346">
        <v>186.09999999999997</v>
      </c>
      <c r="BP12" s="349" t="s">
        <v>135</v>
      </c>
      <c r="BQ12" s="350" t="s">
        <v>135</v>
      </c>
      <c r="BR12" s="351" t="s">
        <v>135</v>
      </c>
      <c r="BS12" s="344">
        <v>400.5</v>
      </c>
      <c r="BT12" s="345">
        <v>41.2</v>
      </c>
      <c r="BU12" s="347">
        <v>87.5</v>
      </c>
      <c r="BV12" s="344">
        <v>26.5</v>
      </c>
      <c r="BW12" s="345" t="s">
        <v>135</v>
      </c>
      <c r="BX12" s="345">
        <v>115.70000000000002</v>
      </c>
      <c r="BY12" s="345">
        <v>0</v>
      </c>
      <c r="BZ12" s="345">
        <v>142.20000000000002</v>
      </c>
      <c r="CA12" s="346">
        <v>64.400000000000006</v>
      </c>
      <c r="CB12" s="349" t="s">
        <v>135</v>
      </c>
      <c r="CC12" s="350" t="s">
        <v>135</v>
      </c>
      <c r="CD12" s="346">
        <v>218.29999999999998</v>
      </c>
      <c r="CE12" s="344">
        <v>626.4</v>
      </c>
      <c r="CF12" s="345">
        <v>111.39999999999998</v>
      </c>
      <c r="CG12" s="347">
        <v>46.100000000000009</v>
      </c>
      <c r="CH12" s="344">
        <v>2465.7000000000003</v>
      </c>
      <c r="CI12" s="345">
        <v>2469.9000000000005</v>
      </c>
      <c r="CJ12" s="345">
        <v>11123.9</v>
      </c>
      <c r="CK12" s="345">
        <v>2636.5</v>
      </c>
      <c r="CL12" s="345">
        <v>18696</v>
      </c>
      <c r="CM12" s="346">
        <v>14367.600000000002</v>
      </c>
      <c r="CN12" s="344">
        <v>3775.7999999999997</v>
      </c>
      <c r="CO12" s="345">
        <v>3997.3000000000006</v>
      </c>
      <c r="CP12" s="346">
        <v>7773.1</v>
      </c>
      <c r="CQ12" s="344">
        <v>25006.399999999998</v>
      </c>
      <c r="CR12" s="345">
        <v>6409.4</v>
      </c>
      <c r="CS12" s="347">
        <v>5322.9000000000005</v>
      </c>
      <c r="CT12" s="347">
        <v>56798.400000000001</v>
      </c>
    </row>
    <row r="13" spans="1:98" ht="12.75" customHeight="1" x14ac:dyDescent="0.2">
      <c r="A13" s="267" t="s">
        <v>138</v>
      </c>
      <c r="B13" s="344">
        <v>1158.0999999999999</v>
      </c>
      <c r="C13" s="345">
        <v>1120.9963</v>
      </c>
      <c r="D13" s="345">
        <v>1665.2</v>
      </c>
      <c r="E13" s="345">
        <v>1927.8999999999999</v>
      </c>
      <c r="F13" s="345">
        <v>5872.1963000000014</v>
      </c>
      <c r="G13" s="346">
        <v>4608</v>
      </c>
      <c r="H13" s="344">
        <v>1085.3000000000002</v>
      </c>
      <c r="I13" s="345">
        <v>2402</v>
      </c>
      <c r="J13" s="346">
        <v>3487.4999999999995</v>
      </c>
      <c r="K13" s="344">
        <v>5488.3</v>
      </c>
      <c r="L13" s="345">
        <v>1969.8999999999996</v>
      </c>
      <c r="M13" s="347">
        <v>1646.1</v>
      </c>
      <c r="N13" s="344">
        <v>407.3</v>
      </c>
      <c r="O13" s="345">
        <v>595.79860000000008</v>
      </c>
      <c r="P13" s="345">
        <v>3577.1000000000004</v>
      </c>
      <c r="Q13" s="345">
        <v>196.40000000000003</v>
      </c>
      <c r="R13" s="345">
        <v>4776.5985999999994</v>
      </c>
      <c r="S13" s="346">
        <v>3592.0000000000005</v>
      </c>
      <c r="T13" s="344">
        <v>700.7</v>
      </c>
      <c r="U13" s="345">
        <v>726.9</v>
      </c>
      <c r="V13" s="346">
        <v>1427.6000000000001</v>
      </c>
      <c r="W13" s="344">
        <v>4061.6</v>
      </c>
      <c r="X13" s="345">
        <v>1582.3999999999999</v>
      </c>
      <c r="Y13" s="347">
        <v>1488.1000000000001</v>
      </c>
      <c r="Z13" s="344">
        <v>442.09999999999991</v>
      </c>
      <c r="AA13" s="345">
        <v>483.11220000000003</v>
      </c>
      <c r="AB13" s="345">
        <v>2514.1999999999994</v>
      </c>
      <c r="AC13" s="345">
        <v>331.7</v>
      </c>
      <c r="AD13" s="345">
        <v>3771.1122000000005</v>
      </c>
      <c r="AE13" s="346">
        <v>2859</v>
      </c>
      <c r="AF13" s="344">
        <v>990.09999999999991</v>
      </c>
      <c r="AG13" s="345">
        <v>683.30000000000007</v>
      </c>
      <c r="AH13" s="346">
        <v>1673.4</v>
      </c>
      <c r="AI13" s="344">
        <v>7353.0000000000009</v>
      </c>
      <c r="AJ13" s="345">
        <v>1735.5999999999997</v>
      </c>
      <c r="AK13" s="347">
        <v>1278.8</v>
      </c>
      <c r="AL13" s="344">
        <v>88.9</v>
      </c>
      <c r="AM13" s="345">
        <v>138.30000000000001</v>
      </c>
      <c r="AN13" s="345">
        <v>1055</v>
      </c>
      <c r="AO13" s="348" t="s">
        <v>135</v>
      </c>
      <c r="AP13" s="345">
        <v>1282.2000000000003</v>
      </c>
      <c r="AQ13" s="346">
        <v>1003.4</v>
      </c>
      <c r="AR13" s="344">
        <v>188.20000000000002</v>
      </c>
      <c r="AS13" s="345">
        <v>119.5</v>
      </c>
      <c r="AT13" s="346">
        <v>307.60000000000002</v>
      </c>
      <c r="AU13" s="344">
        <v>1780.1999999999998</v>
      </c>
      <c r="AV13" s="345">
        <v>499.8</v>
      </c>
      <c r="AW13" s="347">
        <v>377.00000000000006</v>
      </c>
      <c r="AX13" s="344">
        <v>209.1</v>
      </c>
      <c r="AY13" s="345">
        <v>252.59489999999997</v>
      </c>
      <c r="AZ13" s="345">
        <v>1466.8999999999999</v>
      </c>
      <c r="BA13" s="345">
        <v>0</v>
      </c>
      <c r="BB13" s="345">
        <v>1928.5948999999998</v>
      </c>
      <c r="BC13" s="346">
        <v>1746.3000000000002</v>
      </c>
      <c r="BD13" s="349" t="s">
        <v>135</v>
      </c>
      <c r="BE13" s="350" t="s">
        <v>135</v>
      </c>
      <c r="BF13" s="346">
        <v>1066.9000000000001</v>
      </c>
      <c r="BG13" s="344">
        <v>6494.3</v>
      </c>
      <c r="BH13" s="345">
        <v>831.9</v>
      </c>
      <c r="BI13" s="347">
        <v>460.79999999999995</v>
      </c>
      <c r="BJ13" s="344">
        <v>50.3</v>
      </c>
      <c r="BK13" s="345" t="s">
        <v>135</v>
      </c>
      <c r="BL13" s="345">
        <v>399.1</v>
      </c>
      <c r="BM13" s="345">
        <v>0</v>
      </c>
      <c r="BN13" s="345">
        <v>463.75300000000004</v>
      </c>
      <c r="BO13" s="346">
        <v>176.5</v>
      </c>
      <c r="BP13" s="349" t="s">
        <v>135</v>
      </c>
      <c r="BQ13" s="350" t="s">
        <v>135</v>
      </c>
      <c r="BR13" s="351" t="s">
        <v>135</v>
      </c>
      <c r="BS13" s="344">
        <v>433.9</v>
      </c>
      <c r="BT13" s="345">
        <v>45.70000000000001</v>
      </c>
      <c r="BU13" s="347">
        <v>91.8</v>
      </c>
      <c r="BV13" s="344">
        <v>20.799999999999997</v>
      </c>
      <c r="BW13" s="345" t="s">
        <v>135</v>
      </c>
      <c r="BX13" s="345">
        <v>106.80000000000001</v>
      </c>
      <c r="BY13" s="345">
        <v>0</v>
      </c>
      <c r="BZ13" s="345">
        <v>129.953</v>
      </c>
      <c r="CA13" s="346">
        <v>64.5</v>
      </c>
      <c r="CB13" s="349" t="s">
        <v>135</v>
      </c>
      <c r="CC13" s="350" t="s">
        <v>135</v>
      </c>
      <c r="CD13" s="346">
        <v>204.70000000000002</v>
      </c>
      <c r="CE13" s="344">
        <v>656.6</v>
      </c>
      <c r="CF13" s="345">
        <v>114.6</v>
      </c>
      <c r="CG13" s="347">
        <v>44.4</v>
      </c>
      <c r="CH13" s="344">
        <v>2376.6999999999998</v>
      </c>
      <c r="CI13" s="345">
        <v>2609.2999999999997</v>
      </c>
      <c r="CJ13" s="345">
        <v>10784.400000000001</v>
      </c>
      <c r="CK13" s="345">
        <v>2455.9999999999995</v>
      </c>
      <c r="CL13" s="345">
        <v>18226.399999999998</v>
      </c>
      <c r="CM13" s="346">
        <v>14049.699999999999</v>
      </c>
      <c r="CN13" s="344">
        <v>3838.3999999999996</v>
      </c>
      <c r="CO13" s="345">
        <v>4329.5</v>
      </c>
      <c r="CP13" s="346">
        <v>8167.9</v>
      </c>
      <c r="CQ13" s="344">
        <v>26268</v>
      </c>
      <c r="CR13" s="345">
        <v>6779.6000000000013</v>
      </c>
      <c r="CS13" s="347">
        <v>5386.9999999999991</v>
      </c>
      <c r="CT13" s="347">
        <v>58049.299999999996</v>
      </c>
    </row>
    <row r="14" spans="1:98" ht="12.75" customHeight="1" x14ac:dyDescent="0.2">
      <c r="A14" s="267" t="s">
        <v>139</v>
      </c>
      <c r="B14" s="344">
        <v>1148.9000000000001</v>
      </c>
      <c r="C14" s="345">
        <v>1237.2812999999999</v>
      </c>
      <c r="D14" s="345">
        <v>1679.8</v>
      </c>
      <c r="E14" s="345">
        <v>1748.0000000000002</v>
      </c>
      <c r="F14" s="345">
        <v>5813.9813000000004</v>
      </c>
      <c r="G14" s="346">
        <v>4540.1000000000004</v>
      </c>
      <c r="H14" s="344">
        <v>1178.0999999999999</v>
      </c>
      <c r="I14" s="345">
        <v>2156.3999999999996</v>
      </c>
      <c r="J14" s="346">
        <v>3334.3</v>
      </c>
      <c r="K14" s="344">
        <v>5509.7</v>
      </c>
      <c r="L14" s="345">
        <v>2152.6999999999998</v>
      </c>
      <c r="M14" s="347">
        <v>1152.5999999999999</v>
      </c>
      <c r="N14" s="344">
        <v>399.90000000000003</v>
      </c>
      <c r="O14" s="345">
        <v>671.99619999999993</v>
      </c>
      <c r="P14" s="345">
        <v>3541.3000000000011</v>
      </c>
      <c r="Q14" s="345">
        <v>182.5</v>
      </c>
      <c r="R14" s="345">
        <v>4795.6961999999994</v>
      </c>
      <c r="S14" s="346">
        <v>3604.5</v>
      </c>
      <c r="T14" s="344">
        <v>632.80000000000007</v>
      </c>
      <c r="U14" s="345">
        <v>850.1</v>
      </c>
      <c r="V14" s="346">
        <v>1482.9</v>
      </c>
      <c r="W14" s="344">
        <v>4348.3999999999996</v>
      </c>
      <c r="X14" s="345">
        <v>1689.9</v>
      </c>
      <c r="Y14" s="347">
        <v>1396.3999999999999</v>
      </c>
      <c r="Z14" s="344">
        <v>425.1</v>
      </c>
      <c r="AA14" s="345">
        <v>543.80470000000003</v>
      </c>
      <c r="AB14" s="345">
        <v>2460.0999999999995</v>
      </c>
      <c r="AC14" s="345">
        <v>367.7</v>
      </c>
      <c r="AD14" s="345">
        <v>3796.7047000000007</v>
      </c>
      <c r="AE14" s="346">
        <v>2899.9</v>
      </c>
      <c r="AF14" s="344">
        <v>985.5999999999998</v>
      </c>
      <c r="AG14" s="345">
        <v>724.7</v>
      </c>
      <c r="AH14" s="346">
        <v>1710.3000000000002</v>
      </c>
      <c r="AI14" s="344">
        <v>7209.0000000000009</v>
      </c>
      <c r="AJ14" s="345">
        <v>1978.2999999999997</v>
      </c>
      <c r="AK14" s="347">
        <v>1154.1000000000001</v>
      </c>
      <c r="AL14" s="344">
        <v>87.100000000000009</v>
      </c>
      <c r="AM14" s="345">
        <v>150.9</v>
      </c>
      <c r="AN14" s="345">
        <v>1026.8</v>
      </c>
      <c r="AO14" s="348" t="s">
        <v>135</v>
      </c>
      <c r="AP14" s="345">
        <v>1264.8000000000002</v>
      </c>
      <c r="AQ14" s="346">
        <v>1016.4000000000001</v>
      </c>
      <c r="AR14" s="344">
        <v>202.39999999999998</v>
      </c>
      <c r="AS14" s="345">
        <v>126.10000000000002</v>
      </c>
      <c r="AT14" s="346">
        <v>328.4</v>
      </c>
      <c r="AU14" s="344">
        <v>1701.0000000000002</v>
      </c>
      <c r="AV14" s="345">
        <v>541.80000000000007</v>
      </c>
      <c r="AW14" s="347">
        <v>303.70000000000005</v>
      </c>
      <c r="AX14" s="344">
        <v>217.4</v>
      </c>
      <c r="AY14" s="345">
        <v>268.07630000000006</v>
      </c>
      <c r="AZ14" s="345">
        <v>1437.9</v>
      </c>
      <c r="BA14" s="345">
        <v>0</v>
      </c>
      <c r="BB14" s="345">
        <v>1923.3763000000001</v>
      </c>
      <c r="BC14" s="346">
        <v>1724.0000000000002</v>
      </c>
      <c r="BD14" s="349" t="s">
        <v>135</v>
      </c>
      <c r="BE14" s="350" t="s">
        <v>135</v>
      </c>
      <c r="BF14" s="346">
        <v>1074.3999999999999</v>
      </c>
      <c r="BG14" s="344">
        <v>6267.0000000000009</v>
      </c>
      <c r="BH14" s="345">
        <v>889.00000000000011</v>
      </c>
      <c r="BI14" s="347">
        <v>404.4</v>
      </c>
      <c r="BJ14" s="344">
        <v>48.599999999999994</v>
      </c>
      <c r="BK14" s="345" t="s">
        <v>135</v>
      </c>
      <c r="BL14" s="345">
        <v>390.09999999999997</v>
      </c>
      <c r="BM14" s="345">
        <v>0</v>
      </c>
      <c r="BN14" s="345">
        <v>466.12200000000001</v>
      </c>
      <c r="BO14" s="346">
        <v>154.79999999999998</v>
      </c>
      <c r="BP14" s="349" t="s">
        <v>135</v>
      </c>
      <c r="BQ14" s="350" t="s">
        <v>135</v>
      </c>
      <c r="BR14" s="351" t="s">
        <v>135</v>
      </c>
      <c r="BS14" s="344">
        <v>449.49999999999994</v>
      </c>
      <c r="BT14" s="345">
        <v>43.4</v>
      </c>
      <c r="BU14" s="347">
        <v>76.099999999999994</v>
      </c>
      <c r="BV14" s="344">
        <v>20.500000000000004</v>
      </c>
      <c r="BW14" s="345" t="s">
        <v>135</v>
      </c>
      <c r="BX14" s="345">
        <v>102.60000000000001</v>
      </c>
      <c r="BY14" s="345">
        <v>0</v>
      </c>
      <c r="BZ14" s="345">
        <v>127.48400000000001</v>
      </c>
      <c r="CA14" s="346">
        <v>60.599999999999987</v>
      </c>
      <c r="CB14" s="349" t="s">
        <v>135</v>
      </c>
      <c r="CC14" s="350" t="s">
        <v>135</v>
      </c>
      <c r="CD14" s="346">
        <v>212.2</v>
      </c>
      <c r="CE14" s="344">
        <v>652.89999999999986</v>
      </c>
      <c r="CF14" s="345">
        <v>107.69999999999999</v>
      </c>
      <c r="CG14" s="347">
        <v>42</v>
      </c>
      <c r="CH14" s="344">
        <v>2347.2000000000003</v>
      </c>
      <c r="CI14" s="345">
        <v>2904.7000000000003</v>
      </c>
      <c r="CJ14" s="345">
        <v>10638.499999999998</v>
      </c>
      <c r="CK14" s="345">
        <v>2298.3000000000002</v>
      </c>
      <c r="CL14" s="345">
        <v>18188.7</v>
      </c>
      <c r="CM14" s="346">
        <v>14000.300000000001</v>
      </c>
      <c r="CN14" s="344">
        <v>3875</v>
      </c>
      <c r="CO14" s="345">
        <v>4267.8</v>
      </c>
      <c r="CP14" s="346">
        <v>8142.7999999999993</v>
      </c>
      <c r="CQ14" s="344">
        <v>26137.3</v>
      </c>
      <c r="CR14" s="345">
        <v>7403.1</v>
      </c>
      <c r="CS14" s="347">
        <v>4529.3</v>
      </c>
      <c r="CT14" s="347">
        <v>56998.100000000006</v>
      </c>
    </row>
    <row r="15" spans="1:98" ht="12.75" customHeight="1" x14ac:dyDescent="0.2">
      <c r="A15" s="267" t="s">
        <v>140</v>
      </c>
      <c r="B15" s="344">
        <v>1108.7</v>
      </c>
      <c r="C15" s="345">
        <v>1374.2829999999999</v>
      </c>
      <c r="D15" s="345">
        <v>1824.6999999999996</v>
      </c>
      <c r="E15" s="345">
        <v>1415.2</v>
      </c>
      <c r="F15" s="345">
        <v>5722.8829999999989</v>
      </c>
      <c r="G15" s="346">
        <v>4541.3999999999996</v>
      </c>
      <c r="H15" s="344">
        <v>1250.3</v>
      </c>
      <c r="I15" s="345">
        <v>2307.4</v>
      </c>
      <c r="J15" s="346">
        <v>3557.5</v>
      </c>
      <c r="K15" s="344">
        <v>5700.6999999999989</v>
      </c>
      <c r="L15" s="345">
        <v>2497.2000000000003</v>
      </c>
      <c r="M15" s="347">
        <v>1129.2</v>
      </c>
      <c r="N15" s="344">
        <v>408.4</v>
      </c>
      <c r="O15" s="345">
        <v>749.01429999999993</v>
      </c>
      <c r="P15" s="345">
        <v>3466.2</v>
      </c>
      <c r="Q15" s="345">
        <v>199.40000000000003</v>
      </c>
      <c r="R15" s="345">
        <v>4823.0143000000007</v>
      </c>
      <c r="S15" s="346">
        <v>3701.6</v>
      </c>
      <c r="T15" s="344">
        <v>642.40000000000009</v>
      </c>
      <c r="U15" s="345">
        <v>954.69999999999993</v>
      </c>
      <c r="V15" s="346">
        <v>1597.1000000000001</v>
      </c>
      <c r="W15" s="344">
        <v>4470.9000000000005</v>
      </c>
      <c r="X15" s="345">
        <v>1915.9999999999998</v>
      </c>
      <c r="Y15" s="347">
        <v>1592.3</v>
      </c>
      <c r="Z15" s="344">
        <v>427.19999999999993</v>
      </c>
      <c r="AA15" s="345">
        <v>596.91510000000005</v>
      </c>
      <c r="AB15" s="345">
        <v>2405.4</v>
      </c>
      <c r="AC15" s="345">
        <v>374.30000000000007</v>
      </c>
      <c r="AD15" s="345">
        <v>3803.8150999999998</v>
      </c>
      <c r="AE15" s="346">
        <v>3070.1000000000004</v>
      </c>
      <c r="AF15" s="344">
        <v>1030.5</v>
      </c>
      <c r="AG15" s="345">
        <v>779.10000000000014</v>
      </c>
      <c r="AH15" s="346">
        <v>1809.6000000000001</v>
      </c>
      <c r="AI15" s="344">
        <v>6924.3</v>
      </c>
      <c r="AJ15" s="345">
        <v>2377.9</v>
      </c>
      <c r="AK15" s="347">
        <v>1293.2</v>
      </c>
      <c r="AL15" s="344">
        <v>90.700000000000017</v>
      </c>
      <c r="AM15" s="345">
        <v>161.4</v>
      </c>
      <c r="AN15" s="345">
        <v>1001.8</v>
      </c>
      <c r="AO15" s="348" t="s">
        <v>135</v>
      </c>
      <c r="AP15" s="345">
        <v>1253.8999999999999</v>
      </c>
      <c r="AQ15" s="346">
        <v>1021.4000000000001</v>
      </c>
      <c r="AR15" s="344">
        <v>186.8</v>
      </c>
      <c r="AS15" s="345">
        <v>142.19999999999999</v>
      </c>
      <c r="AT15" s="346">
        <v>329.40000000000003</v>
      </c>
      <c r="AU15" s="344">
        <v>1689.3</v>
      </c>
      <c r="AV15" s="345">
        <v>613.10000000000014</v>
      </c>
      <c r="AW15" s="347">
        <v>310.3</v>
      </c>
      <c r="AX15" s="344">
        <v>223.00000000000003</v>
      </c>
      <c r="AY15" s="345">
        <v>285.80290000000002</v>
      </c>
      <c r="AZ15" s="345">
        <v>1452.3999999999999</v>
      </c>
      <c r="BA15" s="345">
        <v>0</v>
      </c>
      <c r="BB15" s="345">
        <v>1961.2028999999998</v>
      </c>
      <c r="BC15" s="346">
        <v>1786.8000000000002</v>
      </c>
      <c r="BD15" s="349" t="s">
        <v>135</v>
      </c>
      <c r="BE15" s="350" t="s">
        <v>135</v>
      </c>
      <c r="BF15" s="346">
        <v>1030.1999999999998</v>
      </c>
      <c r="BG15" s="344">
        <v>6304.9999999999982</v>
      </c>
      <c r="BH15" s="345">
        <v>996.19999999999993</v>
      </c>
      <c r="BI15" s="347">
        <v>362.70000000000005</v>
      </c>
      <c r="BJ15" s="344">
        <v>49.999999999999993</v>
      </c>
      <c r="BK15" s="345" t="s">
        <v>135</v>
      </c>
      <c r="BL15" s="345">
        <v>367.7</v>
      </c>
      <c r="BM15" s="345">
        <v>0</v>
      </c>
      <c r="BN15" s="345">
        <v>439.053</v>
      </c>
      <c r="BO15" s="346">
        <v>163.4</v>
      </c>
      <c r="BP15" s="349" t="s">
        <v>135</v>
      </c>
      <c r="BQ15" s="350" t="s">
        <v>135</v>
      </c>
      <c r="BR15" s="351" t="s">
        <v>135</v>
      </c>
      <c r="BS15" s="344">
        <v>465.20000000000005</v>
      </c>
      <c r="BT15" s="345">
        <v>58.899999999999991</v>
      </c>
      <c r="BU15" s="347">
        <v>63.699999999999989</v>
      </c>
      <c r="BV15" s="344">
        <v>19.2</v>
      </c>
      <c r="BW15" s="345" t="s">
        <v>135</v>
      </c>
      <c r="BX15" s="345">
        <v>92.8</v>
      </c>
      <c r="BY15" s="345">
        <v>0</v>
      </c>
      <c r="BZ15" s="345">
        <v>115.14700000000001</v>
      </c>
      <c r="CA15" s="346">
        <v>56.400000000000006</v>
      </c>
      <c r="CB15" s="349" t="s">
        <v>135</v>
      </c>
      <c r="CC15" s="350" t="s">
        <v>135</v>
      </c>
      <c r="CD15" s="346">
        <v>192.1</v>
      </c>
      <c r="CE15" s="344">
        <v>656.69999999999993</v>
      </c>
      <c r="CF15" s="345">
        <v>108.3</v>
      </c>
      <c r="CG15" s="347">
        <v>44.2</v>
      </c>
      <c r="CH15" s="344">
        <v>2327.1</v>
      </c>
      <c r="CI15" s="345">
        <v>3193.2999999999997</v>
      </c>
      <c r="CJ15" s="345">
        <v>10611</v>
      </c>
      <c r="CK15" s="345">
        <v>1990.3000000000002</v>
      </c>
      <c r="CL15" s="345">
        <v>18121.699999999997</v>
      </c>
      <c r="CM15" s="346">
        <v>14341.099999999999</v>
      </c>
      <c r="CN15" s="344">
        <v>3941.8999999999996</v>
      </c>
      <c r="CO15" s="345">
        <v>4574.5</v>
      </c>
      <c r="CP15" s="346">
        <v>8516.4000000000015</v>
      </c>
      <c r="CQ15" s="344">
        <v>26211.9</v>
      </c>
      <c r="CR15" s="345">
        <v>8567</v>
      </c>
      <c r="CS15" s="347">
        <v>4795.5999999999995</v>
      </c>
      <c r="CT15" s="347">
        <v>57645.600000000006</v>
      </c>
    </row>
    <row r="16" spans="1:98" ht="12.75" customHeight="1" x14ac:dyDescent="0.2">
      <c r="A16" s="267" t="s">
        <v>141</v>
      </c>
      <c r="B16" s="344">
        <v>1062.5999999999999</v>
      </c>
      <c r="C16" s="345">
        <v>1422.1150999999998</v>
      </c>
      <c r="D16" s="345">
        <v>1926.1999999999998</v>
      </c>
      <c r="E16" s="345">
        <v>1388.6</v>
      </c>
      <c r="F16" s="345">
        <v>5799.5151000000005</v>
      </c>
      <c r="G16" s="346">
        <v>4560.4000000000005</v>
      </c>
      <c r="H16" s="344">
        <v>1270.0999999999999</v>
      </c>
      <c r="I16" s="345">
        <v>2504.3000000000002</v>
      </c>
      <c r="J16" s="346">
        <v>3774.4</v>
      </c>
      <c r="K16" s="344">
        <v>5976.5</v>
      </c>
      <c r="L16" s="345">
        <v>2783.1000000000004</v>
      </c>
      <c r="M16" s="347">
        <v>1025.8</v>
      </c>
      <c r="N16" s="344">
        <v>414.7</v>
      </c>
      <c r="O16" s="345">
        <v>779.64440000000002</v>
      </c>
      <c r="P16" s="345">
        <v>3419.8</v>
      </c>
      <c r="Q16" s="345">
        <v>219.8</v>
      </c>
      <c r="R16" s="345">
        <v>4833.9444000000003</v>
      </c>
      <c r="S16" s="346">
        <v>3662.1000000000004</v>
      </c>
      <c r="T16" s="344">
        <v>650.79999999999995</v>
      </c>
      <c r="U16" s="345">
        <v>1037.5</v>
      </c>
      <c r="V16" s="346">
        <v>1688.2999999999997</v>
      </c>
      <c r="W16" s="344">
        <v>4685.5</v>
      </c>
      <c r="X16" s="345">
        <v>2035.1000000000004</v>
      </c>
      <c r="Y16" s="347">
        <v>1423.6</v>
      </c>
      <c r="Z16" s="344">
        <v>412.5</v>
      </c>
      <c r="AA16" s="345">
        <v>601.44860000000006</v>
      </c>
      <c r="AB16" s="345">
        <v>2227.4</v>
      </c>
      <c r="AC16" s="345">
        <v>451.4</v>
      </c>
      <c r="AD16" s="345">
        <v>3692.7485999999994</v>
      </c>
      <c r="AE16" s="346">
        <v>3259.9999999999995</v>
      </c>
      <c r="AF16" s="344">
        <v>1016.9000000000001</v>
      </c>
      <c r="AG16" s="345">
        <v>877.80000000000018</v>
      </c>
      <c r="AH16" s="346">
        <v>1894.7000000000003</v>
      </c>
      <c r="AI16" s="344">
        <v>7184.4</v>
      </c>
      <c r="AJ16" s="345">
        <v>2427.4</v>
      </c>
      <c r="AK16" s="347">
        <v>1206.2</v>
      </c>
      <c r="AL16" s="344">
        <v>94</v>
      </c>
      <c r="AM16" s="345">
        <v>164.29999999999998</v>
      </c>
      <c r="AN16" s="345">
        <v>997.3</v>
      </c>
      <c r="AO16" s="348">
        <v>0</v>
      </c>
      <c r="AP16" s="345">
        <v>1255.5999999999999</v>
      </c>
      <c r="AQ16" s="346">
        <v>1037.9000000000001</v>
      </c>
      <c r="AR16" s="344">
        <v>184.9</v>
      </c>
      <c r="AS16" s="345">
        <v>157.29999999999998</v>
      </c>
      <c r="AT16" s="346">
        <v>341.9</v>
      </c>
      <c r="AU16" s="344">
        <v>1673.2</v>
      </c>
      <c r="AV16" s="345">
        <v>613.1</v>
      </c>
      <c r="AW16" s="347">
        <v>288</v>
      </c>
      <c r="AX16" s="344">
        <v>216.7</v>
      </c>
      <c r="AY16" s="345">
        <v>281.23749999999995</v>
      </c>
      <c r="AZ16" s="345">
        <v>1440.8000000000002</v>
      </c>
      <c r="BA16" s="345">
        <v>0</v>
      </c>
      <c r="BB16" s="345">
        <v>1938.7375</v>
      </c>
      <c r="BC16" s="346">
        <v>1915.3</v>
      </c>
      <c r="BD16" s="349" t="s">
        <v>135</v>
      </c>
      <c r="BE16" s="350" t="s">
        <v>135</v>
      </c>
      <c r="BF16" s="346">
        <v>1024.8</v>
      </c>
      <c r="BG16" s="344">
        <v>6519.8</v>
      </c>
      <c r="BH16" s="345">
        <v>1074.4000000000001</v>
      </c>
      <c r="BI16" s="347">
        <v>472.29999999999995</v>
      </c>
      <c r="BJ16" s="344">
        <v>48.4</v>
      </c>
      <c r="BK16" s="345" t="s">
        <v>135</v>
      </c>
      <c r="BL16" s="345">
        <v>357.40000000000003</v>
      </c>
      <c r="BM16" s="345">
        <v>0</v>
      </c>
      <c r="BN16" s="345">
        <v>428.24999999999994</v>
      </c>
      <c r="BO16" s="346">
        <v>192.1</v>
      </c>
      <c r="BP16" s="349" t="s">
        <v>135</v>
      </c>
      <c r="BQ16" s="350" t="s">
        <v>135</v>
      </c>
      <c r="BR16" s="351" t="s">
        <v>135</v>
      </c>
      <c r="BS16" s="344">
        <v>468.59999999999997</v>
      </c>
      <c r="BT16" s="345">
        <v>89.300000000000011</v>
      </c>
      <c r="BU16" s="347">
        <v>62.399999999999991</v>
      </c>
      <c r="BV16" s="344">
        <v>17.100000000000001</v>
      </c>
      <c r="BW16" s="345" t="s">
        <v>135</v>
      </c>
      <c r="BX16" s="345">
        <v>89.600000000000009</v>
      </c>
      <c r="BY16" s="345">
        <v>0</v>
      </c>
      <c r="BZ16" s="345">
        <v>109.79299999999999</v>
      </c>
      <c r="CA16" s="346">
        <v>63.400000000000006</v>
      </c>
      <c r="CB16" s="349" t="s">
        <v>135</v>
      </c>
      <c r="CC16" s="350" t="s">
        <v>135</v>
      </c>
      <c r="CD16" s="346">
        <v>201.3</v>
      </c>
      <c r="CE16" s="344">
        <v>679.3</v>
      </c>
      <c r="CF16" s="345">
        <v>105</v>
      </c>
      <c r="CG16" s="347">
        <v>41.500000000000007</v>
      </c>
      <c r="CH16" s="344">
        <v>2265.5000000000005</v>
      </c>
      <c r="CI16" s="345">
        <v>3275.9000000000005</v>
      </c>
      <c r="CJ16" s="345">
        <v>10458</v>
      </c>
      <c r="CK16" s="345">
        <v>2063.2000000000003</v>
      </c>
      <c r="CL16" s="345">
        <v>18062.600000000002</v>
      </c>
      <c r="CM16" s="346">
        <v>14691.199999999999</v>
      </c>
      <c r="CN16" s="344">
        <v>3928.2000000000003</v>
      </c>
      <c r="CO16" s="345">
        <v>4997.2999999999993</v>
      </c>
      <c r="CP16" s="346">
        <v>8925.5</v>
      </c>
      <c r="CQ16" s="344">
        <v>27186.799999999999</v>
      </c>
      <c r="CR16" s="345">
        <v>9127.9000000000015</v>
      </c>
      <c r="CS16" s="347">
        <v>4519.8</v>
      </c>
      <c r="CT16" s="347">
        <v>58694.700000000012</v>
      </c>
    </row>
    <row r="17" spans="1:101" ht="12.75" customHeight="1" x14ac:dyDescent="0.2">
      <c r="A17" s="267" t="s">
        <v>142</v>
      </c>
      <c r="B17" s="344">
        <v>1055.8</v>
      </c>
      <c r="C17" s="345">
        <v>1399.1627999999998</v>
      </c>
      <c r="D17" s="345">
        <v>1908.3</v>
      </c>
      <c r="E17" s="345">
        <v>1432.6</v>
      </c>
      <c r="F17" s="345">
        <v>5795.8628000000008</v>
      </c>
      <c r="G17" s="346">
        <v>4615.3999999999996</v>
      </c>
      <c r="H17" s="344">
        <v>960.6</v>
      </c>
      <c r="I17" s="345">
        <v>2773.7000000000003</v>
      </c>
      <c r="J17" s="346">
        <v>3734.3000000000006</v>
      </c>
      <c r="K17" s="344">
        <v>6521.2000000000007</v>
      </c>
      <c r="L17" s="345">
        <v>3051.8999999999996</v>
      </c>
      <c r="M17" s="347">
        <v>1011.0999999999999</v>
      </c>
      <c r="N17" s="344">
        <v>412.50000000000006</v>
      </c>
      <c r="O17" s="345">
        <v>761.78339999999992</v>
      </c>
      <c r="P17" s="345">
        <v>3288.6999999999994</v>
      </c>
      <c r="Q17" s="345">
        <v>290.8</v>
      </c>
      <c r="R17" s="345">
        <v>4753.7834000000003</v>
      </c>
      <c r="S17" s="346">
        <v>3885.8</v>
      </c>
      <c r="T17" s="344">
        <v>760.69999999999993</v>
      </c>
      <c r="U17" s="345">
        <v>1294.7999999999997</v>
      </c>
      <c r="V17" s="346">
        <v>2055.5</v>
      </c>
      <c r="W17" s="344">
        <v>4905.3999999999996</v>
      </c>
      <c r="X17" s="345">
        <v>2254.5</v>
      </c>
      <c r="Y17" s="347">
        <v>1405.7</v>
      </c>
      <c r="Z17" s="344">
        <v>396.70000000000005</v>
      </c>
      <c r="AA17" s="345">
        <v>594.61649999999986</v>
      </c>
      <c r="AB17" s="345">
        <v>2103.4</v>
      </c>
      <c r="AC17" s="345">
        <v>611.80000000000007</v>
      </c>
      <c r="AD17" s="345">
        <v>3706.5165000000002</v>
      </c>
      <c r="AE17" s="346">
        <v>3385</v>
      </c>
      <c r="AF17" s="344">
        <v>998.5</v>
      </c>
      <c r="AG17" s="345">
        <v>979.60000000000014</v>
      </c>
      <c r="AH17" s="346">
        <v>1978.1000000000004</v>
      </c>
      <c r="AI17" s="344">
        <v>7646.4000000000005</v>
      </c>
      <c r="AJ17" s="345">
        <v>2570.9</v>
      </c>
      <c r="AK17" s="347">
        <v>1221.4000000000001</v>
      </c>
      <c r="AL17" s="344">
        <v>93.300000000000011</v>
      </c>
      <c r="AM17" s="345">
        <v>158.3682</v>
      </c>
      <c r="AN17" s="345">
        <v>991.40000000000009</v>
      </c>
      <c r="AO17" s="348">
        <v>0</v>
      </c>
      <c r="AP17" s="345">
        <v>1243.0682000000002</v>
      </c>
      <c r="AQ17" s="346">
        <v>1012.5</v>
      </c>
      <c r="AR17" s="344">
        <v>194.79999999999998</v>
      </c>
      <c r="AS17" s="345">
        <v>157.19999999999999</v>
      </c>
      <c r="AT17" s="346">
        <v>352.1</v>
      </c>
      <c r="AU17" s="344">
        <v>1804.3</v>
      </c>
      <c r="AV17" s="345">
        <v>649.69999999999993</v>
      </c>
      <c r="AW17" s="347">
        <v>260.00000000000006</v>
      </c>
      <c r="AX17" s="344">
        <v>212</v>
      </c>
      <c r="AY17" s="345">
        <v>256.27570000000003</v>
      </c>
      <c r="AZ17" s="345">
        <v>1369</v>
      </c>
      <c r="BA17" s="345">
        <v>0</v>
      </c>
      <c r="BB17" s="345">
        <v>1837.2756999999997</v>
      </c>
      <c r="BC17" s="346">
        <v>1817.0000000000002</v>
      </c>
      <c r="BD17" s="349" t="s">
        <v>135</v>
      </c>
      <c r="BE17" s="350" t="s">
        <v>135</v>
      </c>
      <c r="BF17" s="346">
        <v>1016.7</v>
      </c>
      <c r="BG17" s="344">
        <v>6636.5</v>
      </c>
      <c r="BH17" s="345">
        <v>1112.5999999999999</v>
      </c>
      <c r="BI17" s="347">
        <v>398.40000000000003</v>
      </c>
      <c r="BJ17" s="344">
        <v>47.1</v>
      </c>
      <c r="BK17" s="345" t="s">
        <v>135</v>
      </c>
      <c r="BL17" s="345">
        <v>318.90000000000003</v>
      </c>
      <c r="BM17" s="345">
        <v>0</v>
      </c>
      <c r="BN17" s="345">
        <v>387.65800000000002</v>
      </c>
      <c r="BO17" s="346">
        <v>235</v>
      </c>
      <c r="BP17" s="349" t="s">
        <v>135</v>
      </c>
      <c r="BQ17" s="350" t="s">
        <v>135</v>
      </c>
      <c r="BR17" s="351" t="s">
        <v>135</v>
      </c>
      <c r="BS17" s="344">
        <v>495.89999999999992</v>
      </c>
      <c r="BT17" s="345">
        <v>115.99999999999999</v>
      </c>
      <c r="BU17" s="347">
        <v>69.800000000000011</v>
      </c>
      <c r="BV17" s="344">
        <v>17.399999999999999</v>
      </c>
      <c r="BW17" s="345" t="s">
        <v>135</v>
      </c>
      <c r="BX17" s="345">
        <v>88.799999999999983</v>
      </c>
      <c r="BY17" s="345">
        <v>0</v>
      </c>
      <c r="BZ17" s="345">
        <v>109.58799999999999</v>
      </c>
      <c r="CA17" s="346">
        <v>88.999999999999986</v>
      </c>
      <c r="CB17" s="349" t="s">
        <v>135</v>
      </c>
      <c r="CC17" s="350" t="s">
        <v>135</v>
      </c>
      <c r="CD17" s="346">
        <v>176.4</v>
      </c>
      <c r="CE17" s="344">
        <v>766.9</v>
      </c>
      <c r="CF17" s="345">
        <v>106.89999999999999</v>
      </c>
      <c r="CG17" s="347">
        <v>39.800000000000004</v>
      </c>
      <c r="CH17" s="344">
        <v>2234.8999999999996</v>
      </c>
      <c r="CI17" s="345">
        <v>3195.3999999999996</v>
      </c>
      <c r="CJ17" s="345">
        <v>10068.700000000001</v>
      </c>
      <c r="CK17" s="345">
        <v>2335.6</v>
      </c>
      <c r="CL17" s="345">
        <v>17834.599999999999</v>
      </c>
      <c r="CM17" s="346">
        <v>15039.699999999999</v>
      </c>
      <c r="CN17" s="344">
        <v>3668.7999999999993</v>
      </c>
      <c r="CO17" s="345">
        <v>5644.0999999999995</v>
      </c>
      <c r="CP17" s="346">
        <v>9312.9</v>
      </c>
      <c r="CQ17" s="344">
        <v>28776.900000000005</v>
      </c>
      <c r="CR17" s="345">
        <v>9862.8000000000011</v>
      </c>
      <c r="CS17" s="347">
        <v>4406.2000000000007</v>
      </c>
      <c r="CT17" s="347">
        <v>60330.6</v>
      </c>
    </row>
    <row r="18" spans="1:101" x14ac:dyDescent="0.2">
      <c r="A18" s="267" t="s">
        <v>143</v>
      </c>
      <c r="B18" s="344">
        <v>1057.9000000000001</v>
      </c>
      <c r="C18" s="345">
        <v>1362.6275999999998</v>
      </c>
      <c r="D18" s="345">
        <v>1823.6</v>
      </c>
      <c r="E18" s="345">
        <v>1430.6000000000001</v>
      </c>
      <c r="F18" s="345">
        <v>5674.7276000000011</v>
      </c>
      <c r="G18" s="346">
        <v>4500</v>
      </c>
      <c r="H18" s="344">
        <v>746.2</v>
      </c>
      <c r="I18" s="345">
        <v>2768.2</v>
      </c>
      <c r="J18" s="346">
        <v>3514</v>
      </c>
      <c r="K18" s="344">
        <v>6744.1999999999989</v>
      </c>
      <c r="L18" s="345">
        <v>3128.4</v>
      </c>
      <c r="M18" s="347">
        <v>986.69999999999982</v>
      </c>
      <c r="N18" s="344">
        <v>401.3</v>
      </c>
      <c r="O18" s="345">
        <v>744.69830000000002</v>
      </c>
      <c r="P18" s="345">
        <v>3262.4</v>
      </c>
      <c r="Q18" s="345">
        <v>353.79999999999995</v>
      </c>
      <c r="R18" s="345">
        <v>4762.1983</v>
      </c>
      <c r="S18" s="346">
        <v>4071.0000000000005</v>
      </c>
      <c r="T18" s="344">
        <v>735.69999999999993</v>
      </c>
      <c r="U18" s="345">
        <v>1639.3</v>
      </c>
      <c r="V18" s="346">
        <v>2375</v>
      </c>
      <c r="W18" s="344">
        <v>4995.8999999999996</v>
      </c>
      <c r="X18" s="345">
        <v>2382.6999999999998</v>
      </c>
      <c r="Y18" s="347">
        <v>1401.8</v>
      </c>
      <c r="Z18" s="344">
        <v>369.1</v>
      </c>
      <c r="AA18" s="345">
        <v>579.03790000000004</v>
      </c>
      <c r="AB18" s="345">
        <v>2026.4</v>
      </c>
      <c r="AC18" s="345">
        <v>651</v>
      </c>
      <c r="AD18" s="345">
        <v>3625.5378999999998</v>
      </c>
      <c r="AE18" s="346">
        <v>3128.6</v>
      </c>
      <c r="AF18" s="344">
        <v>971.80000000000007</v>
      </c>
      <c r="AG18" s="345">
        <v>982.30000000000007</v>
      </c>
      <c r="AH18" s="346">
        <v>1954.1000000000001</v>
      </c>
      <c r="AI18" s="344">
        <v>7726.4000000000015</v>
      </c>
      <c r="AJ18" s="345">
        <v>2528.9000000000005</v>
      </c>
      <c r="AK18" s="347">
        <v>1155.9000000000001</v>
      </c>
      <c r="AL18" s="344">
        <v>88.6</v>
      </c>
      <c r="AM18" s="345">
        <v>147.03220000000002</v>
      </c>
      <c r="AN18" s="345">
        <v>953.1</v>
      </c>
      <c r="AO18" s="348">
        <v>0</v>
      </c>
      <c r="AP18" s="345">
        <v>1188.7322000000001</v>
      </c>
      <c r="AQ18" s="346">
        <v>956.2</v>
      </c>
      <c r="AR18" s="344">
        <v>65.900000000000006</v>
      </c>
      <c r="AS18" s="345">
        <v>50.399999999999991</v>
      </c>
      <c r="AT18" s="346">
        <v>352.8</v>
      </c>
      <c r="AU18" s="344">
        <v>1778.2</v>
      </c>
      <c r="AV18" s="345">
        <v>621.5</v>
      </c>
      <c r="AW18" s="347">
        <v>240.6</v>
      </c>
      <c r="AX18" s="344">
        <v>212.3</v>
      </c>
      <c r="AY18" s="345">
        <v>240.363</v>
      </c>
      <c r="AZ18" s="345">
        <v>1363.8000000000002</v>
      </c>
      <c r="BA18" s="345">
        <v>0</v>
      </c>
      <c r="BB18" s="345">
        <v>1816.463</v>
      </c>
      <c r="BC18" s="346">
        <v>1612.5000000000002</v>
      </c>
      <c r="BD18" s="349" t="s">
        <v>135</v>
      </c>
      <c r="BE18" s="350" t="s">
        <v>135</v>
      </c>
      <c r="BF18" s="346">
        <v>1018.4</v>
      </c>
      <c r="BG18" s="344">
        <v>6644.4</v>
      </c>
      <c r="BH18" s="345">
        <v>1115.3999999999999</v>
      </c>
      <c r="BI18" s="347">
        <v>469.19999999999993</v>
      </c>
      <c r="BJ18" s="344">
        <v>46</v>
      </c>
      <c r="BK18" s="345" t="s">
        <v>135</v>
      </c>
      <c r="BL18" s="345">
        <v>332.2</v>
      </c>
      <c r="BM18" s="345">
        <v>0</v>
      </c>
      <c r="BN18" s="345">
        <v>381.26400000000001</v>
      </c>
      <c r="BO18" s="346">
        <v>278.10000000000002</v>
      </c>
      <c r="BP18" s="349" t="s">
        <v>135</v>
      </c>
      <c r="BQ18" s="350" t="s">
        <v>135</v>
      </c>
      <c r="BR18" s="351" t="s">
        <v>135</v>
      </c>
      <c r="BS18" s="344">
        <v>547.6</v>
      </c>
      <c r="BT18" s="345">
        <v>147.89999999999998</v>
      </c>
      <c r="BU18" s="347">
        <v>71</v>
      </c>
      <c r="BV18" s="344">
        <v>20.9</v>
      </c>
      <c r="BW18" s="345" t="s">
        <v>135</v>
      </c>
      <c r="BX18" s="345">
        <v>100.60000000000001</v>
      </c>
      <c r="BY18" s="345">
        <v>0</v>
      </c>
      <c r="BZ18" s="345">
        <v>122.05500000000001</v>
      </c>
      <c r="CA18" s="346">
        <v>103.7</v>
      </c>
      <c r="CB18" s="349" t="s">
        <v>135</v>
      </c>
      <c r="CC18" s="350" t="s">
        <v>135</v>
      </c>
      <c r="CD18" s="346">
        <v>220.29999999999998</v>
      </c>
      <c r="CE18" s="344">
        <v>818.49999999999989</v>
      </c>
      <c r="CF18" s="345">
        <v>120.29999999999998</v>
      </c>
      <c r="CG18" s="347">
        <v>43.1</v>
      </c>
      <c r="CH18" s="344">
        <v>2195.4</v>
      </c>
      <c r="CI18" s="345">
        <v>3077.9000000000005</v>
      </c>
      <c r="CJ18" s="345">
        <v>9862.1</v>
      </c>
      <c r="CK18" s="345">
        <v>2435</v>
      </c>
      <c r="CL18" s="345">
        <v>17570.400000000001</v>
      </c>
      <c r="CM18" s="346">
        <v>14650.1</v>
      </c>
      <c r="CN18" s="344">
        <v>3445.5999999999995</v>
      </c>
      <c r="CO18" s="345">
        <v>5988.5999999999995</v>
      </c>
      <c r="CP18" s="346">
        <v>9434.2000000000007</v>
      </c>
      <c r="CQ18" s="344">
        <v>29255.1</v>
      </c>
      <c r="CR18" s="345">
        <v>10044.800000000001</v>
      </c>
      <c r="CS18" s="347">
        <v>4368.2999999999993</v>
      </c>
      <c r="CT18" s="347">
        <v>60628</v>
      </c>
    </row>
    <row r="19" spans="1:101" ht="12.75" customHeight="1" x14ac:dyDescent="0.2">
      <c r="A19" s="267" t="s">
        <v>144</v>
      </c>
      <c r="B19" s="344">
        <v>931.49999999999989</v>
      </c>
      <c r="C19" s="345">
        <v>1273.4201</v>
      </c>
      <c r="D19" s="345">
        <v>1665.9</v>
      </c>
      <c r="E19" s="345">
        <v>1241.3</v>
      </c>
      <c r="F19" s="345">
        <v>5112.120100000001</v>
      </c>
      <c r="G19" s="346">
        <v>3940.3000000000011</v>
      </c>
      <c r="H19" s="344">
        <v>591.09999999999991</v>
      </c>
      <c r="I19" s="345">
        <v>2165.9</v>
      </c>
      <c r="J19" s="346">
        <v>2756.9</v>
      </c>
      <c r="K19" s="344">
        <v>6742.8</v>
      </c>
      <c r="L19" s="345">
        <v>3077.7</v>
      </c>
      <c r="M19" s="347">
        <v>846.8</v>
      </c>
      <c r="N19" s="344">
        <v>376.4</v>
      </c>
      <c r="O19" s="345">
        <v>695.41170000000011</v>
      </c>
      <c r="P19" s="345">
        <v>2947.9</v>
      </c>
      <c r="Q19" s="345">
        <v>316.29999999999995</v>
      </c>
      <c r="R19" s="345">
        <v>4336.0117</v>
      </c>
      <c r="S19" s="346">
        <v>3626.2999999999997</v>
      </c>
      <c r="T19" s="344">
        <v>552.20000000000005</v>
      </c>
      <c r="U19" s="345">
        <v>1248.5999999999999</v>
      </c>
      <c r="V19" s="346">
        <v>1800.7999999999997</v>
      </c>
      <c r="W19" s="344">
        <v>5168.5</v>
      </c>
      <c r="X19" s="345">
        <v>2345.7999999999997</v>
      </c>
      <c r="Y19" s="347">
        <v>1348.1000000000001</v>
      </c>
      <c r="Z19" s="344">
        <v>338.59999999999997</v>
      </c>
      <c r="AA19" s="345">
        <v>569.01650000000006</v>
      </c>
      <c r="AB19" s="345">
        <v>1843.2999999999995</v>
      </c>
      <c r="AC19" s="345">
        <v>601</v>
      </c>
      <c r="AD19" s="345">
        <v>3351.9164999999998</v>
      </c>
      <c r="AE19" s="346">
        <v>2839.6</v>
      </c>
      <c r="AF19" s="344">
        <v>803.29999999999984</v>
      </c>
      <c r="AG19" s="345">
        <v>731.8</v>
      </c>
      <c r="AH19" s="346">
        <v>1535.0999999999997</v>
      </c>
      <c r="AI19" s="344">
        <v>7663.9999999999991</v>
      </c>
      <c r="AJ19" s="345">
        <v>2431.7000000000003</v>
      </c>
      <c r="AK19" s="347">
        <v>1154.7</v>
      </c>
      <c r="AL19" s="344">
        <v>82.7</v>
      </c>
      <c r="AM19" s="345">
        <v>135.78259999999997</v>
      </c>
      <c r="AN19" s="345">
        <v>900.59999999999991</v>
      </c>
      <c r="AO19" s="348">
        <v>0</v>
      </c>
      <c r="AP19" s="345">
        <v>1119.0826000000002</v>
      </c>
      <c r="AQ19" s="345">
        <v>894.1</v>
      </c>
      <c r="AR19" s="344" t="s">
        <v>135</v>
      </c>
      <c r="AS19" s="345" t="s">
        <v>135</v>
      </c>
      <c r="AT19" s="346">
        <v>273.5</v>
      </c>
      <c r="AU19" s="344">
        <v>1796.5</v>
      </c>
      <c r="AV19" s="345">
        <v>642.69999999999993</v>
      </c>
      <c r="AW19" s="347">
        <v>231.4</v>
      </c>
      <c r="AX19" s="344">
        <v>202.70000000000002</v>
      </c>
      <c r="AY19" s="345">
        <v>233.733</v>
      </c>
      <c r="AZ19" s="345">
        <v>1255</v>
      </c>
      <c r="BA19" s="345">
        <v>0</v>
      </c>
      <c r="BB19" s="345">
        <v>1691.433</v>
      </c>
      <c r="BC19" s="346">
        <v>1513.3000000000004</v>
      </c>
      <c r="BD19" s="349" t="s">
        <v>135</v>
      </c>
      <c r="BE19" s="350" t="s">
        <v>135</v>
      </c>
      <c r="BF19" s="346">
        <v>833.4</v>
      </c>
      <c r="BG19" s="344">
        <v>6939.3000000000011</v>
      </c>
      <c r="BH19" s="345">
        <v>1101.5</v>
      </c>
      <c r="BI19" s="347">
        <v>431.3</v>
      </c>
      <c r="BJ19" s="344">
        <v>43.499999999999993</v>
      </c>
      <c r="BK19" s="345" t="s">
        <v>135</v>
      </c>
      <c r="BL19" s="345">
        <v>297.90000000000003</v>
      </c>
      <c r="BM19" s="345">
        <v>0</v>
      </c>
      <c r="BN19" s="345">
        <v>341.4</v>
      </c>
      <c r="BO19" s="346">
        <v>239.90000000000003</v>
      </c>
      <c r="BP19" s="349" t="s">
        <v>135</v>
      </c>
      <c r="BQ19" s="350" t="s">
        <v>135</v>
      </c>
      <c r="BR19" s="351" t="s">
        <v>135</v>
      </c>
      <c r="BS19" s="344">
        <v>558.40000000000009</v>
      </c>
      <c r="BT19" s="345">
        <v>134.60000000000002</v>
      </c>
      <c r="BU19" s="347">
        <v>74.900000000000006</v>
      </c>
      <c r="BV19" s="344">
        <v>20.9</v>
      </c>
      <c r="BW19" s="345" t="s">
        <v>135</v>
      </c>
      <c r="BX19" s="345">
        <v>101.40000000000002</v>
      </c>
      <c r="BY19" s="345">
        <v>0</v>
      </c>
      <c r="BZ19" s="345">
        <v>122.29999999999997</v>
      </c>
      <c r="CA19" s="346">
        <v>90.2</v>
      </c>
      <c r="CB19" s="349" t="s">
        <v>135</v>
      </c>
      <c r="CC19" s="350" t="s">
        <v>135</v>
      </c>
      <c r="CD19" s="346">
        <v>152.79999999999998</v>
      </c>
      <c r="CE19" s="344">
        <v>684.89999999999986</v>
      </c>
      <c r="CF19" s="345">
        <v>93.9</v>
      </c>
      <c r="CG19" s="347">
        <v>43.500000000000007</v>
      </c>
      <c r="CH19" s="344">
        <v>1996.6</v>
      </c>
      <c r="CI19" s="345">
        <v>2907.9</v>
      </c>
      <c r="CJ19" s="345">
        <v>9012.6</v>
      </c>
      <c r="CK19" s="345">
        <v>2158.6</v>
      </c>
      <c r="CL19" s="345">
        <v>16075.7</v>
      </c>
      <c r="CM19" s="346">
        <v>13143.7</v>
      </c>
      <c r="CN19" s="344">
        <v>2761.8</v>
      </c>
      <c r="CO19" s="345">
        <v>4590.6000000000004</v>
      </c>
      <c r="CP19" s="346">
        <v>7352.4000000000005</v>
      </c>
      <c r="CQ19" s="344">
        <v>29554.2</v>
      </c>
      <c r="CR19" s="345">
        <v>9828.3000000000011</v>
      </c>
      <c r="CS19" s="347">
        <v>4130.7</v>
      </c>
      <c r="CT19" s="347">
        <v>57113</v>
      </c>
      <c r="CU19" s="263"/>
      <c r="CV19" s="263"/>
      <c r="CW19" s="263"/>
    </row>
    <row r="20" spans="1:101" ht="12.75" customHeight="1" x14ac:dyDescent="0.2">
      <c r="A20" s="267" t="s">
        <v>163</v>
      </c>
      <c r="B20" s="344">
        <v>876.2</v>
      </c>
      <c r="C20" s="345">
        <v>1450.8168000000001</v>
      </c>
      <c r="D20" s="345">
        <v>1794.7</v>
      </c>
      <c r="E20" s="345">
        <v>1122.3999999999999</v>
      </c>
      <c r="F20" s="345">
        <v>5244.1167999999998</v>
      </c>
      <c r="G20" s="346">
        <v>3916.2000000000003</v>
      </c>
      <c r="H20" s="344">
        <v>335.3</v>
      </c>
      <c r="I20" s="345">
        <v>875.89999999999986</v>
      </c>
      <c r="J20" s="346">
        <v>1211.3</v>
      </c>
      <c r="K20" s="344">
        <v>6891.2</v>
      </c>
      <c r="L20" s="345">
        <v>3172.0000000000005</v>
      </c>
      <c r="M20" s="347">
        <v>681.6</v>
      </c>
      <c r="N20" s="344">
        <v>372.3</v>
      </c>
      <c r="O20" s="345">
        <v>683.3667999999999</v>
      </c>
      <c r="P20" s="345">
        <v>2593.6</v>
      </c>
      <c r="Q20" s="345">
        <v>240.9</v>
      </c>
      <c r="R20" s="345">
        <v>3890.1668</v>
      </c>
      <c r="S20" s="346">
        <v>3166.3</v>
      </c>
      <c r="T20" s="344">
        <v>251.49999999999997</v>
      </c>
      <c r="U20" s="345">
        <v>352.09999999999997</v>
      </c>
      <c r="V20" s="346">
        <v>603.59999999999991</v>
      </c>
      <c r="W20" s="344">
        <v>5133.7000000000007</v>
      </c>
      <c r="X20" s="345">
        <v>2332.2999999999997</v>
      </c>
      <c r="Y20" s="347">
        <v>1052.6999999999998</v>
      </c>
      <c r="Z20" s="344">
        <v>370.9</v>
      </c>
      <c r="AA20" s="345">
        <v>677.97800000000007</v>
      </c>
      <c r="AB20" s="345">
        <v>1872.7999999999997</v>
      </c>
      <c r="AC20" s="345">
        <v>569</v>
      </c>
      <c r="AD20" s="345">
        <v>3490.6779999999999</v>
      </c>
      <c r="AE20" s="346">
        <v>2831.3</v>
      </c>
      <c r="AF20" s="344">
        <v>623.70000000000005</v>
      </c>
      <c r="AG20" s="345">
        <v>151.29999999999998</v>
      </c>
      <c r="AH20" s="346">
        <v>775</v>
      </c>
      <c r="AI20" s="344">
        <v>7785.6</v>
      </c>
      <c r="AJ20" s="345">
        <v>2558.7000000000003</v>
      </c>
      <c r="AK20" s="347">
        <v>975.80000000000007</v>
      </c>
      <c r="AL20" s="344">
        <v>91.500000000000014</v>
      </c>
      <c r="AM20" s="345">
        <v>156.49959999999999</v>
      </c>
      <c r="AN20" s="345">
        <v>862.5</v>
      </c>
      <c r="AO20" s="348">
        <v>0</v>
      </c>
      <c r="AP20" s="345">
        <v>1110.4996000000001</v>
      </c>
      <c r="AQ20" s="345">
        <v>979.2</v>
      </c>
      <c r="AR20" s="344" t="s">
        <v>135</v>
      </c>
      <c r="AS20" s="345" t="s">
        <v>135</v>
      </c>
      <c r="AT20" s="346">
        <v>142.6</v>
      </c>
      <c r="AU20" s="344">
        <v>1814.3000000000004</v>
      </c>
      <c r="AV20" s="345">
        <v>721.3</v>
      </c>
      <c r="AW20" s="347">
        <v>233.9</v>
      </c>
      <c r="AX20" s="344">
        <v>224.3</v>
      </c>
      <c r="AY20" s="345">
        <v>277.59789999999998</v>
      </c>
      <c r="AZ20" s="345">
        <v>1270</v>
      </c>
      <c r="BA20" s="345">
        <v>0</v>
      </c>
      <c r="BB20" s="345">
        <v>1771.8978999999999</v>
      </c>
      <c r="BC20" s="346">
        <v>1532</v>
      </c>
      <c r="BD20" s="349" t="s">
        <v>135</v>
      </c>
      <c r="BE20" s="350" t="s">
        <v>135</v>
      </c>
      <c r="BF20" s="346">
        <v>498.49999999999994</v>
      </c>
      <c r="BG20" s="344">
        <v>7301.3</v>
      </c>
      <c r="BH20" s="345">
        <v>1186.7999999999997</v>
      </c>
      <c r="BI20" s="347">
        <v>358.3</v>
      </c>
      <c r="BJ20" s="344">
        <v>50.800000000000004</v>
      </c>
      <c r="BK20" s="345" t="s">
        <v>135</v>
      </c>
      <c r="BL20" s="345">
        <v>307.5</v>
      </c>
      <c r="BM20" s="345">
        <v>0</v>
      </c>
      <c r="BN20" s="345">
        <v>358.30000000000007</v>
      </c>
      <c r="BO20" s="346">
        <v>250</v>
      </c>
      <c r="BP20" s="349" t="s">
        <v>135</v>
      </c>
      <c r="BQ20" s="350" t="s">
        <v>135</v>
      </c>
      <c r="BR20" s="351" t="s">
        <v>135</v>
      </c>
      <c r="BS20" s="344">
        <v>585.6</v>
      </c>
      <c r="BT20" s="345">
        <v>139.5</v>
      </c>
      <c r="BU20" s="347">
        <v>70.399999999999991</v>
      </c>
      <c r="BV20" s="344">
        <v>26</v>
      </c>
      <c r="BW20" s="345" t="s">
        <v>135</v>
      </c>
      <c r="BX20" s="345">
        <v>113.09999999999998</v>
      </c>
      <c r="BY20" s="345">
        <v>0</v>
      </c>
      <c r="BZ20" s="345">
        <v>139.1</v>
      </c>
      <c r="CA20" s="346">
        <v>96.199999999999974</v>
      </c>
      <c r="CB20" s="349" t="s">
        <v>135</v>
      </c>
      <c r="CC20" s="350" t="s">
        <v>135</v>
      </c>
      <c r="CD20" s="346">
        <v>151.9</v>
      </c>
      <c r="CE20" s="344">
        <v>672.5</v>
      </c>
      <c r="CF20" s="345">
        <v>99.699999999999989</v>
      </c>
      <c r="CG20" s="347">
        <v>43.8</v>
      </c>
      <c r="CH20" s="344">
        <v>2012.1000000000001</v>
      </c>
      <c r="CI20" s="345">
        <v>3246.8999999999996</v>
      </c>
      <c r="CJ20" s="345">
        <v>8814.0999999999985</v>
      </c>
      <c r="CK20" s="345">
        <v>1932.1999999999998</v>
      </c>
      <c r="CL20" s="345">
        <v>16005.300000000001</v>
      </c>
      <c r="CM20" s="346">
        <v>12771.199999999999</v>
      </c>
      <c r="CN20" s="344">
        <v>1882.9</v>
      </c>
      <c r="CO20" s="345">
        <v>1499.4</v>
      </c>
      <c r="CP20" s="346">
        <v>3382.3</v>
      </c>
      <c r="CQ20" s="344">
        <v>30183.9</v>
      </c>
      <c r="CR20" s="345">
        <v>10210.300000000001</v>
      </c>
      <c r="CS20" s="347">
        <v>3416.5</v>
      </c>
      <c r="CT20" s="347">
        <v>52987.999999999993</v>
      </c>
      <c r="CU20" s="263"/>
      <c r="CV20" s="263"/>
      <c r="CW20" s="263"/>
    </row>
    <row r="21" spans="1:101" ht="12.75" customHeight="1" x14ac:dyDescent="0.2">
      <c r="A21" s="268"/>
      <c r="B21" s="352"/>
      <c r="C21" s="353"/>
      <c r="D21" s="354"/>
      <c r="E21" s="354"/>
      <c r="F21" s="353"/>
      <c r="G21" s="355"/>
      <c r="H21" s="356"/>
      <c r="I21" s="354"/>
      <c r="J21" s="355"/>
      <c r="K21" s="356"/>
      <c r="L21" s="354"/>
      <c r="M21" s="357"/>
      <c r="N21" s="356"/>
      <c r="O21" s="354"/>
      <c r="P21" s="354"/>
      <c r="Q21" s="354"/>
      <c r="R21" s="354"/>
      <c r="S21" s="355"/>
      <c r="T21" s="356"/>
      <c r="U21" s="354"/>
      <c r="V21" s="355"/>
      <c r="W21" s="356"/>
      <c r="X21" s="354"/>
      <c r="Y21" s="357"/>
      <c r="Z21" s="356"/>
      <c r="AA21" s="354"/>
      <c r="AB21" s="354"/>
      <c r="AC21" s="354"/>
      <c r="AD21" s="354"/>
      <c r="AE21" s="355"/>
      <c r="AF21" s="356"/>
      <c r="AG21" s="354"/>
      <c r="AH21" s="355"/>
      <c r="AI21" s="356"/>
      <c r="AJ21" s="354"/>
      <c r="AK21" s="357"/>
      <c r="AL21" s="356"/>
      <c r="AM21" s="354"/>
      <c r="AN21" s="354"/>
      <c r="AO21" s="358"/>
      <c r="AP21" s="354"/>
      <c r="AQ21" s="355"/>
      <c r="AR21" s="356"/>
      <c r="AS21" s="354"/>
      <c r="AT21" s="355"/>
      <c r="AU21" s="356"/>
      <c r="AV21" s="354"/>
      <c r="AW21" s="357"/>
      <c r="AX21" s="356"/>
      <c r="AY21" s="354"/>
      <c r="AZ21" s="354"/>
      <c r="BA21" s="354"/>
      <c r="BB21" s="353"/>
      <c r="BC21" s="355"/>
      <c r="BD21" s="356"/>
      <c r="BE21" s="354"/>
      <c r="BF21" s="355"/>
      <c r="BG21" s="356"/>
      <c r="BH21" s="354"/>
      <c r="BI21" s="357"/>
      <c r="BJ21" s="356"/>
      <c r="BK21" s="354"/>
      <c r="BL21" s="354"/>
      <c r="BM21" s="354"/>
      <c r="BN21" s="354"/>
      <c r="BO21" s="355"/>
      <c r="BP21" s="356"/>
      <c r="BQ21" s="354"/>
      <c r="BR21" s="355"/>
      <c r="BS21" s="356"/>
      <c r="BT21" s="354"/>
      <c r="BU21" s="357"/>
      <c r="BV21" s="356"/>
      <c r="BW21" s="354"/>
      <c r="BX21" s="354"/>
      <c r="BY21" s="354"/>
      <c r="BZ21" s="354"/>
      <c r="CA21" s="355"/>
      <c r="CB21" s="356"/>
      <c r="CC21" s="354"/>
      <c r="CD21" s="355"/>
      <c r="CE21" s="356"/>
      <c r="CF21" s="354"/>
      <c r="CG21" s="357"/>
      <c r="CH21" s="356"/>
      <c r="CI21" s="354"/>
      <c r="CJ21" s="354"/>
      <c r="CK21" s="354"/>
      <c r="CL21" s="354"/>
      <c r="CM21" s="355"/>
      <c r="CN21" s="356"/>
      <c r="CO21" s="354"/>
      <c r="CP21" s="355"/>
      <c r="CQ21" s="356"/>
      <c r="CR21" s="354"/>
      <c r="CS21" s="357"/>
      <c r="CT21" s="357"/>
      <c r="CU21" s="263"/>
      <c r="CV21" s="263"/>
      <c r="CW21" s="263"/>
    </row>
    <row r="22" spans="1:101" ht="12.75" customHeight="1" x14ac:dyDescent="0.2">
      <c r="A22" s="264">
        <v>40360</v>
      </c>
      <c r="B22" s="336">
        <v>67</v>
      </c>
      <c r="C22" s="337">
        <v>61.1297</v>
      </c>
      <c r="D22" s="337">
        <v>219.1</v>
      </c>
      <c r="E22" s="337">
        <v>163</v>
      </c>
      <c r="F22" s="337">
        <v>510.22969999999998</v>
      </c>
      <c r="G22" s="338">
        <v>422</v>
      </c>
      <c r="H22" s="336">
        <v>48.7</v>
      </c>
      <c r="I22" s="337">
        <v>217.2</v>
      </c>
      <c r="J22" s="338">
        <v>265.8</v>
      </c>
      <c r="K22" s="336">
        <v>361.9</v>
      </c>
      <c r="L22" s="337">
        <v>137.19999999999999</v>
      </c>
      <c r="M22" s="339">
        <v>180.8</v>
      </c>
      <c r="N22" s="336">
        <v>30.5</v>
      </c>
      <c r="O22" s="337">
        <v>38.012800000000006</v>
      </c>
      <c r="P22" s="337">
        <v>304.7</v>
      </c>
      <c r="Q22" s="337">
        <v>27.4</v>
      </c>
      <c r="R22" s="337">
        <v>400.61279999999999</v>
      </c>
      <c r="S22" s="338">
        <v>309.60000000000002</v>
      </c>
      <c r="T22" s="336">
        <v>41.6</v>
      </c>
      <c r="U22" s="337">
        <v>56.4</v>
      </c>
      <c r="V22" s="338">
        <v>98</v>
      </c>
      <c r="W22" s="336">
        <v>267.60000000000002</v>
      </c>
      <c r="X22" s="337">
        <v>110</v>
      </c>
      <c r="Y22" s="339">
        <v>174.9</v>
      </c>
      <c r="Z22" s="336">
        <v>41.5</v>
      </c>
      <c r="AA22" s="337">
        <v>35.510800000000003</v>
      </c>
      <c r="AB22" s="337">
        <v>216</v>
      </c>
      <c r="AC22" s="337">
        <v>84.8</v>
      </c>
      <c r="AD22" s="337">
        <v>377.81080000000003</v>
      </c>
      <c r="AE22" s="338">
        <v>271.8</v>
      </c>
      <c r="AF22" s="336">
        <v>74.400000000000006</v>
      </c>
      <c r="AG22" s="337">
        <v>54.7</v>
      </c>
      <c r="AH22" s="338">
        <v>129.10000000000002</v>
      </c>
      <c r="AI22" s="336">
        <v>526.6</v>
      </c>
      <c r="AJ22" s="337">
        <v>134.5</v>
      </c>
      <c r="AK22" s="339">
        <v>97.5</v>
      </c>
      <c r="AL22" s="336">
        <v>8.1</v>
      </c>
      <c r="AM22" s="337">
        <v>9.1</v>
      </c>
      <c r="AN22" s="337">
        <v>96.2</v>
      </c>
      <c r="AO22" s="340">
        <v>0</v>
      </c>
      <c r="AP22" s="337">
        <v>113.4</v>
      </c>
      <c r="AQ22" s="338">
        <v>85.2</v>
      </c>
      <c r="AR22" s="336">
        <v>15.4</v>
      </c>
      <c r="AS22" s="337">
        <v>3.4</v>
      </c>
      <c r="AT22" s="338">
        <v>18.7</v>
      </c>
      <c r="AU22" s="336">
        <v>115.8</v>
      </c>
      <c r="AV22" s="337">
        <v>26.3</v>
      </c>
      <c r="AW22" s="339">
        <v>44.1</v>
      </c>
      <c r="AX22" s="336">
        <v>19.7</v>
      </c>
      <c r="AY22" s="337">
        <v>12.134499999999999</v>
      </c>
      <c r="AZ22" s="337">
        <v>137.1</v>
      </c>
      <c r="BA22" s="337">
        <v>0</v>
      </c>
      <c r="BB22" s="345">
        <v>168.93449999999999</v>
      </c>
      <c r="BC22" s="338">
        <v>148.9</v>
      </c>
      <c r="BD22" s="341" t="s">
        <v>135</v>
      </c>
      <c r="BE22" s="342" t="s">
        <v>135</v>
      </c>
      <c r="BF22" s="338">
        <v>66.7</v>
      </c>
      <c r="BG22" s="336">
        <v>371.9</v>
      </c>
      <c r="BH22" s="337">
        <v>49.5</v>
      </c>
      <c r="BI22" s="339">
        <v>50.7</v>
      </c>
      <c r="BJ22" s="336">
        <v>4.8</v>
      </c>
      <c r="BK22" s="337" t="s">
        <v>135</v>
      </c>
      <c r="BL22" s="337">
        <v>28.9</v>
      </c>
      <c r="BM22" s="337">
        <v>0</v>
      </c>
      <c r="BN22" s="337">
        <v>33.699999999999996</v>
      </c>
      <c r="BO22" s="338">
        <v>17.100000000000001</v>
      </c>
      <c r="BP22" s="341" t="s">
        <v>135</v>
      </c>
      <c r="BQ22" s="342" t="s">
        <v>135</v>
      </c>
      <c r="BR22" s="343" t="s">
        <v>135</v>
      </c>
      <c r="BS22" s="336">
        <v>32.1</v>
      </c>
      <c r="BT22" s="337">
        <v>2.9</v>
      </c>
      <c r="BU22" s="339">
        <v>7.2</v>
      </c>
      <c r="BV22" s="336">
        <v>2.5</v>
      </c>
      <c r="BW22" s="337" t="s">
        <v>135</v>
      </c>
      <c r="BX22" s="337">
        <v>14.7</v>
      </c>
      <c r="BY22" s="337">
        <v>0</v>
      </c>
      <c r="BZ22" s="337">
        <v>17.2</v>
      </c>
      <c r="CA22" s="338">
        <v>8</v>
      </c>
      <c r="CB22" s="341" t="s">
        <v>135</v>
      </c>
      <c r="CC22" s="342" t="s">
        <v>135</v>
      </c>
      <c r="CD22" s="338">
        <v>14.6</v>
      </c>
      <c r="CE22" s="336">
        <v>60</v>
      </c>
      <c r="CF22" s="337">
        <v>9.3000000000000007</v>
      </c>
      <c r="CG22" s="339">
        <v>3.9</v>
      </c>
      <c r="CH22" s="336">
        <v>174</v>
      </c>
      <c r="CI22" s="337">
        <v>156</v>
      </c>
      <c r="CJ22" s="337">
        <v>1016.7</v>
      </c>
      <c r="CK22" s="337">
        <v>275.2</v>
      </c>
      <c r="CL22" s="337">
        <v>1621.9</v>
      </c>
      <c r="CM22" s="338">
        <v>1262.6000000000001</v>
      </c>
      <c r="CN22" s="336">
        <v>237.2</v>
      </c>
      <c r="CO22" s="337">
        <v>355.7</v>
      </c>
      <c r="CP22" s="338">
        <v>592.9</v>
      </c>
      <c r="CQ22" s="336">
        <v>1736</v>
      </c>
      <c r="CR22" s="337">
        <v>469.6</v>
      </c>
      <c r="CS22" s="347">
        <v>559.10000000000014</v>
      </c>
      <c r="CT22" s="339">
        <v>4509.9000000000005</v>
      </c>
      <c r="CU22" s="263"/>
      <c r="CV22" s="263"/>
      <c r="CW22" s="269"/>
    </row>
    <row r="23" spans="1:101" ht="12.75" customHeight="1" x14ac:dyDescent="0.2">
      <c r="A23" s="264">
        <v>40391</v>
      </c>
      <c r="B23" s="344">
        <v>75.5</v>
      </c>
      <c r="C23" s="345">
        <v>64.898499999999999</v>
      </c>
      <c r="D23" s="345">
        <v>190.9</v>
      </c>
      <c r="E23" s="345">
        <v>184.9</v>
      </c>
      <c r="F23" s="345">
        <v>516.19849999999997</v>
      </c>
      <c r="G23" s="346">
        <v>426.1</v>
      </c>
      <c r="H23" s="344">
        <v>46.8</v>
      </c>
      <c r="I23" s="345">
        <v>216.2</v>
      </c>
      <c r="J23" s="346">
        <v>262.89999999999998</v>
      </c>
      <c r="K23" s="344">
        <v>362.8</v>
      </c>
      <c r="L23" s="345">
        <v>139.1</v>
      </c>
      <c r="M23" s="347">
        <v>172.5</v>
      </c>
      <c r="N23" s="344">
        <v>30.6</v>
      </c>
      <c r="O23" s="345">
        <v>38.956699999999998</v>
      </c>
      <c r="P23" s="345">
        <v>306.5</v>
      </c>
      <c r="Q23" s="345">
        <v>29.9</v>
      </c>
      <c r="R23" s="345">
        <v>405.95669999999996</v>
      </c>
      <c r="S23" s="346">
        <v>313.10000000000002</v>
      </c>
      <c r="T23" s="344">
        <v>41.9</v>
      </c>
      <c r="U23" s="345">
        <v>57.1</v>
      </c>
      <c r="V23" s="346">
        <v>99</v>
      </c>
      <c r="W23" s="344">
        <v>261.2</v>
      </c>
      <c r="X23" s="345">
        <v>110.1</v>
      </c>
      <c r="Y23" s="347">
        <v>169.8</v>
      </c>
      <c r="Z23" s="344">
        <v>41.8</v>
      </c>
      <c r="AA23" s="345">
        <v>36.6066</v>
      </c>
      <c r="AB23" s="345">
        <v>211</v>
      </c>
      <c r="AC23" s="345">
        <v>85.4</v>
      </c>
      <c r="AD23" s="345">
        <v>374.8066</v>
      </c>
      <c r="AE23" s="346">
        <v>271.5</v>
      </c>
      <c r="AF23" s="344">
        <v>73.3</v>
      </c>
      <c r="AG23" s="345">
        <v>51.9</v>
      </c>
      <c r="AH23" s="346">
        <v>125.19999999999999</v>
      </c>
      <c r="AI23" s="344">
        <v>523.70000000000005</v>
      </c>
      <c r="AJ23" s="345">
        <v>134.19999999999999</v>
      </c>
      <c r="AK23" s="347">
        <v>98.9</v>
      </c>
      <c r="AL23" s="344">
        <v>8.1</v>
      </c>
      <c r="AM23" s="345">
        <v>9.6</v>
      </c>
      <c r="AN23" s="345">
        <v>95.9</v>
      </c>
      <c r="AO23" s="348">
        <v>0</v>
      </c>
      <c r="AP23" s="345">
        <v>113.60000000000001</v>
      </c>
      <c r="AQ23" s="346">
        <v>86.3</v>
      </c>
      <c r="AR23" s="344">
        <v>14.6</v>
      </c>
      <c r="AS23" s="345">
        <v>3.1</v>
      </c>
      <c r="AT23" s="346">
        <v>17.600000000000001</v>
      </c>
      <c r="AU23" s="344">
        <v>116.1</v>
      </c>
      <c r="AV23" s="345">
        <v>26.1</v>
      </c>
      <c r="AW23" s="347">
        <v>40.799999999999997</v>
      </c>
      <c r="AX23" s="344">
        <v>20.2</v>
      </c>
      <c r="AY23" s="345">
        <v>12.6197</v>
      </c>
      <c r="AZ23" s="345">
        <v>136.19999999999999</v>
      </c>
      <c r="BA23" s="345">
        <v>0</v>
      </c>
      <c r="BB23" s="345">
        <v>169.0197</v>
      </c>
      <c r="BC23" s="346">
        <v>149.1</v>
      </c>
      <c r="BD23" s="349" t="s">
        <v>135</v>
      </c>
      <c r="BE23" s="350" t="s">
        <v>135</v>
      </c>
      <c r="BF23" s="346">
        <v>67.2</v>
      </c>
      <c r="BG23" s="344">
        <v>388.5</v>
      </c>
      <c r="BH23" s="345">
        <v>47.9</v>
      </c>
      <c r="BI23" s="347">
        <v>56.3</v>
      </c>
      <c r="BJ23" s="344">
        <v>4.0999999999999996</v>
      </c>
      <c r="BK23" s="345" t="s">
        <v>135</v>
      </c>
      <c r="BL23" s="345">
        <v>28.1</v>
      </c>
      <c r="BM23" s="345">
        <v>0</v>
      </c>
      <c r="BN23" s="345">
        <v>32.200000000000003</v>
      </c>
      <c r="BO23" s="346">
        <v>17.100000000000001</v>
      </c>
      <c r="BP23" s="349" t="s">
        <v>135</v>
      </c>
      <c r="BQ23" s="350" t="s">
        <v>135</v>
      </c>
      <c r="BR23" s="351" t="s">
        <v>135</v>
      </c>
      <c r="BS23" s="344">
        <v>30.3</v>
      </c>
      <c r="BT23" s="345">
        <v>2.8</v>
      </c>
      <c r="BU23" s="347">
        <v>6.9</v>
      </c>
      <c r="BV23" s="344">
        <v>2.6</v>
      </c>
      <c r="BW23" s="345" t="s">
        <v>135</v>
      </c>
      <c r="BX23" s="345">
        <v>14.4</v>
      </c>
      <c r="BY23" s="345">
        <v>0</v>
      </c>
      <c r="BZ23" s="345">
        <v>17</v>
      </c>
      <c r="CA23" s="346">
        <v>8.5</v>
      </c>
      <c r="CB23" s="349" t="s">
        <v>135</v>
      </c>
      <c r="CC23" s="350" t="s">
        <v>135</v>
      </c>
      <c r="CD23" s="346">
        <v>14.3</v>
      </c>
      <c r="CE23" s="344">
        <v>62.8</v>
      </c>
      <c r="CF23" s="345">
        <v>8.9</v>
      </c>
      <c r="CG23" s="347">
        <v>4.3</v>
      </c>
      <c r="CH23" s="344">
        <v>182.9</v>
      </c>
      <c r="CI23" s="345">
        <v>162.80000000000001</v>
      </c>
      <c r="CJ23" s="345">
        <v>983.1</v>
      </c>
      <c r="CK23" s="345">
        <v>300.2</v>
      </c>
      <c r="CL23" s="345">
        <v>1629.0000000000002</v>
      </c>
      <c r="CM23" s="346">
        <v>1271.6999999999998</v>
      </c>
      <c r="CN23" s="344">
        <v>233.7</v>
      </c>
      <c r="CO23" s="345">
        <v>352.6</v>
      </c>
      <c r="CP23" s="346">
        <v>586.29999999999995</v>
      </c>
      <c r="CQ23" s="344">
        <v>1745.4</v>
      </c>
      <c r="CR23" s="345">
        <v>469.2</v>
      </c>
      <c r="CS23" s="347">
        <v>549.5</v>
      </c>
      <c r="CT23" s="347">
        <v>4510.2000000000007</v>
      </c>
      <c r="CU23" s="263"/>
      <c r="CV23" s="263"/>
      <c r="CW23" s="269"/>
    </row>
    <row r="24" spans="1:101" ht="12.75" customHeight="1" x14ac:dyDescent="0.2">
      <c r="A24" s="264">
        <v>40422</v>
      </c>
      <c r="B24" s="344">
        <v>74.2</v>
      </c>
      <c r="C24" s="345">
        <v>63.439599999999999</v>
      </c>
      <c r="D24" s="345">
        <v>166.8</v>
      </c>
      <c r="E24" s="345">
        <v>177.6</v>
      </c>
      <c r="F24" s="345">
        <v>482.03960000000006</v>
      </c>
      <c r="G24" s="346">
        <v>390.6</v>
      </c>
      <c r="H24" s="344">
        <v>49.1</v>
      </c>
      <c r="I24" s="345">
        <v>213.9</v>
      </c>
      <c r="J24" s="346">
        <v>263</v>
      </c>
      <c r="K24" s="344">
        <v>393.2</v>
      </c>
      <c r="L24" s="345">
        <v>138.4</v>
      </c>
      <c r="M24" s="347">
        <v>168.8</v>
      </c>
      <c r="N24" s="344">
        <v>27.8</v>
      </c>
      <c r="O24" s="345">
        <v>36.683199999999999</v>
      </c>
      <c r="P24" s="345">
        <v>274.89999999999998</v>
      </c>
      <c r="Q24" s="345">
        <v>27.3</v>
      </c>
      <c r="R24" s="345">
        <v>366.6832</v>
      </c>
      <c r="S24" s="346">
        <v>278.8</v>
      </c>
      <c r="T24" s="344">
        <v>42</v>
      </c>
      <c r="U24" s="345">
        <v>58.4</v>
      </c>
      <c r="V24" s="346">
        <v>100.4</v>
      </c>
      <c r="W24" s="344">
        <v>265.2</v>
      </c>
      <c r="X24" s="345">
        <v>108.3</v>
      </c>
      <c r="Y24" s="347">
        <v>160.80000000000001</v>
      </c>
      <c r="Z24" s="344">
        <v>39.5</v>
      </c>
      <c r="AA24" s="345">
        <v>36.026000000000003</v>
      </c>
      <c r="AB24" s="345">
        <v>194.6</v>
      </c>
      <c r="AC24" s="345">
        <v>80.599999999999994</v>
      </c>
      <c r="AD24" s="345">
        <v>350.726</v>
      </c>
      <c r="AE24" s="346">
        <v>248.8</v>
      </c>
      <c r="AF24" s="344">
        <v>73.599999999999994</v>
      </c>
      <c r="AG24" s="345">
        <v>50.7</v>
      </c>
      <c r="AH24" s="346">
        <v>124.3</v>
      </c>
      <c r="AI24" s="344">
        <v>489.3</v>
      </c>
      <c r="AJ24" s="345">
        <v>126.3</v>
      </c>
      <c r="AK24" s="347">
        <v>94.6</v>
      </c>
      <c r="AL24" s="344">
        <v>7.1</v>
      </c>
      <c r="AM24" s="345">
        <v>9.4</v>
      </c>
      <c r="AN24" s="345">
        <v>90.7</v>
      </c>
      <c r="AO24" s="348" t="s">
        <v>135</v>
      </c>
      <c r="AP24" s="345">
        <v>107.2</v>
      </c>
      <c r="AQ24" s="346">
        <v>79.3</v>
      </c>
      <c r="AR24" s="344">
        <v>14.8</v>
      </c>
      <c r="AS24" s="345">
        <v>3.2</v>
      </c>
      <c r="AT24" s="346">
        <v>18</v>
      </c>
      <c r="AU24" s="344">
        <v>116.6</v>
      </c>
      <c r="AV24" s="345">
        <v>25</v>
      </c>
      <c r="AW24" s="347">
        <v>41.8</v>
      </c>
      <c r="AX24" s="344">
        <v>18.8</v>
      </c>
      <c r="AY24" s="345">
        <v>12.696200000000001</v>
      </c>
      <c r="AZ24" s="345">
        <v>125.8</v>
      </c>
      <c r="BA24" s="345" t="s">
        <v>135</v>
      </c>
      <c r="BB24" s="345">
        <v>157.2962</v>
      </c>
      <c r="BC24" s="346">
        <v>137.9</v>
      </c>
      <c r="BD24" s="344">
        <v>45.152000000000001</v>
      </c>
      <c r="BE24" s="345">
        <v>22.14</v>
      </c>
      <c r="BF24" s="346">
        <v>67.3</v>
      </c>
      <c r="BG24" s="344">
        <v>362.3</v>
      </c>
      <c r="BH24" s="345">
        <v>42.1</v>
      </c>
      <c r="BI24" s="347">
        <v>56.9</v>
      </c>
      <c r="BJ24" s="344">
        <v>3.9</v>
      </c>
      <c r="BK24" s="345" t="s">
        <v>135</v>
      </c>
      <c r="BL24" s="345">
        <v>26</v>
      </c>
      <c r="BM24" s="345">
        <v>0</v>
      </c>
      <c r="BN24" s="345">
        <v>29.9</v>
      </c>
      <c r="BO24" s="346">
        <v>14.8</v>
      </c>
      <c r="BP24" s="349" t="s">
        <v>135</v>
      </c>
      <c r="BQ24" s="350" t="s">
        <v>135</v>
      </c>
      <c r="BR24" s="346" t="s">
        <v>135</v>
      </c>
      <c r="BS24" s="344">
        <v>29.8</v>
      </c>
      <c r="BT24" s="345">
        <v>2.5</v>
      </c>
      <c r="BU24" s="347">
        <v>7.1</v>
      </c>
      <c r="BV24" s="344">
        <v>2.4</v>
      </c>
      <c r="BW24" s="345" t="s">
        <v>135</v>
      </c>
      <c r="BX24" s="345">
        <v>12.6</v>
      </c>
      <c r="BY24" s="345">
        <v>0</v>
      </c>
      <c r="BZ24" s="345">
        <v>15</v>
      </c>
      <c r="CA24" s="346">
        <v>7.1</v>
      </c>
      <c r="CB24" s="349" t="s">
        <v>135</v>
      </c>
      <c r="CC24" s="350" t="s">
        <v>135</v>
      </c>
      <c r="CD24" s="346">
        <v>14.3</v>
      </c>
      <c r="CE24" s="344">
        <v>62.6</v>
      </c>
      <c r="CF24" s="345">
        <v>7.8</v>
      </c>
      <c r="CG24" s="347">
        <v>4.3</v>
      </c>
      <c r="CH24" s="344">
        <v>173.7</v>
      </c>
      <c r="CI24" s="345">
        <v>158.4</v>
      </c>
      <c r="CJ24" s="345">
        <v>891.4</v>
      </c>
      <c r="CK24" s="345">
        <v>285.5</v>
      </c>
      <c r="CL24" s="345">
        <v>1509</v>
      </c>
      <c r="CM24" s="346">
        <v>1157.3</v>
      </c>
      <c r="CN24" s="344">
        <v>237.2</v>
      </c>
      <c r="CO24" s="345">
        <v>350.1</v>
      </c>
      <c r="CP24" s="346">
        <v>587.29999999999995</v>
      </c>
      <c r="CQ24" s="344">
        <v>1719.2</v>
      </c>
      <c r="CR24" s="345">
        <v>450.5</v>
      </c>
      <c r="CS24" s="347">
        <v>534.30000000000007</v>
      </c>
      <c r="CT24" s="347">
        <v>4349.8</v>
      </c>
      <c r="CU24" s="263"/>
      <c r="CV24" s="263"/>
      <c r="CW24" s="269"/>
    </row>
    <row r="25" spans="1:101" ht="12.75" customHeight="1" x14ac:dyDescent="0.2">
      <c r="A25" s="264">
        <v>40452</v>
      </c>
      <c r="B25" s="344">
        <v>76.2</v>
      </c>
      <c r="C25" s="345">
        <v>68.009299999999996</v>
      </c>
      <c r="D25" s="345">
        <v>202.8</v>
      </c>
      <c r="E25" s="345">
        <v>176.5</v>
      </c>
      <c r="F25" s="345">
        <v>523.50929999999994</v>
      </c>
      <c r="G25" s="346">
        <v>422.3</v>
      </c>
      <c r="H25" s="344">
        <v>46.1</v>
      </c>
      <c r="I25" s="345">
        <v>220.2</v>
      </c>
      <c r="J25" s="346">
        <v>266.3</v>
      </c>
      <c r="K25" s="344">
        <v>379.6</v>
      </c>
      <c r="L25" s="345">
        <v>141.30000000000001</v>
      </c>
      <c r="M25" s="347">
        <v>161.5</v>
      </c>
      <c r="N25" s="344">
        <v>34.5</v>
      </c>
      <c r="O25" s="345">
        <v>33.722300000000004</v>
      </c>
      <c r="P25" s="345">
        <v>327.10000000000002</v>
      </c>
      <c r="Q25" s="345">
        <v>28.6</v>
      </c>
      <c r="R25" s="345">
        <v>423.92230000000006</v>
      </c>
      <c r="S25" s="346">
        <v>327.9</v>
      </c>
      <c r="T25" s="344">
        <v>43.4</v>
      </c>
      <c r="U25" s="345">
        <v>49.5</v>
      </c>
      <c r="V25" s="346">
        <v>92.9</v>
      </c>
      <c r="W25" s="344">
        <v>289.8</v>
      </c>
      <c r="X25" s="345">
        <v>119.2</v>
      </c>
      <c r="Y25" s="347">
        <v>150.19999999999999</v>
      </c>
      <c r="Z25" s="344">
        <v>41.4</v>
      </c>
      <c r="AA25" s="345">
        <v>38.202100000000002</v>
      </c>
      <c r="AB25" s="345">
        <v>210.9</v>
      </c>
      <c r="AC25" s="345">
        <v>81.7</v>
      </c>
      <c r="AD25" s="345">
        <v>372.20210000000003</v>
      </c>
      <c r="AE25" s="346">
        <v>267.89999999999998</v>
      </c>
      <c r="AF25" s="344">
        <v>76.8</v>
      </c>
      <c r="AG25" s="345">
        <v>51.3</v>
      </c>
      <c r="AH25" s="346">
        <v>128.1</v>
      </c>
      <c r="AI25" s="344">
        <v>509.4</v>
      </c>
      <c r="AJ25" s="345">
        <v>126.5</v>
      </c>
      <c r="AK25" s="347">
        <v>93.7</v>
      </c>
      <c r="AL25" s="344">
        <v>7.4</v>
      </c>
      <c r="AM25" s="345">
        <v>9.6</v>
      </c>
      <c r="AN25" s="345">
        <v>89.7</v>
      </c>
      <c r="AO25" s="348">
        <v>0</v>
      </c>
      <c r="AP25" s="345">
        <v>106.7</v>
      </c>
      <c r="AQ25" s="346">
        <v>77.099999999999994</v>
      </c>
      <c r="AR25" s="344">
        <v>14.3</v>
      </c>
      <c r="AS25" s="345">
        <v>3.1</v>
      </c>
      <c r="AT25" s="346">
        <v>17.5</v>
      </c>
      <c r="AU25" s="344">
        <v>124.7</v>
      </c>
      <c r="AV25" s="345">
        <v>24.7</v>
      </c>
      <c r="AW25" s="347">
        <v>45.9</v>
      </c>
      <c r="AX25" s="344">
        <v>21.9</v>
      </c>
      <c r="AY25" s="345">
        <v>13.1287</v>
      </c>
      <c r="AZ25" s="345">
        <v>140.69999999999999</v>
      </c>
      <c r="BA25" s="345">
        <v>0</v>
      </c>
      <c r="BB25" s="345">
        <v>175.7287</v>
      </c>
      <c r="BC25" s="346">
        <v>149.5</v>
      </c>
      <c r="BD25" s="349" t="s">
        <v>135</v>
      </c>
      <c r="BE25" s="350" t="s">
        <v>135</v>
      </c>
      <c r="BF25" s="346">
        <v>67.2</v>
      </c>
      <c r="BG25" s="344">
        <v>415.7</v>
      </c>
      <c r="BH25" s="345">
        <v>58</v>
      </c>
      <c r="BI25" s="347">
        <v>53.4</v>
      </c>
      <c r="BJ25" s="344">
        <v>3.9</v>
      </c>
      <c r="BK25" s="345" t="s">
        <v>135</v>
      </c>
      <c r="BL25" s="345">
        <v>27.3</v>
      </c>
      <c r="BM25" s="345">
        <v>0</v>
      </c>
      <c r="BN25" s="345">
        <v>31.2</v>
      </c>
      <c r="BO25" s="346">
        <v>15.2</v>
      </c>
      <c r="BP25" s="349" t="s">
        <v>135</v>
      </c>
      <c r="BQ25" s="350" t="s">
        <v>135</v>
      </c>
      <c r="BR25" s="346" t="s">
        <v>135</v>
      </c>
      <c r="BS25" s="344">
        <v>34.4</v>
      </c>
      <c r="BT25" s="345">
        <v>2.5</v>
      </c>
      <c r="BU25" s="347">
        <v>7.6</v>
      </c>
      <c r="BV25" s="344">
        <v>2.2999999999999998</v>
      </c>
      <c r="BW25" s="345" t="s">
        <v>135</v>
      </c>
      <c r="BX25" s="345">
        <v>10.4</v>
      </c>
      <c r="BY25" s="345">
        <v>0</v>
      </c>
      <c r="BZ25" s="345">
        <v>12.7</v>
      </c>
      <c r="CA25" s="346">
        <v>5</v>
      </c>
      <c r="CB25" s="349" t="s">
        <v>135</v>
      </c>
      <c r="CC25" s="350" t="s">
        <v>135</v>
      </c>
      <c r="CD25" s="346">
        <v>14.2</v>
      </c>
      <c r="CE25" s="344">
        <v>57.4</v>
      </c>
      <c r="CF25" s="345">
        <v>8.1999999999999993</v>
      </c>
      <c r="CG25" s="347">
        <v>4.4000000000000004</v>
      </c>
      <c r="CH25" s="344">
        <v>187.5</v>
      </c>
      <c r="CI25" s="345">
        <v>162.80000000000001</v>
      </c>
      <c r="CJ25" s="345">
        <v>1009</v>
      </c>
      <c r="CK25" s="345">
        <v>286.8</v>
      </c>
      <c r="CL25" s="345">
        <v>1646.1</v>
      </c>
      <c r="CM25" s="346">
        <v>1264.9000000000001</v>
      </c>
      <c r="CN25" s="344">
        <v>237.8</v>
      </c>
      <c r="CO25" s="345">
        <v>348.4</v>
      </c>
      <c r="CP25" s="346">
        <v>586.20000000000005</v>
      </c>
      <c r="CQ25" s="344">
        <v>1811</v>
      </c>
      <c r="CR25" s="345">
        <v>480.4</v>
      </c>
      <c r="CS25" s="347">
        <v>516.69999999999993</v>
      </c>
      <c r="CT25" s="347">
        <v>4560</v>
      </c>
      <c r="CU25" s="263"/>
      <c r="CV25" s="263"/>
      <c r="CW25" s="269"/>
    </row>
    <row r="26" spans="1:101" ht="12.75" customHeight="1" x14ac:dyDescent="0.2">
      <c r="A26" s="264">
        <v>40483</v>
      </c>
      <c r="B26" s="344">
        <v>80</v>
      </c>
      <c r="C26" s="345">
        <v>72.287700000000001</v>
      </c>
      <c r="D26" s="345">
        <v>202.7</v>
      </c>
      <c r="E26" s="345">
        <v>182.2</v>
      </c>
      <c r="F26" s="345">
        <v>537.18769999999995</v>
      </c>
      <c r="G26" s="346">
        <v>431.6</v>
      </c>
      <c r="H26" s="344">
        <v>46.9</v>
      </c>
      <c r="I26" s="345">
        <v>210.6</v>
      </c>
      <c r="J26" s="346">
        <v>257.5</v>
      </c>
      <c r="K26" s="344">
        <v>410.2</v>
      </c>
      <c r="L26" s="345">
        <v>143.80000000000001</v>
      </c>
      <c r="M26" s="347">
        <v>156</v>
      </c>
      <c r="N26" s="344">
        <v>33.1</v>
      </c>
      <c r="O26" s="345">
        <v>44.4039</v>
      </c>
      <c r="P26" s="345">
        <v>309.3</v>
      </c>
      <c r="Q26" s="345">
        <v>28.5</v>
      </c>
      <c r="R26" s="345">
        <v>415.3039</v>
      </c>
      <c r="S26" s="346">
        <v>319.8</v>
      </c>
      <c r="T26" s="344">
        <v>49.6</v>
      </c>
      <c r="U26" s="345">
        <v>57.9</v>
      </c>
      <c r="V26" s="346">
        <v>107.5</v>
      </c>
      <c r="W26" s="344">
        <v>312.10000000000002</v>
      </c>
      <c r="X26" s="345">
        <v>119.8</v>
      </c>
      <c r="Y26" s="347">
        <v>154.9</v>
      </c>
      <c r="Z26" s="344">
        <v>42.2</v>
      </c>
      <c r="AA26" s="345">
        <v>38.999699999999997</v>
      </c>
      <c r="AB26" s="345">
        <v>210.8</v>
      </c>
      <c r="AC26" s="345">
        <v>81.900000000000006</v>
      </c>
      <c r="AD26" s="345">
        <v>373.89970000000005</v>
      </c>
      <c r="AE26" s="346">
        <v>269</v>
      </c>
      <c r="AF26" s="344">
        <v>73.400000000000006</v>
      </c>
      <c r="AG26" s="345">
        <v>53</v>
      </c>
      <c r="AH26" s="346">
        <v>126.4</v>
      </c>
      <c r="AI26" s="344">
        <v>504.6</v>
      </c>
      <c r="AJ26" s="345">
        <v>130.30000000000001</v>
      </c>
      <c r="AK26" s="347">
        <v>90.2</v>
      </c>
      <c r="AL26" s="344">
        <v>7.3</v>
      </c>
      <c r="AM26" s="345">
        <v>10.4</v>
      </c>
      <c r="AN26" s="345">
        <v>91.6</v>
      </c>
      <c r="AO26" s="348">
        <v>0</v>
      </c>
      <c r="AP26" s="345">
        <v>109.3</v>
      </c>
      <c r="AQ26" s="346">
        <v>80.8</v>
      </c>
      <c r="AR26" s="344">
        <v>14.7</v>
      </c>
      <c r="AS26" s="345">
        <v>3.4</v>
      </c>
      <c r="AT26" s="346">
        <v>18.2</v>
      </c>
      <c r="AU26" s="344">
        <v>137.69999999999999</v>
      </c>
      <c r="AV26" s="345">
        <v>25.6</v>
      </c>
      <c r="AW26" s="347">
        <v>41.5</v>
      </c>
      <c r="AX26" s="344">
        <v>20.6</v>
      </c>
      <c r="AY26" s="345">
        <v>12.578899999999999</v>
      </c>
      <c r="AZ26" s="345">
        <v>132.69999999999999</v>
      </c>
      <c r="BA26" s="345">
        <v>0</v>
      </c>
      <c r="BB26" s="345">
        <v>165.87889999999999</v>
      </c>
      <c r="BC26" s="346">
        <v>140.9</v>
      </c>
      <c r="BD26" s="349" t="s">
        <v>135</v>
      </c>
      <c r="BE26" s="350" t="s">
        <v>135</v>
      </c>
      <c r="BF26" s="346">
        <v>69.5</v>
      </c>
      <c r="BG26" s="344">
        <v>437.7</v>
      </c>
      <c r="BH26" s="345">
        <v>45.9</v>
      </c>
      <c r="BI26" s="347">
        <v>53.2</v>
      </c>
      <c r="BJ26" s="344">
        <v>4.5</v>
      </c>
      <c r="BK26" s="345" t="s">
        <v>135</v>
      </c>
      <c r="BL26" s="345">
        <v>29.6</v>
      </c>
      <c r="BM26" s="345">
        <v>0</v>
      </c>
      <c r="BN26" s="345">
        <v>34.1</v>
      </c>
      <c r="BO26" s="346">
        <v>17.5</v>
      </c>
      <c r="BP26" s="349" t="s">
        <v>135</v>
      </c>
      <c r="BQ26" s="350" t="s">
        <v>135</v>
      </c>
      <c r="BR26" s="346" t="s">
        <v>135</v>
      </c>
      <c r="BS26" s="344">
        <v>36.6</v>
      </c>
      <c r="BT26" s="345">
        <v>3</v>
      </c>
      <c r="BU26" s="347">
        <v>7.7</v>
      </c>
      <c r="BV26" s="344">
        <v>2.2000000000000002</v>
      </c>
      <c r="BW26" s="345" t="s">
        <v>135</v>
      </c>
      <c r="BX26" s="345">
        <v>10.199999999999999</v>
      </c>
      <c r="BY26" s="345">
        <v>0</v>
      </c>
      <c r="BZ26" s="345">
        <v>12.399999999999999</v>
      </c>
      <c r="CA26" s="346">
        <v>4.9000000000000004</v>
      </c>
      <c r="CB26" s="349" t="s">
        <v>135</v>
      </c>
      <c r="CC26" s="350" t="s">
        <v>135</v>
      </c>
      <c r="CD26" s="346">
        <v>12.4</v>
      </c>
      <c r="CE26" s="344">
        <v>50.2</v>
      </c>
      <c r="CF26" s="345">
        <v>7.7</v>
      </c>
      <c r="CG26" s="347">
        <v>4.2</v>
      </c>
      <c r="CH26" s="344">
        <v>190</v>
      </c>
      <c r="CI26" s="345">
        <v>178.8</v>
      </c>
      <c r="CJ26" s="345">
        <v>986.8</v>
      </c>
      <c r="CK26" s="345">
        <v>292.60000000000002</v>
      </c>
      <c r="CL26" s="345">
        <v>1648.1999999999998</v>
      </c>
      <c r="CM26" s="346">
        <v>1264.5000000000002</v>
      </c>
      <c r="CN26" s="344">
        <v>241.7</v>
      </c>
      <c r="CO26" s="345">
        <v>349.7</v>
      </c>
      <c r="CP26" s="346">
        <v>591.4</v>
      </c>
      <c r="CQ26" s="344">
        <v>1889.1</v>
      </c>
      <c r="CR26" s="345">
        <v>476</v>
      </c>
      <c r="CS26" s="347">
        <v>507.69999999999993</v>
      </c>
      <c r="CT26" s="347">
        <v>4636.3999999999996</v>
      </c>
      <c r="CU26" s="263"/>
      <c r="CV26" s="263"/>
      <c r="CW26" s="269"/>
    </row>
    <row r="27" spans="1:101" ht="12.75" customHeight="1" x14ac:dyDescent="0.2">
      <c r="A27" s="264">
        <v>40513</v>
      </c>
      <c r="B27" s="344">
        <v>94.1</v>
      </c>
      <c r="C27" s="345">
        <v>78.00869999999999</v>
      </c>
      <c r="D27" s="345">
        <v>185.2</v>
      </c>
      <c r="E27" s="345">
        <v>221.1</v>
      </c>
      <c r="F27" s="345">
        <v>578.40869999999995</v>
      </c>
      <c r="G27" s="346">
        <v>465.3</v>
      </c>
      <c r="H27" s="344">
        <v>46.9</v>
      </c>
      <c r="I27" s="345">
        <v>219.6</v>
      </c>
      <c r="J27" s="346">
        <v>266.39999999999998</v>
      </c>
      <c r="K27" s="344">
        <v>381.7</v>
      </c>
      <c r="L27" s="345">
        <v>143.30000000000001</v>
      </c>
      <c r="M27" s="347">
        <v>144.30000000000001</v>
      </c>
      <c r="N27" s="344">
        <v>36.200000000000003</v>
      </c>
      <c r="O27" s="345">
        <v>46.980899999999998</v>
      </c>
      <c r="P27" s="345">
        <v>326.3</v>
      </c>
      <c r="Q27" s="345">
        <v>30.6</v>
      </c>
      <c r="R27" s="345">
        <v>440.08090000000004</v>
      </c>
      <c r="S27" s="346">
        <v>352.4</v>
      </c>
      <c r="T27" s="344">
        <v>47.9</v>
      </c>
      <c r="U27" s="345">
        <v>54.9</v>
      </c>
      <c r="V27" s="346">
        <v>102.8</v>
      </c>
      <c r="W27" s="344">
        <v>299.8</v>
      </c>
      <c r="X27" s="345">
        <v>121.1</v>
      </c>
      <c r="Y27" s="347">
        <v>154</v>
      </c>
      <c r="Z27" s="344">
        <v>44.4</v>
      </c>
      <c r="AA27" s="345">
        <v>40.656500000000001</v>
      </c>
      <c r="AB27" s="345">
        <v>205.2</v>
      </c>
      <c r="AC27" s="345">
        <v>83.4</v>
      </c>
      <c r="AD27" s="345">
        <v>373.65649999999994</v>
      </c>
      <c r="AE27" s="346">
        <v>274.7</v>
      </c>
      <c r="AF27" s="344">
        <v>71.7</v>
      </c>
      <c r="AG27" s="345">
        <v>52.2</v>
      </c>
      <c r="AH27" s="346">
        <v>123.9</v>
      </c>
      <c r="AI27" s="344">
        <v>409.9</v>
      </c>
      <c r="AJ27" s="345">
        <v>118.8</v>
      </c>
      <c r="AK27" s="347">
        <v>83.4</v>
      </c>
      <c r="AL27" s="344">
        <v>8.3000000000000007</v>
      </c>
      <c r="AM27" s="345">
        <v>10.5</v>
      </c>
      <c r="AN27" s="345">
        <v>99.3</v>
      </c>
      <c r="AO27" s="348">
        <v>0</v>
      </c>
      <c r="AP27" s="345">
        <v>118.1</v>
      </c>
      <c r="AQ27" s="346">
        <v>87.3</v>
      </c>
      <c r="AR27" s="344">
        <v>14.7</v>
      </c>
      <c r="AS27" s="345">
        <v>5.6</v>
      </c>
      <c r="AT27" s="346">
        <v>20.3</v>
      </c>
      <c r="AU27" s="344">
        <v>141.6</v>
      </c>
      <c r="AV27" s="345">
        <v>26.3</v>
      </c>
      <c r="AW27" s="347">
        <v>37.299999999999997</v>
      </c>
      <c r="AX27" s="344">
        <v>23.8</v>
      </c>
      <c r="AY27" s="345">
        <v>13.950700000000001</v>
      </c>
      <c r="AZ27" s="345">
        <v>146.80000000000001</v>
      </c>
      <c r="BA27" s="345">
        <v>0</v>
      </c>
      <c r="BB27" s="345">
        <v>184.55070000000001</v>
      </c>
      <c r="BC27" s="346">
        <v>157.6</v>
      </c>
      <c r="BD27" s="349" t="s">
        <v>135</v>
      </c>
      <c r="BE27" s="350" t="s">
        <v>135</v>
      </c>
      <c r="BF27" s="346">
        <v>72.599999999999994</v>
      </c>
      <c r="BG27" s="344">
        <v>403</v>
      </c>
      <c r="BH27" s="345">
        <v>50.4</v>
      </c>
      <c r="BI27" s="347">
        <v>55.1</v>
      </c>
      <c r="BJ27" s="344">
        <v>5</v>
      </c>
      <c r="BK27" s="345" t="s">
        <v>135</v>
      </c>
      <c r="BL27" s="345">
        <v>31.4</v>
      </c>
      <c r="BM27" s="345">
        <v>0</v>
      </c>
      <c r="BN27" s="345">
        <v>36.4</v>
      </c>
      <c r="BO27" s="346">
        <v>19.3</v>
      </c>
      <c r="BP27" s="349" t="s">
        <v>135</v>
      </c>
      <c r="BQ27" s="350" t="s">
        <v>135</v>
      </c>
      <c r="BR27" s="351" t="s">
        <v>135</v>
      </c>
      <c r="BS27" s="344">
        <v>35.299999999999997</v>
      </c>
      <c r="BT27" s="345">
        <v>3.4</v>
      </c>
      <c r="BU27" s="347">
        <v>8.3000000000000007</v>
      </c>
      <c r="BV27" s="344">
        <v>2.2999999999999998</v>
      </c>
      <c r="BW27" s="345" t="s">
        <v>135</v>
      </c>
      <c r="BX27" s="345">
        <v>9.8000000000000007</v>
      </c>
      <c r="BY27" s="345">
        <v>0</v>
      </c>
      <c r="BZ27" s="345">
        <v>12.100000000000001</v>
      </c>
      <c r="CA27" s="346">
        <v>5</v>
      </c>
      <c r="CB27" s="349" t="s">
        <v>135</v>
      </c>
      <c r="CC27" s="350" t="s">
        <v>135</v>
      </c>
      <c r="CD27" s="346">
        <v>13.1</v>
      </c>
      <c r="CE27" s="344">
        <v>55.8</v>
      </c>
      <c r="CF27" s="345">
        <v>7.7</v>
      </c>
      <c r="CG27" s="347">
        <v>3.7</v>
      </c>
      <c r="CH27" s="344">
        <v>214</v>
      </c>
      <c r="CI27" s="345">
        <v>190.2</v>
      </c>
      <c r="CJ27" s="345">
        <v>1004</v>
      </c>
      <c r="CK27" s="345">
        <v>335.1</v>
      </c>
      <c r="CL27" s="345">
        <v>1743.3000000000002</v>
      </c>
      <c r="CM27" s="346">
        <v>1361.6</v>
      </c>
      <c r="CN27" s="344">
        <v>239.3</v>
      </c>
      <c r="CO27" s="345">
        <v>359.9</v>
      </c>
      <c r="CP27" s="346">
        <v>599.20000000000005</v>
      </c>
      <c r="CQ27" s="344">
        <v>1727.1</v>
      </c>
      <c r="CR27" s="345">
        <v>470.9</v>
      </c>
      <c r="CS27" s="347">
        <v>486.10000000000008</v>
      </c>
      <c r="CT27" s="347">
        <v>4555.7</v>
      </c>
      <c r="CU27" s="263"/>
      <c r="CV27" s="263"/>
      <c r="CW27" s="269"/>
    </row>
    <row r="28" spans="1:101" ht="12.75" customHeight="1" x14ac:dyDescent="0.2">
      <c r="A28" s="264">
        <v>40544</v>
      </c>
      <c r="B28" s="344">
        <v>80.2</v>
      </c>
      <c r="C28" s="345">
        <v>62.959600000000002</v>
      </c>
      <c r="D28" s="345">
        <v>148.30000000000001</v>
      </c>
      <c r="E28" s="345">
        <v>175.3</v>
      </c>
      <c r="F28" s="345">
        <v>466.75960000000003</v>
      </c>
      <c r="G28" s="346">
        <v>379</v>
      </c>
      <c r="H28" s="344">
        <v>44.1</v>
      </c>
      <c r="I28" s="345">
        <v>232.7</v>
      </c>
      <c r="J28" s="346">
        <v>276.8</v>
      </c>
      <c r="K28" s="344">
        <v>362.6</v>
      </c>
      <c r="L28" s="345">
        <v>123.6</v>
      </c>
      <c r="M28" s="347">
        <v>160.9</v>
      </c>
      <c r="N28" s="344">
        <v>28.4</v>
      </c>
      <c r="O28" s="345">
        <v>37.631599999999999</v>
      </c>
      <c r="P28" s="345">
        <v>266.60000000000002</v>
      </c>
      <c r="Q28" s="345">
        <v>26.6</v>
      </c>
      <c r="R28" s="345">
        <v>359.23160000000007</v>
      </c>
      <c r="S28" s="346">
        <v>273.39999999999998</v>
      </c>
      <c r="T28" s="344">
        <v>49.6</v>
      </c>
      <c r="U28" s="345">
        <v>53.9</v>
      </c>
      <c r="V28" s="346">
        <v>103.5</v>
      </c>
      <c r="W28" s="344">
        <v>267</v>
      </c>
      <c r="X28" s="345">
        <v>100.7</v>
      </c>
      <c r="Y28" s="347">
        <v>138.4</v>
      </c>
      <c r="Z28" s="344">
        <v>38.6</v>
      </c>
      <c r="AA28" s="345">
        <v>35.197199999999995</v>
      </c>
      <c r="AB28" s="345">
        <v>183.7</v>
      </c>
      <c r="AC28" s="345">
        <v>65.599999999999994</v>
      </c>
      <c r="AD28" s="345">
        <v>323.09720000000004</v>
      </c>
      <c r="AE28" s="346">
        <v>237.5</v>
      </c>
      <c r="AF28" s="344">
        <v>67.400000000000006</v>
      </c>
      <c r="AG28" s="345">
        <v>50.8</v>
      </c>
      <c r="AH28" s="346">
        <v>118.2</v>
      </c>
      <c r="AI28" s="344">
        <v>412.4</v>
      </c>
      <c r="AJ28" s="345">
        <v>110.3</v>
      </c>
      <c r="AK28" s="347">
        <v>74.5</v>
      </c>
      <c r="AL28" s="344">
        <v>7.7</v>
      </c>
      <c r="AM28" s="345">
        <v>9.6</v>
      </c>
      <c r="AN28" s="345">
        <v>86.6</v>
      </c>
      <c r="AO28" s="348">
        <v>0</v>
      </c>
      <c r="AP28" s="345">
        <v>103.89999999999999</v>
      </c>
      <c r="AQ28" s="346">
        <v>77</v>
      </c>
      <c r="AR28" s="344">
        <v>14.2</v>
      </c>
      <c r="AS28" s="345">
        <v>6.8</v>
      </c>
      <c r="AT28" s="346">
        <v>21</v>
      </c>
      <c r="AU28" s="344">
        <v>119.6</v>
      </c>
      <c r="AV28" s="345">
        <v>22.2</v>
      </c>
      <c r="AW28" s="347">
        <v>35.299999999999997</v>
      </c>
      <c r="AX28" s="344">
        <v>18.7</v>
      </c>
      <c r="AY28" s="345">
        <v>11.7354</v>
      </c>
      <c r="AZ28" s="345">
        <v>123.8</v>
      </c>
      <c r="BA28" s="345">
        <v>0</v>
      </c>
      <c r="BB28" s="345">
        <v>154.2354</v>
      </c>
      <c r="BC28" s="346">
        <v>131.19999999999999</v>
      </c>
      <c r="BD28" s="349" t="s">
        <v>135</v>
      </c>
      <c r="BE28" s="350" t="s">
        <v>135</v>
      </c>
      <c r="BF28" s="346">
        <v>70.7</v>
      </c>
      <c r="BG28" s="344">
        <v>355.6</v>
      </c>
      <c r="BH28" s="345">
        <v>35</v>
      </c>
      <c r="BI28" s="347">
        <v>44.6</v>
      </c>
      <c r="BJ28" s="344">
        <v>4.3</v>
      </c>
      <c r="BK28" s="345" t="s">
        <v>135</v>
      </c>
      <c r="BL28" s="345">
        <v>28</v>
      </c>
      <c r="BM28" s="345">
        <v>0</v>
      </c>
      <c r="BN28" s="345">
        <v>32.299999999999997</v>
      </c>
      <c r="BO28" s="346">
        <v>16.2</v>
      </c>
      <c r="BP28" s="349" t="s">
        <v>135</v>
      </c>
      <c r="BQ28" s="350" t="s">
        <v>135</v>
      </c>
      <c r="BR28" s="346" t="s">
        <v>135</v>
      </c>
      <c r="BS28" s="344">
        <v>33</v>
      </c>
      <c r="BT28" s="345">
        <v>3</v>
      </c>
      <c r="BU28" s="347">
        <v>7.4</v>
      </c>
      <c r="BV28" s="344">
        <v>1.9</v>
      </c>
      <c r="BW28" s="345" t="s">
        <v>135</v>
      </c>
      <c r="BX28" s="345">
        <v>8.4</v>
      </c>
      <c r="BY28" s="345">
        <v>0</v>
      </c>
      <c r="BZ28" s="345">
        <v>10.3</v>
      </c>
      <c r="CA28" s="346">
        <v>4.0999999999999996</v>
      </c>
      <c r="CB28" s="349" t="s">
        <v>135</v>
      </c>
      <c r="CC28" s="350" t="s">
        <v>135</v>
      </c>
      <c r="CD28" s="346">
        <v>12.3</v>
      </c>
      <c r="CE28" s="344">
        <v>46.8</v>
      </c>
      <c r="CF28" s="345">
        <v>6.8</v>
      </c>
      <c r="CG28" s="347">
        <v>3.1</v>
      </c>
      <c r="CH28" s="344">
        <v>179.9</v>
      </c>
      <c r="CI28" s="345">
        <v>157.30000000000001</v>
      </c>
      <c r="CJ28" s="345">
        <v>845.5</v>
      </c>
      <c r="CK28" s="345">
        <v>267.5</v>
      </c>
      <c r="CL28" s="345">
        <v>1450.2</v>
      </c>
      <c r="CM28" s="346">
        <v>1118.3999999999999</v>
      </c>
      <c r="CN28" s="344">
        <v>231.7</v>
      </c>
      <c r="CO28" s="345">
        <v>370.8</v>
      </c>
      <c r="CP28" s="346">
        <v>602.5</v>
      </c>
      <c r="CQ28" s="344">
        <v>1597</v>
      </c>
      <c r="CR28" s="345">
        <v>401.7</v>
      </c>
      <c r="CS28" s="347">
        <v>464.20000000000005</v>
      </c>
      <c r="CT28" s="347">
        <v>4113.8999999999996</v>
      </c>
      <c r="CU28" s="263"/>
      <c r="CV28" s="263"/>
      <c r="CW28" s="269"/>
    </row>
    <row r="29" spans="1:101" ht="12.75" customHeight="1" x14ac:dyDescent="0.2">
      <c r="A29" s="264">
        <v>40575</v>
      </c>
      <c r="B29" s="344">
        <v>83.7</v>
      </c>
      <c r="C29" s="345">
        <v>63.344300000000004</v>
      </c>
      <c r="D29" s="345">
        <v>157.6</v>
      </c>
      <c r="E29" s="345">
        <v>187</v>
      </c>
      <c r="F29" s="345">
        <v>491.64430000000004</v>
      </c>
      <c r="G29" s="346">
        <v>402.2</v>
      </c>
      <c r="H29" s="344">
        <v>45.5</v>
      </c>
      <c r="I29" s="345">
        <v>204.8</v>
      </c>
      <c r="J29" s="346">
        <v>250.3</v>
      </c>
      <c r="K29" s="344">
        <v>376.3</v>
      </c>
      <c r="L29" s="345">
        <v>136.19999999999999</v>
      </c>
      <c r="M29" s="347">
        <v>160.6</v>
      </c>
      <c r="N29" s="344">
        <v>31.2</v>
      </c>
      <c r="O29" s="345">
        <v>38.191300000000005</v>
      </c>
      <c r="P29" s="345">
        <v>296.3</v>
      </c>
      <c r="Q29" s="345">
        <v>24.1</v>
      </c>
      <c r="R29" s="345">
        <v>389.79130000000004</v>
      </c>
      <c r="S29" s="346">
        <v>307.10000000000002</v>
      </c>
      <c r="T29" s="344">
        <v>42.9</v>
      </c>
      <c r="U29" s="345">
        <v>46.1</v>
      </c>
      <c r="V29" s="346">
        <v>89</v>
      </c>
      <c r="W29" s="344">
        <v>288</v>
      </c>
      <c r="X29" s="345">
        <v>118.4</v>
      </c>
      <c r="Y29" s="347">
        <v>147.19999999999999</v>
      </c>
      <c r="Z29" s="344">
        <v>40.799999999999997</v>
      </c>
      <c r="AA29" s="345">
        <v>34.996499999999997</v>
      </c>
      <c r="AB29" s="345">
        <v>215.4</v>
      </c>
      <c r="AC29" s="345">
        <v>56.6</v>
      </c>
      <c r="AD29" s="345">
        <v>347.79650000000004</v>
      </c>
      <c r="AE29" s="346">
        <v>254.9</v>
      </c>
      <c r="AF29" s="344">
        <v>63.2</v>
      </c>
      <c r="AG29" s="345">
        <v>47</v>
      </c>
      <c r="AH29" s="346">
        <v>110.2</v>
      </c>
      <c r="AI29" s="344">
        <v>468.4</v>
      </c>
      <c r="AJ29" s="345">
        <v>126.2</v>
      </c>
      <c r="AK29" s="347">
        <v>94.4</v>
      </c>
      <c r="AL29" s="344">
        <v>7.1</v>
      </c>
      <c r="AM29" s="345">
        <v>8.8000000000000007</v>
      </c>
      <c r="AN29" s="345">
        <v>92.5</v>
      </c>
      <c r="AO29" s="348">
        <v>0</v>
      </c>
      <c r="AP29" s="345">
        <v>108.4</v>
      </c>
      <c r="AQ29" s="346">
        <v>81.7</v>
      </c>
      <c r="AR29" s="344">
        <v>12.7</v>
      </c>
      <c r="AS29" s="345">
        <v>6.8</v>
      </c>
      <c r="AT29" s="346">
        <v>19.5</v>
      </c>
      <c r="AU29" s="344">
        <v>118.8</v>
      </c>
      <c r="AV29" s="345">
        <v>25.8</v>
      </c>
      <c r="AW29" s="347">
        <v>37.1</v>
      </c>
      <c r="AX29" s="344">
        <v>19.899999999999999</v>
      </c>
      <c r="AY29" s="345">
        <v>12.089399999999999</v>
      </c>
      <c r="AZ29" s="345">
        <v>135.80000000000001</v>
      </c>
      <c r="BA29" s="345">
        <v>0</v>
      </c>
      <c r="BB29" s="345">
        <v>167.7894</v>
      </c>
      <c r="BC29" s="346">
        <v>142.9</v>
      </c>
      <c r="BD29" s="349" t="s">
        <v>135</v>
      </c>
      <c r="BE29" s="350" t="s">
        <v>135</v>
      </c>
      <c r="BF29" s="346">
        <v>65.400000000000006</v>
      </c>
      <c r="BG29" s="344">
        <v>370.2</v>
      </c>
      <c r="BH29" s="345">
        <v>43</v>
      </c>
      <c r="BI29" s="347">
        <v>47.3</v>
      </c>
      <c r="BJ29" s="344">
        <v>4.3</v>
      </c>
      <c r="BK29" s="345" t="s">
        <v>135</v>
      </c>
      <c r="BL29" s="345">
        <v>28.4</v>
      </c>
      <c r="BM29" s="345">
        <v>0</v>
      </c>
      <c r="BN29" s="345">
        <v>32.699999999999996</v>
      </c>
      <c r="BO29" s="346">
        <v>17</v>
      </c>
      <c r="BP29" s="349" t="s">
        <v>135</v>
      </c>
      <c r="BQ29" s="350" t="s">
        <v>135</v>
      </c>
      <c r="BR29" s="346" t="s">
        <v>135</v>
      </c>
      <c r="BS29" s="344">
        <v>37.200000000000003</v>
      </c>
      <c r="BT29" s="345">
        <v>3.3</v>
      </c>
      <c r="BU29" s="347">
        <v>8.9</v>
      </c>
      <c r="BV29" s="344">
        <v>2</v>
      </c>
      <c r="BW29" s="345" t="s">
        <v>135</v>
      </c>
      <c r="BX29" s="345">
        <v>9</v>
      </c>
      <c r="BY29" s="345">
        <v>0</v>
      </c>
      <c r="BZ29" s="345">
        <v>11</v>
      </c>
      <c r="CA29" s="346">
        <v>4.5999999999999996</v>
      </c>
      <c r="CB29" s="349" t="s">
        <v>135</v>
      </c>
      <c r="CC29" s="350" t="s">
        <v>135</v>
      </c>
      <c r="CD29" s="346">
        <v>10.9</v>
      </c>
      <c r="CE29" s="344">
        <v>35.200000000000003</v>
      </c>
      <c r="CF29" s="345">
        <v>7.8</v>
      </c>
      <c r="CG29" s="347">
        <v>3.5</v>
      </c>
      <c r="CH29" s="344">
        <v>189</v>
      </c>
      <c r="CI29" s="345">
        <v>157.5</v>
      </c>
      <c r="CJ29" s="345">
        <v>934.9</v>
      </c>
      <c r="CK29" s="345">
        <v>267.7</v>
      </c>
      <c r="CL29" s="345">
        <v>1549.1000000000001</v>
      </c>
      <c r="CM29" s="346">
        <v>1210.3999999999999</v>
      </c>
      <c r="CN29" s="344">
        <v>217.2</v>
      </c>
      <c r="CO29" s="345">
        <v>328.1</v>
      </c>
      <c r="CP29" s="346">
        <v>545.29999999999995</v>
      </c>
      <c r="CQ29" s="344">
        <v>1694.1</v>
      </c>
      <c r="CR29" s="345">
        <v>460.7</v>
      </c>
      <c r="CS29" s="347">
        <v>498.99999999999994</v>
      </c>
      <c r="CT29" s="347">
        <v>4287.5</v>
      </c>
      <c r="CU29" s="263"/>
      <c r="CV29" s="263"/>
      <c r="CW29" s="269"/>
    </row>
    <row r="30" spans="1:101" ht="12.75" customHeight="1" x14ac:dyDescent="0.2">
      <c r="A30" s="264">
        <v>40603</v>
      </c>
      <c r="B30" s="344">
        <v>86.2</v>
      </c>
      <c r="C30" s="345">
        <v>68.601399999999998</v>
      </c>
      <c r="D30" s="345">
        <v>162.9</v>
      </c>
      <c r="E30" s="345">
        <v>201.2</v>
      </c>
      <c r="F30" s="345">
        <v>518.90139999999997</v>
      </c>
      <c r="G30" s="346">
        <v>421.4</v>
      </c>
      <c r="H30" s="344">
        <v>53.6</v>
      </c>
      <c r="I30" s="345">
        <v>225.1</v>
      </c>
      <c r="J30" s="346">
        <v>278.8</v>
      </c>
      <c r="K30" s="344">
        <v>414</v>
      </c>
      <c r="L30" s="345">
        <v>151.1</v>
      </c>
      <c r="M30" s="347">
        <v>157.69999999999999</v>
      </c>
      <c r="N30" s="344">
        <v>30.9</v>
      </c>
      <c r="O30" s="345">
        <v>41.367899999999999</v>
      </c>
      <c r="P30" s="345">
        <v>303.2</v>
      </c>
      <c r="Q30" s="345">
        <v>27.5</v>
      </c>
      <c r="R30" s="345">
        <v>402.96789999999999</v>
      </c>
      <c r="S30" s="346">
        <v>310.8</v>
      </c>
      <c r="T30" s="344">
        <v>47.3</v>
      </c>
      <c r="U30" s="345">
        <v>49.8</v>
      </c>
      <c r="V30" s="346">
        <v>97.1</v>
      </c>
      <c r="W30" s="344">
        <v>315.7</v>
      </c>
      <c r="X30" s="345">
        <v>129.1</v>
      </c>
      <c r="Y30" s="347">
        <v>159.5</v>
      </c>
      <c r="Z30" s="344">
        <v>39.299999999999997</v>
      </c>
      <c r="AA30" s="345">
        <v>35.1404</v>
      </c>
      <c r="AB30" s="345">
        <v>219.8</v>
      </c>
      <c r="AC30" s="345">
        <v>58.5</v>
      </c>
      <c r="AD30" s="345">
        <v>352.74040000000002</v>
      </c>
      <c r="AE30" s="346">
        <v>257.3</v>
      </c>
      <c r="AF30" s="344">
        <v>74</v>
      </c>
      <c r="AG30" s="345">
        <v>48.8</v>
      </c>
      <c r="AH30" s="346">
        <v>122.8</v>
      </c>
      <c r="AI30" s="344">
        <v>487</v>
      </c>
      <c r="AJ30" s="345">
        <v>128.9</v>
      </c>
      <c r="AK30" s="347">
        <v>102.6</v>
      </c>
      <c r="AL30" s="344">
        <v>8</v>
      </c>
      <c r="AM30" s="345">
        <v>9.9</v>
      </c>
      <c r="AN30" s="345">
        <v>96.2</v>
      </c>
      <c r="AO30" s="348">
        <v>0</v>
      </c>
      <c r="AP30" s="345">
        <v>114.1</v>
      </c>
      <c r="AQ30" s="346">
        <v>84.4</v>
      </c>
      <c r="AR30" s="344">
        <v>15.4</v>
      </c>
      <c r="AS30" s="345">
        <v>7.2</v>
      </c>
      <c r="AT30" s="346">
        <v>22.6</v>
      </c>
      <c r="AU30" s="344">
        <v>138.30000000000001</v>
      </c>
      <c r="AV30" s="345">
        <v>28.6</v>
      </c>
      <c r="AW30" s="347">
        <v>39.200000000000003</v>
      </c>
      <c r="AX30" s="344">
        <v>21.3</v>
      </c>
      <c r="AY30" s="345">
        <v>12.7629</v>
      </c>
      <c r="AZ30" s="345">
        <v>142.19999999999999</v>
      </c>
      <c r="BA30" s="345">
        <v>0</v>
      </c>
      <c r="BB30" s="345">
        <v>176.2629</v>
      </c>
      <c r="BC30" s="346">
        <v>149.30000000000001</v>
      </c>
      <c r="BD30" s="349" t="s">
        <v>135</v>
      </c>
      <c r="BE30" s="350" t="s">
        <v>135</v>
      </c>
      <c r="BF30" s="346">
        <v>74</v>
      </c>
      <c r="BG30" s="344">
        <v>426.7</v>
      </c>
      <c r="BH30" s="345">
        <v>50.1</v>
      </c>
      <c r="BI30" s="347">
        <v>49.6</v>
      </c>
      <c r="BJ30" s="344">
        <v>4.5</v>
      </c>
      <c r="BK30" s="345" t="s">
        <v>135</v>
      </c>
      <c r="BL30" s="345">
        <v>29.8</v>
      </c>
      <c r="BM30" s="345">
        <v>0</v>
      </c>
      <c r="BN30" s="345">
        <v>34.299999999999997</v>
      </c>
      <c r="BO30" s="346">
        <v>17.5</v>
      </c>
      <c r="BP30" s="349" t="s">
        <v>135</v>
      </c>
      <c r="BQ30" s="350" t="s">
        <v>135</v>
      </c>
      <c r="BR30" s="346" t="s">
        <v>135</v>
      </c>
      <c r="BS30" s="344">
        <v>36.1</v>
      </c>
      <c r="BT30" s="345">
        <v>3.3</v>
      </c>
      <c r="BU30" s="347">
        <v>8</v>
      </c>
      <c r="BV30" s="344">
        <v>2</v>
      </c>
      <c r="BW30" s="345" t="s">
        <v>135</v>
      </c>
      <c r="BX30" s="345">
        <v>9.6999999999999993</v>
      </c>
      <c r="BY30" s="345">
        <v>0</v>
      </c>
      <c r="BZ30" s="345">
        <v>11.7</v>
      </c>
      <c r="CA30" s="346">
        <v>4.7</v>
      </c>
      <c r="CB30" s="349" t="s">
        <v>135</v>
      </c>
      <c r="CC30" s="350" t="s">
        <v>135</v>
      </c>
      <c r="CD30" s="346">
        <v>12.9</v>
      </c>
      <c r="CE30" s="344">
        <v>38.1</v>
      </c>
      <c r="CF30" s="345">
        <v>8</v>
      </c>
      <c r="CG30" s="347">
        <v>4</v>
      </c>
      <c r="CH30" s="344">
        <v>192.3</v>
      </c>
      <c r="CI30" s="345">
        <v>167.9</v>
      </c>
      <c r="CJ30" s="345">
        <v>963.8</v>
      </c>
      <c r="CK30" s="345">
        <v>287.2</v>
      </c>
      <c r="CL30" s="345">
        <v>1611.2</v>
      </c>
      <c r="CM30" s="346">
        <v>1245.4000000000001</v>
      </c>
      <c r="CN30" s="344">
        <v>250.9</v>
      </c>
      <c r="CO30" s="345">
        <v>357.3</v>
      </c>
      <c r="CP30" s="346">
        <v>608.20000000000005</v>
      </c>
      <c r="CQ30" s="344">
        <v>1856</v>
      </c>
      <c r="CR30" s="345">
        <v>499.1</v>
      </c>
      <c r="CS30" s="347">
        <v>520.59999999999991</v>
      </c>
      <c r="CT30" s="347">
        <v>4596</v>
      </c>
      <c r="CU30" s="263"/>
      <c r="CV30" s="263"/>
      <c r="CW30" s="269"/>
    </row>
    <row r="31" spans="1:101" ht="12.75" customHeight="1" x14ac:dyDescent="0.2">
      <c r="A31" s="264">
        <v>40634</v>
      </c>
      <c r="B31" s="344">
        <v>79.7</v>
      </c>
      <c r="C31" s="345">
        <v>64.708100000000002</v>
      </c>
      <c r="D31" s="345">
        <v>144.69999999999999</v>
      </c>
      <c r="E31" s="345">
        <v>177.3</v>
      </c>
      <c r="F31" s="345">
        <v>466.40809999999999</v>
      </c>
      <c r="G31" s="346">
        <v>383.2</v>
      </c>
      <c r="H31" s="344">
        <v>91.5</v>
      </c>
      <c r="I31" s="345">
        <v>181.2</v>
      </c>
      <c r="J31" s="346">
        <v>272.60000000000002</v>
      </c>
      <c r="K31" s="344">
        <v>376.8</v>
      </c>
      <c r="L31" s="345">
        <v>133.9</v>
      </c>
      <c r="M31" s="347">
        <v>157.80000000000001</v>
      </c>
      <c r="N31" s="344">
        <v>30.4</v>
      </c>
      <c r="O31" s="345">
        <v>38.804699999999997</v>
      </c>
      <c r="P31" s="345">
        <v>285.8</v>
      </c>
      <c r="Q31" s="345">
        <v>25.2</v>
      </c>
      <c r="R31" s="345">
        <v>380.2047</v>
      </c>
      <c r="S31" s="346">
        <v>291.10000000000002</v>
      </c>
      <c r="T31" s="344">
        <v>52.2</v>
      </c>
      <c r="U31" s="345">
        <v>41.6</v>
      </c>
      <c r="V31" s="346">
        <v>93.800000000000011</v>
      </c>
      <c r="W31" s="344">
        <v>286.7</v>
      </c>
      <c r="X31" s="345">
        <v>114.2</v>
      </c>
      <c r="Y31" s="347">
        <v>158.80000000000001</v>
      </c>
      <c r="Z31" s="344">
        <v>37.799999999999997</v>
      </c>
      <c r="AA31" s="345">
        <v>36.216500000000003</v>
      </c>
      <c r="AB31" s="345">
        <v>209</v>
      </c>
      <c r="AC31" s="345">
        <v>50.1</v>
      </c>
      <c r="AD31" s="345">
        <v>333.11650000000003</v>
      </c>
      <c r="AE31" s="346">
        <v>239.9</v>
      </c>
      <c r="AF31" s="344">
        <v>74.099999999999994</v>
      </c>
      <c r="AG31" s="345">
        <v>43.8</v>
      </c>
      <c r="AH31" s="346">
        <v>117.89999999999999</v>
      </c>
      <c r="AI31" s="344">
        <v>463.1</v>
      </c>
      <c r="AJ31" s="345">
        <v>115.5</v>
      </c>
      <c r="AK31" s="347">
        <v>94.5</v>
      </c>
      <c r="AL31" s="344">
        <v>7</v>
      </c>
      <c r="AM31" s="345">
        <v>9.6</v>
      </c>
      <c r="AN31" s="345">
        <v>90.4</v>
      </c>
      <c r="AO31" s="348" t="s">
        <v>135</v>
      </c>
      <c r="AP31" s="345">
        <v>107</v>
      </c>
      <c r="AQ31" s="346">
        <v>77.5</v>
      </c>
      <c r="AR31" s="344">
        <v>14.8</v>
      </c>
      <c r="AS31" s="345">
        <v>7.5</v>
      </c>
      <c r="AT31" s="346">
        <v>22.4</v>
      </c>
      <c r="AU31" s="344">
        <v>127</v>
      </c>
      <c r="AV31" s="345">
        <v>26.7</v>
      </c>
      <c r="AW31" s="347">
        <v>38.4</v>
      </c>
      <c r="AX31" s="344">
        <v>22.1</v>
      </c>
      <c r="AY31" s="345">
        <v>12.016200000000001</v>
      </c>
      <c r="AZ31" s="345">
        <v>136.6</v>
      </c>
      <c r="BA31" s="345">
        <v>0</v>
      </c>
      <c r="BB31" s="345">
        <v>170.71620000000001</v>
      </c>
      <c r="BC31" s="346">
        <v>143.80000000000001</v>
      </c>
      <c r="BD31" s="349" t="s">
        <v>135</v>
      </c>
      <c r="BE31" s="350" t="s">
        <v>135</v>
      </c>
      <c r="BF31" s="346">
        <v>71.5</v>
      </c>
      <c r="BG31" s="344">
        <v>414</v>
      </c>
      <c r="BH31" s="345">
        <v>52.3</v>
      </c>
      <c r="BI31" s="347">
        <v>38.5</v>
      </c>
      <c r="BJ31" s="344">
        <v>3.9</v>
      </c>
      <c r="BK31" s="345" t="s">
        <v>135</v>
      </c>
      <c r="BL31" s="345">
        <v>27.8</v>
      </c>
      <c r="BM31" s="345">
        <v>0</v>
      </c>
      <c r="BN31" s="345">
        <v>31.7</v>
      </c>
      <c r="BO31" s="346">
        <v>15.6</v>
      </c>
      <c r="BP31" s="349" t="s">
        <v>135</v>
      </c>
      <c r="BQ31" s="350" t="s">
        <v>135</v>
      </c>
      <c r="BR31" s="346" t="s">
        <v>135</v>
      </c>
      <c r="BS31" s="344">
        <v>30.7</v>
      </c>
      <c r="BT31" s="345">
        <v>2.8</v>
      </c>
      <c r="BU31" s="347">
        <v>6.8</v>
      </c>
      <c r="BV31" s="344">
        <v>2.2000000000000002</v>
      </c>
      <c r="BW31" s="345" t="s">
        <v>135</v>
      </c>
      <c r="BX31" s="345">
        <v>9.6</v>
      </c>
      <c r="BY31" s="345">
        <v>0</v>
      </c>
      <c r="BZ31" s="345">
        <v>11.8</v>
      </c>
      <c r="CA31" s="346">
        <v>4.5999999999999996</v>
      </c>
      <c r="CB31" s="349" t="s">
        <v>135</v>
      </c>
      <c r="CC31" s="350" t="s">
        <v>135</v>
      </c>
      <c r="CD31" s="346">
        <v>12.5</v>
      </c>
      <c r="CE31" s="344">
        <v>45.5</v>
      </c>
      <c r="CF31" s="345">
        <v>8.4</v>
      </c>
      <c r="CG31" s="347">
        <v>4</v>
      </c>
      <c r="CH31" s="344">
        <v>183</v>
      </c>
      <c r="CI31" s="345">
        <v>161.5</v>
      </c>
      <c r="CJ31" s="345">
        <v>903.7</v>
      </c>
      <c r="CK31" s="345">
        <v>252.6</v>
      </c>
      <c r="CL31" s="345">
        <v>1500.8</v>
      </c>
      <c r="CM31" s="346">
        <v>1155.6999999999998</v>
      </c>
      <c r="CN31" s="344">
        <v>292.10000000000002</v>
      </c>
      <c r="CO31" s="345">
        <v>298.60000000000002</v>
      </c>
      <c r="CP31" s="346">
        <v>590.70000000000005</v>
      </c>
      <c r="CQ31" s="344">
        <v>1743.9</v>
      </c>
      <c r="CR31" s="345">
        <v>453.9</v>
      </c>
      <c r="CS31" s="347">
        <v>498.8</v>
      </c>
      <c r="CT31" s="347">
        <v>4334.2</v>
      </c>
      <c r="CU31" s="263"/>
      <c r="CV31" s="263"/>
      <c r="CW31" s="269"/>
    </row>
    <row r="32" spans="1:101" ht="12.75" customHeight="1" x14ac:dyDescent="0.2">
      <c r="A32" s="264">
        <v>40664</v>
      </c>
      <c r="B32" s="344">
        <v>83.4</v>
      </c>
      <c r="C32" s="345">
        <v>67.394499999999994</v>
      </c>
      <c r="D32" s="345">
        <v>145.1</v>
      </c>
      <c r="E32" s="345">
        <v>183.8</v>
      </c>
      <c r="F32" s="345">
        <v>479.69450000000001</v>
      </c>
      <c r="G32" s="346">
        <v>397.4</v>
      </c>
      <c r="H32" s="344">
        <v>91.5</v>
      </c>
      <c r="I32" s="345">
        <v>178.7</v>
      </c>
      <c r="J32" s="346">
        <v>270.3</v>
      </c>
      <c r="K32" s="344">
        <v>430.3</v>
      </c>
      <c r="L32" s="345">
        <v>143.6</v>
      </c>
      <c r="M32" s="347">
        <v>173.6</v>
      </c>
      <c r="N32" s="344">
        <v>30.2</v>
      </c>
      <c r="O32" s="345">
        <v>40.103300000000004</v>
      </c>
      <c r="P32" s="345">
        <v>303.89999999999998</v>
      </c>
      <c r="Q32" s="345">
        <v>25.4</v>
      </c>
      <c r="R32" s="345">
        <v>399.60329999999999</v>
      </c>
      <c r="S32" s="346">
        <v>306.60000000000002</v>
      </c>
      <c r="T32" s="344">
        <v>48.7</v>
      </c>
      <c r="U32" s="345">
        <v>37.9</v>
      </c>
      <c r="V32" s="346">
        <v>86.6</v>
      </c>
      <c r="W32" s="344">
        <v>321.39999999999998</v>
      </c>
      <c r="X32" s="345">
        <v>123.2</v>
      </c>
      <c r="Y32" s="347">
        <v>178.2</v>
      </c>
      <c r="Z32" s="344">
        <v>39</v>
      </c>
      <c r="AA32" s="345">
        <v>36.1434</v>
      </c>
      <c r="AB32" s="345">
        <v>215.7</v>
      </c>
      <c r="AC32" s="345">
        <v>52.1</v>
      </c>
      <c r="AD32" s="345">
        <v>342.9434</v>
      </c>
      <c r="AE32" s="346">
        <v>249.8</v>
      </c>
      <c r="AF32" s="344">
        <v>79.7</v>
      </c>
      <c r="AG32" s="345">
        <v>47.9</v>
      </c>
      <c r="AH32" s="346">
        <v>127.6</v>
      </c>
      <c r="AI32" s="344">
        <v>550.6</v>
      </c>
      <c r="AJ32" s="345">
        <v>131.30000000000001</v>
      </c>
      <c r="AK32" s="347">
        <v>106.7</v>
      </c>
      <c r="AL32" s="344">
        <v>7.1</v>
      </c>
      <c r="AM32" s="345">
        <v>9.4</v>
      </c>
      <c r="AN32" s="345">
        <v>90.3</v>
      </c>
      <c r="AO32" s="348">
        <v>0</v>
      </c>
      <c r="AP32" s="345">
        <v>106.8</v>
      </c>
      <c r="AQ32" s="346">
        <v>78.400000000000006</v>
      </c>
      <c r="AR32" s="344">
        <v>15.3</v>
      </c>
      <c r="AS32" s="345">
        <v>8</v>
      </c>
      <c r="AT32" s="346">
        <v>23.3</v>
      </c>
      <c r="AU32" s="344">
        <v>138.5</v>
      </c>
      <c r="AV32" s="345">
        <v>28.3</v>
      </c>
      <c r="AW32" s="347">
        <v>42.2</v>
      </c>
      <c r="AX32" s="344">
        <v>20.2</v>
      </c>
      <c r="AY32" s="345">
        <v>11.9018</v>
      </c>
      <c r="AZ32" s="345">
        <v>132.6</v>
      </c>
      <c r="BA32" s="345">
        <v>0</v>
      </c>
      <c r="BB32" s="345">
        <v>164.70179999999999</v>
      </c>
      <c r="BC32" s="346">
        <v>138.69999999999999</v>
      </c>
      <c r="BD32" s="349" t="s">
        <v>135</v>
      </c>
      <c r="BE32" s="350" t="s">
        <v>135</v>
      </c>
      <c r="BF32" s="346">
        <v>73.099999999999994</v>
      </c>
      <c r="BG32" s="344">
        <v>455.6</v>
      </c>
      <c r="BH32" s="345">
        <v>53.7</v>
      </c>
      <c r="BI32" s="347">
        <v>48.8</v>
      </c>
      <c r="BJ32" s="344">
        <v>4</v>
      </c>
      <c r="BK32" s="345" t="s">
        <v>135</v>
      </c>
      <c r="BL32" s="345">
        <v>26.9</v>
      </c>
      <c r="BM32" s="345">
        <v>0</v>
      </c>
      <c r="BN32" s="345">
        <v>30.9</v>
      </c>
      <c r="BO32" s="346">
        <v>15.8</v>
      </c>
      <c r="BP32" s="349" t="s">
        <v>135</v>
      </c>
      <c r="BQ32" s="350" t="s">
        <v>135</v>
      </c>
      <c r="BR32" s="346" t="s">
        <v>135</v>
      </c>
      <c r="BS32" s="344">
        <v>31.2</v>
      </c>
      <c r="BT32" s="345">
        <v>2.9</v>
      </c>
      <c r="BU32" s="347">
        <v>7.6</v>
      </c>
      <c r="BV32" s="344">
        <v>2.4</v>
      </c>
      <c r="BW32" s="345" t="s">
        <v>135</v>
      </c>
      <c r="BX32" s="345">
        <v>11.1</v>
      </c>
      <c r="BY32" s="345">
        <v>0</v>
      </c>
      <c r="BZ32" s="345">
        <v>13.5</v>
      </c>
      <c r="CA32" s="346">
        <v>4.8</v>
      </c>
      <c r="CB32" s="349" t="s">
        <v>135</v>
      </c>
      <c r="CC32" s="350" t="s">
        <v>135</v>
      </c>
      <c r="CD32" s="346">
        <v>14.2</v>
      </c>
      <c r="CE32" s="344">
        <v>53.2</v>
      </c>
      <c r="CF32" s="345">
        <v>9.1</v>
      </c>
      <c r="CG32" s="347">
        <v>4.3</v>
      </c>
      <c r="CH32" s="344">
        <v>186.3</v>
      </c>
      <c r="CI32" s="345">
        <v>165</v>
      </c>
      <c r="CJ32" s="345">
        <v>925.6</v>
      </c>
      <c r="CK32" s="345">
        <v>261.3</v>
      </c>
      <c r="CL32" s="345">
        <v>1538.2</v>
      </c>
      <c r="CM32" s="346">
        <v>1191.5</v>
      </c>
      <c r="CN32" s="344">
        <v>297.89999999999998</v>
      </c>
      <c r="CO32" s="345">
        <v>297.10000000000002</v>
      </c>
      <c r="CP32" s="346">
        <v>595</v>
      </c>
      <c r="CQ32" s="344">
        <v>1980.7</v>
      </c>
      <c r="CR32" s="345">
        <v>492.1</v>
      </c>
      <c r="CS32" s="347">
        <v>561.39999999999986</v>
      </c>
      <c r="CT32" s="347">
        <v>4675.2999999999993</v>
      </c>
      <c r="CU32" s="263"/>
      <c r="CV32" s="263"/>
      <c r="CW32" s="269"/>
    </row>
    <row r="33" spans="1:101" ht="12.75" customHeight="1" x14ac:dyDescent="0.2">
      <c r="A33" s="264">
        <v>40695</v>
      </c>
      <c r="B33" s="344">
        <v>81.2</v>
      </c>
      <c r="C33" s="345">
        <v>67.226500000000001</v>
      </c>
      <c r="D33" s="345">
        <v>192</v>
      </c>
      <c r="E33" s="345">
        <v>176.8</v>
      </c>
      <c r="F33" s="345">
        <v>517.22649999999999</v>
      </c>
      <c r="G33" s="346">
        <v>383</v>
      </c>
      <c r="H33" s="344">
        <v>85.8</v>
      </c>
      <c r="I33" s="345">
        <v>174.2</v>
      </c>
      <c r="J33" s="346">
        <v>260</v>
      </c>
      <c r="K33" s="344">
        <v>378.6</v>
      </c>
      <c r="L33" s="345">
        <v>136.4</v>
      </c>
      <c r="M33" s="347">
        <v>170.5</v>
      </c>
      <c r="N33" s="344">
        <v>29.1</v>
      </c>
      <c r="O33" s="345">
        <v>39.1571</v>
      </c>
      <c r="P33" s="345">
        <v>240.2</v>
      </c>
      <c r="Q33" s="345">
        <v>23.2</v>
      </c>
      <c r="R33" s="345">
        <v>331.65709999999996</v>
      </c>
      <c r="S33" s="346">
        <v>293.2</v>
      </c>
      <c r="T33" s="344">
        <v>48.4</v>
      </c>
      <c r="U33" s="345">
        <v>46.5</v>
      </c>
      <c r="V33" s="346">
        <v>94.9</v>
      </c>
      <c r="W33" s="344">
        <v>291.60000000000002</v>
      </c>
      <c r="X33" s="345">
        <v>119</v>
      </c>
      <c r="Y33" s="347">
        <v>158</v>
      </c>
      <c r="Z33" s="344">
        <v>37.5</v>
      </c>
      <c r="AA33" s="345">
        <v>36.3718</v>
      </c>
      <c r="AB33" s="345">
        <v>214.6</v>
      </c>
      <c r="AC33" s="345">
        <v>49.1</v>
      </c>
      <c r="AD33" s="345">
        <v>337.57180000000005</v>
      </c>
      <c r="AE33" s="346">
        <v>238.8</v>
      </c>
      <c r="AF33" s="344">
        <v>76.3</v>
      </c>
      <c r="AG33" s="345">
        <v>46.7</v>
      </c>
      <c r="AH33" s="346">
        <v>123</v>
      </c>
      <c r="AI33" s="344">
        <v>549.1</v>
      </c>
      <c r="AJ33" s="345">
        <v>129.5</v>
      </c>
      <c r="AK33" s="347">
        <v>115.8</v>
      </c>
      <c r="AL33" s="344">
        <v>6.8</v>
      </c>
      <c r="AM33" s="345">
        <v>8.8000000000000007</v>
      </c>
      <c r="AN33" s="345">
        <v>88.5</v>
      </c>
      <c r="AO33" s="348" t="s">
        <v>135</v>
      </c>
      <c r="AP33" s="345">
        <v>104.1</v>
      </c>
      <c r="AQ33" s="346">
        <v>75.900000000000006</v>
      </c>
      <c r="AR33" s="344">
        <v>12.7</v>
      </c>
      <c r="AS33" s="345">
        <v>7.4</v>
      </c>
      <c r="AT33" s="346">
        <v>20.100000000000001</v>
      </c>
      <c r="AU33" s="344">
        <v>129.1</v>
      </c>
      <c r="AV33" s="345">
        <v>27.2</v>
      </c>
      <c r="AW33" s="347">
        <v>41.2</v>
      </c>
      <c r="AX33" s="344">
        <v>19.2</v>
      </c>
      <c r="AY33" s="345">
        <v>11.6151</v>
      </c>
      <c r="AZ33" s="345">
        <v>115.7</v>
      </c>
      <c r="BA33" s="345">
        <v>0</v>
      </c>
      <c r="BB33" s="345">
        <v>146.51510000000002</v>
      </c>
      <c r="BC33" s="346">
        <v>135.5</v>
      </c>
      <c r="BD33" s="349" t="s">
        <v>135</v>
      </c>
      <c r="BE33" s="350" t="s">
        <v>135</v>
      </c>
      <c r="BF33" s="346">
        <v>71.3</v>
      </c>
      <c r="BG33" s="344">
        <v>478.6</v>
      </c>
      <c r="BH33" s="345">
        <v>50.7</v>
      </c>
      <c r="BI33" s="347">
        <v>53.7</v>
      </c>
      <c r="BJ33" s="344">
        <v>3.8</v>
      </c>
      <c r="BK33" s="345" t="s">
        <v>135</v>
      </c>
      <c r="BL33" s="345">
        <v>25.4</v>
      </c>
      <c r="BM33" s="345">
        <v>0</v>
      </c>
      <c r="BN33" s="345">
        <v>29.2</v>
      </c>
      <c r="BO33" s="346">
        <v>14.7</v>
      </c>
      <c r="BP33" s="349" t="s">
        <v>135</v>
      </c>
      <c r="BQ33" s="350" t="s">
        <v>135</v>
      </c>
      <c r="BR33" s="351" t="s">
        <v>135</v>
      </c>
      <c r="BS33" s="344">
        <v>28.2</v>
      </c>
      <c r="BT33" s="345">
        <v>2.6</v>
      </c>
      <c r="BU33" s="347">
        <v>7</v>
      </c>
      <c r="BV33" s="344">
        <v>2.2999999999999998</v>
      </c>
      <c r="BW33" s="345" t="s">
        <v>135</v>
      </c>
      <c r="BX33" s="345">
        <v>10.4</v>
      </c>
      <c r="BY33" s="345">
        <v>0</v>
      </c>
      <c r="BZ33" s="345">
        <v>12.7</v>
      </c>
      <c r="CA33" s="346">
        <v>5.0999999999999996</v>
      </c>
      <c r="CB33" s="349" t="s">
        <v>135</v>
      </c>
      <c r="CC33" s="350" t="s">
        <v>135</v>
      </c>
      <c r="CD33" s="346">
        <v>13.6</v>
      </c>
      <c r="CE33" s="344">
        <v>79.599999999999994</v>
      </c>
      <c r="CF33" s="345">
        <v>9.9</v>
      </c>
      <c r="CG33" s="347">
        <v>4.0999999999999996</v>
      </c>
      <c r="CH33" s="344">
        <v>179.9</v>
      </c>
      <c r="CI33" s="345">
        <v>163.30000000000001</v>
      </c>
      <c r="CJ33" s="345">
        <v>886.9</v>
      </c>
      <c r="CK33" s="345">
        <v>249.1</v>
      </c>
      <c r="CL33" s="345">
        <v>1479.1999999999998</v>
      </c>
      <c r="CM33" s="346">
        <v>1146.2</v>
      </c>
      <c r="CN33" s="344">
        <v>281.3</v>
      </c>
      <c r="CO33" s="345">
        <v>301.39999999999998</v>
      </c>
      <c r="CP33" s="346">
        <v>582.70000000000005</v>
      </c>
      <c r="CQ33" s="344">
        <v>1934.8</v>
      </c>
      <c r="CR33" s="345">
        <v>475.3</v>
      </c>
      <c r="CS33" s="347">
        <v>550.30000000000007</v>
      </c>
      <c r="CT33" s="347">
        <v>4547</v>
      </c>
      <c r="CU33" s="263"/>
      <c r="CV33" s="263"/>
      <c r="CW33" s="269"/>
    </row>
    <row r="34" spans="1:101" ht="12.75" customHeight="1" x14ac:dyDescent="0.2">
      <c r="A34" s="264">
        <v>40725</v>
      </c>
      <c r="B34" s="344">
        <v>87.3</v>
      </c>
      <c r="C34" s="345">
        <v>69.541800000000009</v>
      </c>
      <c r="D34" s="345">
        <v>155.19999999999999</v>
      </c>
      <c r="E34" s="345">
        <v>185.9</v>
      </c>
      <c r="F34" s="345">
        <v>497.94179999999994</v>
      </c>
      <c r="G34" s="346">
        <v>403.4</v>
      </c>
      <c r="H34" s="344">
        <v>87.4</v>
      </c>
      <c r="I34" s="345">
        <v>189.6</v>
      </c>
      <c r="J34" s="346">
        <v>277</v>
      </c>
      <c r="K34" s="344">
        <v>410.6</v>
      </c>
      <c r="L34" s="345">
        <v>144.6</v>
      </c>
      <c r="M34" s="347">
        <v>177.8</v>
      </c>
      <c r="N34" s="344">
        <v>31.5</v>
      </c>
      <c r="O34" s="345">
        <v>40.918099999999995</v>
      </c>
      <c r="P34" s="345">
        <v>307.60000000000002</v>
      </c>
      <c r="Q34" s="345">
        <v>23</v>
      </c>
      <c r="R34" s="345">
        <v>403.0181</v>
      </c>
      <c r="S34" s="346">
        <v>310.60000000000002</v>
      </c>
      <c r="T34" s="344">
        <v>51</v>
      </c>
      <c r="U34" s="345">
        <v>44.4</v>
      </c>
      <c r="V34" s="346">
        <v>95.4</v>
      </c>
      <c r="W34" s="344">
        <v>285.8</v>
      </c>
      <c r="X34" s="345">
        <v>121.8</v>
      </c>
      <c r="Y34" s="347">
        <v>148.4</v>
      </c>
      <c r="Z34" s="344">
        <v>42</v>
      </c>
      <c r="AA34" s="345">
        <v>38.3782</v>
      </c>
      <c r="AB34" s="345">
        <v>222.8</v>
      </c>
      <c r="AC34" s="345">
        <v>52.3</v>
      </c>
      <c r="AD34" s="345">
        <v>355.47820000000002</v>
      </c>
      <c r="AE34" s="346">
        <v>256</v>
      </c>
      <c r="AF34" s="344">
        <v>87.1</v>
      </c>
      <c r="AG34" s="345">
        <v>47.3</v>
      </c>
      <c r="AH34" s="346">
        <v>134.39999999999998</v>
      </c>
      <c r="AI34" s="344">
        <v>563</v>
      </c>
      <c r="AJ34" s="345">
        <v>133.69999999999999</v>
      </c>
      <c r="AK34" s="347">
        <v>109.3</v>
      </c>
      <c r="AL34" s="344">
        <v>7.5</v>
      </c>
      <c r="AM34" s="345">
        <v>9.4</v>
      </c>
      <c r="AN34" s="345">
        <v>92.8</v>
      </c>
      <c r="AO34" s="348" t="s">
        <v>135</v>
      </c>
      <c r="AP34" s="345">
        <v>109.69999999999999</v>
      </c>
      <c r="AQ34" s="346">
        <v>80.5</v>
      </c>
      <c r="AR34" s="344">
        <v>14.2</v>
      </c>
      <c r="AS34" s="345">
        <v>7.1</v>
      </c>
      <c r="AT34" s="346">
        <v>21.3</v>
      </c>
      <c r="AU34" s="344">
        <v>117.3</v>
      </c>
      <c r="AV34" s="345">
        <v>27.7</v>
      </c>
      <c r="AW34" s="347">
        <v>39.1</v>
      </c>
      <c r="AX34" s="344">
        <v>19.5</v>
      </c>
      <c r="AY34" s="345">
        <v>13.3446</v>
      </c>
      <c r="AZ34" s="345">
        <v>138.6</v>
      </c>
      <c r="BA34" s="345" t="s">
        <v>135</v>
      </c>
      <c r="BB34" s="345">
        <v>171.44459999999998</v>
      </c>
      <c r="BC34" s="346">
        <v>144.5</v>
      </c>
      <c r="BD34" s="349" t="s">
        <v>135</v>
      </c>
      <c r="BE34" s="350" t="s">
        <v>135</v>
      </c>
      <c r="BF34" s="346">
        <v>71.8</v>
      </c>
      <c r="BG34" s="344">
        <v>423.7</v>
      </c>
      <c r="BH34" s="345">
        <v>54</v>
      </c>
      <c r="BI34" s="347">
        <v>50.9</v>
      </c>
      <c r="BJ34" s="344">
        <v>3.9</v>
      </c>
      <c r="BK34" s="345" t="s">
        <v>135</v>
      </c>
      <c r="BL34" s="345">
        <v>26.5</v>
      </c>
      <c r="BM34" s="345">
        <v>0</v>
      </c>
      <c r="BN34" s="345">
        <v>30.4</v>
      </c>
      <c r="BO34" s="346">
        <v>16.3</v>
      </c>
      <c r="BP34" s="349" t="s">
        <v>135</v>
      </c>
      <c r="BQ34" s="350" t="s">
        <v>135</v>
      </c>
      <c r="BR34" s="351" t="s">
        <v>135</v>
      </c>
      <c r="BS34" s="344">
        <v>29.7</v>
      </c>
      <c r="BT34" s="345">
        <v>2.9</v>
      </c>
      <c r="BU34" s="347">
        <v>6.9</v>
      </c>
      <c r="BV34" s="344">
        <v>2.5</v>
      </c>
      <c r="BW34" s="345" t="s">
        <v>135</v>
      </c>
      <c r="BX34" s="345">
        <v>11.7</v>
      </c>
      <c r="BY34" s="345">
        <v>0</v>
      </c>
      <c r="BZ34" s="345">
        <v>14.2</v>
      </c>
      <c r="CA34" s="346">
        <v>5.7</v>
      </c>
      <c r="CB34" s="349" t="s">
        <v>135</v>
      </c>
      <c r="CC34" s="350" t="s">
        <v>135</v>
      </c>
      <c r="CD34" s="346">
        <v>20.3</v>
      </c>
      <c r="CE34" s="344">
        <v>86.7</v>
      </c>
      <c r="CF34" s="345">
        <v>10.4</v>
      </c>
      <c r="CG34" s="347">
        <v>4.7</v>
      </c>
      <c r="CH34" s="344">
        <v>194.2</v>
      </c>
      <c r="CI34" s="345">
        <v>171.7</v>
      </c>
      <c r="CJ34" s="345">
        <v>955.3</v>
      </c>
      <c r="CK34" s="345">
        <v>261.2</v>
      </c>
      <c r="CL34" s="345">
        <v>1582.3999999999999</v>
      </c>
      <c r="CM34" s="346">
        <v>1217</v>
      </c>
      <c r="CN34" s="344">
        <v>306.8</v>
      </c>
      <c r="CO34" s="345">
        <v>313.60000000000002</v>
      </c>
      <c r="CP34" s="346">
        <v>620.40000000000009</v>
      </c>
      <c r="CQ34" s="344">
        <v>1916.7</v>
      </c>
      <c r="CR34" s="345">
        <v>495</v>
      </c>
      <c r="CS34" s="347">
        <v>537.10000000000014</v>
      </c>
      <c r="CT34" s="347">
        <v>4656.6000000000004</v>
      </c>
      <c r="CU34" s="263"/>
      <c r="CV34" s="263"/>
      <c r="CW34" s="269"/>
    </row>
    <row r="35" spans="1:101" ht="12.75" customHeight="1" x14ac:dyDescent="0.2">
      <c r="A35" s="264">
        <v>40756</v>
      </c>
      <c r="B35" s="344">
        <v>94</v>
      </c>
      <c r="C35" s="345">
        <v>76.140100000000004</v>
      </c>
      <c r="D35" s="345">
        <v>156</v>
      </c>
      <c r="E35" s="345">
        <v>192</v>
      </c>
      <c r="F35" s="345">
        <v>518.14010000000007</v>
      </c>
      <c r="G35" s="346">
        <v>423</v>
      </c>
      <c r="H35" s="344">
        <v>89.8</v>
      </c>
      <c r="I35" s="345">
        <v>189.6</v>
      </c>
      <c r="J35" s="346">
        <v>279.39999999999998</v>
      </c>
      <c r="K35" s="344">
        <v>423.2</v>
      </c>
      <c r="L35" s="345">
        <v>149.19999999999999</v>
      </c>
      <c r="M35" s="347">
        <v>157.19999999999999</v>
      </c>
      <c r="N35" s="344">
        <v>33.200000000000003</v>
      </c>
      <c r="O35" s="345">
        <v>44.003500000000003</v>
      </c>
      <c r="P35" s="345">
        <v>320.7</v>
      </c>
      <c r="Q35" s="345">
        <v>23.3</v>
      </c>
      <c r="R35" s="345">
        <v>421.20350000000002</v>
      </c>
      <c r="S35" s="346">
        <v>322</v>
      </c>
      <c r="T35" s="344">
        <v>50.1</v>
      </c>
      <c r="U35" s="345">
        <v>43.6</v>
      </c>
      <c r="V35" s="346">
        <v>93.7</v>
      </c>
      <c r="W35" s="344">
        <v>304.2</v>
      </c>
      <c r="X35" s="345">
        <v>126.8</v>
      </c>
      <c r="Y35" s="347">
        <v>132.6</v>
      </c>
      <c r="Z35" s="344">
        <v>43.2</v>
      </c>
      <c r="AA35" s="345">
        <v>41.127900000000004</v>
      </c>
      <c r="AB35" s="345">
        <v>229.3</v>
      </c>
      <c r="AC35" s="345">
        <v>51.6</v>
      </c>
      <c r="AD35" s="345">
        <v>365.22790000000003</v>
      </c>
      <c r="AE35" s="346">
        <v>265.39999999999998</v>
      </c>
      <c r="AF35" s="344">
        <v>85.3</v>
      </c>
      <c r="AG35" s="345">
        <v>49.7</v>
      </c>
      <c r="AH35" s="346">
        <v>135</v>
      </c>
      <c r="AI35" s="344">
        <v>587.6</v>
      </c>
      <c r="AJ35" s="345">
        <v>141.80000000000001</v>
      </c>
      <c r="AK35" s="347">
        <v>105.4</v>
      </c>
      <c r="AL35" s="344">
        <v>7.8</v>
      </c>
      <c r="AM35" s="345">
        <v>10.4</v>
      </c>
      <c r="AN35" s="345">
        <v>95.3</v>
      </c>
      <c r="AO35" s="348" t="s">
        <v>135</v>
      </c>
      <c r="AP35" s="345">
        <v>113.5</v>
      </c>
      <c r="AQ35" s="346">
        <v>83.1</v>
      </c>
      <c r="AR35" s="344">
        <v>16.3</v>
      </c>
      <c r="AS35" s="345">
        <v>7.1</v>
      </c>
      <c r="AT35" s="346">
        <v>23.4</v>
      </c>
      <c r="AU35" s="344">
        <v>119.6</v>
      </c>
      <c r="AV35" s="345">
        <v>28</v>
      </c>
      <c r="AW35" s="347">
        <v>39.299999999999997</v>
      </c>
      <c r="AX35" s="344">
        <v>18.8</v>
      </c>
      <c r="AY35" s="345">
        <v>15.697100000000001</v>
      </c>
      <c r="AZ35" s="345">
        <v>140.4</v>
      </c>
      <c r="BA35" s="345">
        <v>0</v>
      </c>
      <c r="BB35" s="345">
        <v>174.89710000000002</v>
      </c>
      <c r="BC35" s="346">
        <v>146.5</v>
      </c>
      <c r="BD35" s="349" t="s">
        <v>135</v>
      </c>
      <c r="BE35" s="350" t="s">
        <v>135</v>
      </c>
      <c r="BF35" s="346">
        <v>72.900000000000006</v>
      </c>
      <c r="BG35" s="344">
        <v>446</v>
      </c>
      <c r="BH35" s="345">
        <v>51.6</v>
      </c>
      <c r="BI35" s="347">
        <v>54.5</v>
      </c>
      <c r="BJ35" s="344">
        <v>4.0999999999999996</v>
      </c>
      <c r="BK35" s="345" t="s">
        <v>135</v>
      </c>
      <c r="BL35" s="345">
        <v>28</v>
      </c>
      <c r="BM35" s="345">
        <v>0</v>
      </c>
      <c r="BN35" s="345">
        <v>32.1</v>
      </c>
      <c r="BO35" s="346">
        <v>17.399999999999999</v>
      </c>
      <c r="BP35" s="349" t="s">
        <v>135</v>
      </c>
      <c r="BQ35" s="350" t="s">
        <v>135</v>
      </c>
      <c r="BR35" s="351" t="s">
        <v>135</v>
      </c>
      <c r="BS35" s="344">
        <v>30.3</v>
      </c>
      <c r="BT35" s="345">
        <v>3.1</v>
      </c>
      <c r="BU35" s="347">
        <v>6.6</v>
      </c>
      <c r="BV35" s="344">
        <v>2.5</v>
      </c>
      <c r="BW35" s="345" t="s">
        <v>135</v>
      </c>
      <c r="BX35" s="345">
        <v>11.4</v>
      </c>
      <c r="BY35" s="345">
        <v>0</v>
      </c>
      <c r="BZ35" s="345">
        <v>13.9</v>
      </c>
      <c r="CA35" s="346">
        <v>5.9</v>
      </c>
      <c r="CB35" s="349" t="s">
        <v>135</v>
      </c>
      <c r="CC35" s="350" t="s">
        <v>135</v>
      </c>
      <c r="CD35" s="346">
        <v>18.2</v>
      </c>
      <c r="CE35" s="344">
        <v>57.4</v>
      </c>
      <c r="CF35" s="345">
        <v>10.3</v>
      </c>
      <c r="CG35" s="347">
        <v>4.2</v>
      </c>
      <c r="CH35" s="344">
        <v>203.6</v>
      </c>
      <c r="CI35" s="345">
        <v>187.5</v>
      </c>
      <c r="CJ35" s="345">
        <v>981.1</v>
      </c>
      <c r="CK35" s="345">
        <v>266.89999999999998</v>
      </c>
      <c r="CL35" s="345">
        <v>1639.1</v>
      </c>
      <c r="CM35" s="346">
        <v>1263.3000000000002</v>
      </c>
      <c r="CN35" s="344">
        <v>308.3</v>
      </c>
      <c r="CO35" s="345">
        <v>314.3</v>
      </c>
      <c r="CP35" s="346">
        <v>622.6</v>
      </c>
      <c r="CQ35" s="344">
        <v>1968.2</v>
      </c>
      <c r="CR35" s="345">
        <v>510.9</v>
      </c>
      <c r="CS35" s="347">
        <v>499.79999999999995</v>
      </c>
      <c r="CT35" s="347">
        <v>4729.7</v>
      </c>
      <c r="CU35" s="263"/>
      <c r="CV35" s="263"/>
      <c r="CW35" s="269"/>
    </row>
    <row r="36" spans="1:101" ht="12.75" customHeight="1" x14ac:dyDescent="0.2">
      <c r="A36" s="264">
        <v>40787</v>
      </c>
      <c r="B36" s="344">
        <v>86.9</v>
      </c>
      <c r="C36" s="345">
        <v>72.826599999999999</v>
      </c>
      <c r="D36" s="345">
        <v>145.30000000000001</v>
      </c>
      <c r="E36" s="345">
        <v>176.1</v>
      </c>
      <c r="F36" s="345">
        <v>481.12660000000005</v>
      </c>
      <c r="G36" s="346">
        <v>389.2</v>
      </c>
      <c r="H36" s="344">
        <v>81</v>
      </c>
      <c r="I36" s="345">
        <v>182.6</v>
      </c>
      <c r="J36" s="346">
        <v>263.5</v>
      </c>
      <c r="K36" s="344">
        <v>424.7</v>
      </c>
      <c r="L36" s="345">
        <v>144</v>
      </c>
      <c r="M36" s="347">
        <v>164.9</v>
      </c>
      <c r="N36" s="344">
        <v>31.5</v>
      </c>
      <c r="O36" s="345">
        <v>38.506900000000002</v>
      </c>
      <c r="P36" s="345">
        <v>294.60000000000002</v>
      </c>
      <c r="Q36" s="345">
        <v>20</v>
      </c>
      <c r="R36" s="345">
        <v>384.6069</v>
      </c>
      <c r="S36" s="346">
        <v>289.39999999999998</v>
      </c>
      <c r="T36" s="344">
        <v>50.7</v>
      </c>
      <c r="U36" s="345">
        <v>43.6</v>
      </c>
      <c r="V36" s="346">
        <v>94.300000000000011</v>
      </c>
      <c r="W36" s="344">
        <v>308.2</v>
      </c>
      <c r="X36" s="345">
        <v>124.2</v>
      </c>
      <c r="Y36" s="347">
        <v>115.6</v>
      </c>
      <c r="Z36" s="344">
        <v>41.7</v>
      </c>
      <c r="AA36" s="345">
        <v>39.078099999999999</v>
      </c>
      <c r="AB36" s="345">
        <v>173.7</v>
      </c>
      <c r="AC36" s="345">
        <v>45.9</v>
      </c>
      <c r="AD36" s="345">
        <v>300.37809999999996</v>
      </c>
      <c r="AE36" s="346">
        <v>247.2</v>
      </c>
      <c r="AF36" s="344">
        <v>82.1</v>
      </c>
      <c r="AG36" s="345">
        <v>48.5</v>
      </c>
      <c r="AH36" s="346">
        <v>130.6</v>
      </c>
      <c r="AI36" s="344">
        <v>584.1</v>
      </c>
      <c r="AJ36" s="345">
        <v>135</v>
      </c>
      <c r="AK36" s="347">
        <v>101.2</v>
      </c>
      <c r="AL36" s="344">
        <v>7.6</v>
      </c>
      <c r="AM36" s="345">
        <v>10.4</v>
      </c>
      <c r="AN36" s="345">
        <v>91.6</v>
      </c>
      <c r="AO36" s="348" t="s">
        <v>135</v>
      </c>
      <c r="AP36" s="345">
        <v>109.6</v>
      </c>
      <c r="AQ36" s="346">
        <v>79.2</v>
      </c>
      <c r="AR36" s="344">
        <v>14.9</v>
      </c>
      <c r="AS36" s="345">
        <v>7</v>
      </c>
      <c r="AT36" s="346">
        <v>22</v>
      </c>
      <c r="AU36" s="344">
        <v>121.4</v>
      </c>
      <c r="AV36" s="345">
        <v>27.1</v>
      </c>
      <c r="AW36" s="347">
        <v>36.6</v>
      </c>
      <c r="AX36" s="344">
        <v>19</v>
      </c>
      <c r="AY36" s="345">
        <v>15.613899999999999</v>
      </c>
      <c r="AZ36" s="345">
        <v>141.69999999999999</v>
      </c>
      <c r="BA36" s="345">
        <v>0</v>
      </c>
      <c r="BB36" s="345">
        <v>176.31389999999999</v>
      </c>
      <c r="BC36" s="346">
        <v>148</v>
      </c>
      <c r="BD36" s="349" t="s">
        <v>135</v>
      </c>
      <c r="BE36" s="350" t="s">
        <v>135</v>
      </c>
      <c r="BF36" s="346">
        <v>74.900000000000006</v>
      </c>
      <c r="BG36" s="344">
        <v>459.3</v>
      </c>
      <c r="BH36" s="345">
        <v>55.8</v>
      </c>
      <c r="BI36" s="347">
        <v>53.8</v>
      </c>
      <c r="BJ36" s="344">
        <v>4</v>
      </c>
      <c r="BK36" s="345" t="s">
        <v>135</v>
      </c>
      <c r="BL36" s="345">
        <v>26.1</v>
      </c>
      <c r="BM36" s="345">
        <v>0</v>
      </c>
      <c r="BN36" s="345">
        <v>30.1</v>
      </c>
      <c r="BO36" s="346">
        <v>14.9</v>
      </c>
      <c r="BP36" s="349" t="s">
        <v>135</v>
      </c>
      <c r="BQ36" s="350" t="s">
        <v>135</v>
      </c>
      <c r="BR36" s="351" t="s">
        <v>135</v>
      </c>
      <c r="BS36" s="344">
        <v>30.5</v>
      </c>
      <c r="BT36" s="345">
        <v>2.8</v>
      </c>
      <c r="BU36" s="347">
        <v>6.6</v>
      </c>
      <c r="BV36" s="344">
        <v>2.5</v>
      </c>
      <c r="BW36" s="345" t="s">
        <v>135</v>
      </c>
      <c r="BX36" s="345">
        <v>10.5</v>
      </c>
      <c r="BY36" s="345">
        <v>0</v>
      </c>
      <c r="BZ36" s="345">
        <v>13</v>
      </c>
      <c r="CA36" s="346">
        <v>5</v>
      </c>
      <c r="CB36" s="349" t="s">
        <v>135</v>
      </c>
      <c r="CC36" s="350" t="s">
        <v>135</v>
      </c>
      <c r="CD36" s="346">
        <v>16.3</v>
      </c>
      <c r="CE36" s="344">
        <v>68.5</v>
      </c>
      <c r="CF36" s="345">
        <v>8.9</v>
      </c>
      <c r="CG36" s="347">
        <v>4.2</v>
      </c>
      <c r="CH36" s="344">
        <v>193.3</v>
      </c>
      <c r="CI36" s="345">
        <v>176.6</v>
      </c>
      <c r="CJ36" s="345">
        <v>883.4</v>
      </c>
      <c r="CK36" s="345">
        <v>242</v>
      </c>
      <c r="CL36" s="345">
        <v>1495.3</v>
      </c>
      <c r="CM36" s="346">
        <v>1172.9000000000001</v>
      </c>
      <c r="CN36" s="344">
        <v>294.60000000000002</v>
      </c>
      <c r="CO36" s="345">
        <v>307.2</v>
      </c>
      <c r="CP36" s="346">
        <v>601.79999999999995</v>
      </c>
      <c r="CQ36" s="344">
        <v>1996.8</v>
      </c>
      <c r="CR36" s="345">
        <v>497.8</v>
      </c>
      <c r="CS36" s="347">
        <v>482.90000000000003</v>
      </c>
      <c r="CT36" s="347">
        <v>4576.7999999999993</v>
      </c>
      <c r="CU36" s="263"/>
      <c r="CV36" s="263"/>
      <c r="CW36" s="269"/>
    </row>
    <row r="37" spans="1:101" ht="12.75" customHeight="1" x14ac:dyDescent="0.2">
      <c r="A37" s="264">
        <v>40817</v>
      </c>
      <c r="B37" s="344">
        <v>86.2</v>
      </c>
      <c r="C37" s="345">
        <v>72.701100000000011</v>
      </c>
      <c r="D37" s="345">
        <v>137.6</v>
      </c>
      <c r="E37" s="345">
        <v>173.9</v>
      </c>
      <c r="F37" s="345">
        <v>470.40110000000004</v>
      </c>
      <c r="G37" s="346">
        <v>388.2</v>
      </c>
      <c r="H37" s="344">
        <v>95</v>
      </c>
      <c r="I37" s="345">
        <v>188.3</v>
      </c>
      <c r="J37" s="346">
        <v>283.3</v>
      </c>
      <c r="K37" s="344">
        <v>402.9</v>
      </c>
      <c r="L37" s="345">
        <v>141.4</v>
      </c>
      <c r="M37" s="347">
        <v>143.69999999999999</v>
      </c>
      <c r="N37" s="344">
        <v>32.4</v>
      </c>
      <c r="O37" s="345">
        <v>40.917300000000004</v>
      </c>
      <c r="P37" s="345">
        <v>300.8</v>
      </c>
      <c r="Q37" s="345">
        <v>19</v>
      </c>
      <c r="R37" s="345">
        <v>393.1173</v>
      </c>
      <c r="S37" s="346">
        <v>300.39999999999998</v>
      </c>
      <c r="T37" s="344">
        <v>48.4</v>
      </c>
      <c r="U37" s="345">
        <v>43.7</v>
      </c>
      <c r="V37" s="346">
        <v>92.1</v>
      </c>
      <c r="W37" s="344">
        <v>309.3</v>
      </c>
      <c r="X37" s="345">
        <v>120.7</v>
      </c>
      <c r="Y37" s="347">
        <v>129.6</v>
      </c>
      <c r="Z37" s="344">
        <v>43</v>
      </c>
      <c r="AA37" s="345">
        <v>39.815100000000001</v>
      </c>
      <c r="AB37" s="345">
        <v>222.5</v>
      </c>
      <c r="AC37" s="345">
        <v>42</v>
      </c>
      <c r="AD37" s="345">
        <v>347.31510000000003</v>
      </c>
      <c r="AE37" s="346">
        <v>249.5</v>
      </c>
      <c r="AF37" s="344">
        <v>76.7</v>
      </c>
      <c r="AG37" s="345">
        <v>49.3</v>
      </c>
      <c r="AH37" s="346">
        <v>126</v>
      </c>
      <c r="AI37" s="344">
        <v>586.29999999999995</v>
      </c>
      <c r="AJ37" s="345">
        <v>134.80000000000001</v>
      </c>
      <c r="AK37" s="347">
        <v>100.9</v>
      </c>
      <c r="AL37" s="344">
        <v>7.3</v>
      </c>
      <c r="AM37" s="345">
        <v>10.1</v>
      </c>
      <c r="AN37" s="345">
        <v>88.2</v>
      </c>
      <c r="AO37" s="348" t="s">
        <v>135</v>
      </c>
      <c r="AP37" s="345">
        <v>105.6</v>
      </c>
      <c r="AQ37" s="346">
        <v>76</v>
      </c>
      <c r="AR37" s="344">
        <v>15.3</v>
      </c>
      <c r="AS37" s="345">
        <v>6.5</v>
      </c>
      <c r="AT37" s="346">
        <v>21.7</v>
      </c>
      <c r="AU37" s="344">
        <v>122.6</v>
      </c>
      <c r="AV37" s="345">
        <v>26.4</v>
      </c>
      <c r="AW37" s="347">
        <v>34.6</v>
      </c>
      <c r="AX37" s="344">
        <v>20.9</v>
      </c>
      <c r="AY37" s="345">
        <v>15.280700000000001</v>
      </c>
      <c r="AZ37" s="345">
        <v>132.69999999999999</v>
      </c>
      <c r="BA37" s="345">
        <v>0</v>
      </c>
      <c r="BB37" s="345">
        <v>168.88069999999999</v>
      </c>
      <c r="BC37" s="346">
        <v>141</v>
      </c>
      <c r="BD37" s="349" t="s">
        <v>135</v>
      </c>
      <c r="BE37" s="350" t="s">
        <v>135</v>
      </c>
      <c r="BF37" s="346">
        <v>74.099999999999994</v>
      </c>
      <c r="BG37" s="344">
        <v>458.7</v>
      </c>
      <c r="BH37" s="345">
        <v>51.8</v>
      </c>
      <c r="BI37" s="347">
        <v>48.4</v>
      </c>
      <c r="BJ37" s="344">
        <v>4</v>
      </c>
      <c r="BK37" s="345" t="s">
        <v>135</v>
      </c>
      <c r="BL37" s="345">
        <v>26.9</v>
      </c>
      <c r="BM37" s="345">
        <v>0</v>
      </c>
      <c r="BN37" s="345">
        <v>30.9</v>
      </c>
      <c r="BO37" s="346">
        <v>15.7</v>
      </c>
      <c r="BP37" s="349" t="s">
        <v>135</v>
      </c>
      <c r="BQ37" s="350" t="s">
        <v>135</v>
      </c>
      <c r="BR37" s="346" t="s">
        <v>135</v>
      </c>
      <c r="BS37" s="344">
        <v>34</v>
      </c>
      <c r="BT37" s="345">
        <v>2.9</v>
      </c>
      <c r="BU37" s="347">
        <v>6.4</v>
      </c>
      <c r="BV37" s="344">
        <v>2.2000000000000002</v>
      </c>
      <c r="BW37" s="345" t="s">
        <v>135</v>
      </c>
      <c r="BX37" s="345">
        <v>10.3</v>
      </c>
      <c r="BY37" s="345">
        <v>0</v>
      </c>
      <c r="BZ37" s="345">
        <v>12.5</v>
      </c>
      <c r="CA37" s="346">
        <v>4.8</v>
      </c>
      <c r="CB37" s="349" t="s">
        <v>135</v>
      </c>
      <c r="CC37" s="350" t="s">
        <v>135</v>
      </c>
      <c r="CD37" s="346">
        <v>15.2</v>
      </c>
      <c r="CE37" s="344">
        <v>56.2</v>
      </c>
      <c r="CF37" s="345">
        <v>8.8000000000000007</v>
      </c>
      <c r="CG37" s="347">
        <v>4.4000000000000004</v>
      </c>
      <c r="CH37" s="344">
        <v>195.9</v>
      </c>
      <c r="CI37" s="345">
        <v>178.9</v>
      </c>
      <c r="CJ37" s="345">
        <v>919</v>
      </c>
      <c r="CK37" s="345">
        <v>234.9</v>
      </c>
      <c r="CL37" s="345">
        <v>1528.7</v>
      </c>
      <c r="CM37" s="346">
        <v>1175.5999999999999</v>
      </c>
      <c r="CN37" s="344">
        <v>299.89999999999998</v>
      </c>
      <c r="CO37" s="345">
        <v>312.5</v>
      </c>
      <c r="CP37" s="346">
        <v>612.4</v>
      </c>
      <c r="CQ37" s="344">
        <v>1970</v>
      </c>
      <c r="CR37" s="345">
        <v>486.8</v>
      </c>
      <c r="CS37" s="347">
        <v>467.99999999999989</v>
      </c>
      <c r="CT37" s="347">
        <v>4579.1000000000004</v>
      </c>
      <c r="CU37" s="263"/>
      <c r="CV37" s="263"/>
      <c r="CW37" s="269"/>
    </row>
    <row r="38" spans="1:101" ht="12.75" customHeight="1" x14ac:dyDescent="0.2">
      <c r="A38" s="264">
        <v>40848</v>
      </c>
      <c r="B38" s="344">
        <v>96.7</v>
      </c>
      <c r="C38" s="345">
        <v>79.591899999999995</v>
      </c>
      <c r="D38" s="345">
        <v>153.1</v>
      </c>
      <c r="E38" s="345">
        <v>189.8</v>
      </c>
      <c r="F38" s="345">
        <v>519.19190000000003</v>
      </c>
      <c r="G38" s="346">
        <v>424.8</v>
      </c>
      <c r="H38" s="344">
        <v>87.2</v>
      </c>
      <c r="I38" s="345">
        <v>184.4</v>
      </c>
      <c r="J38" s="346">
        <v>271.7</v>
      </c>
      <c r="K38" s="344">
        <v>406</v>
      </c>
      <c r="L38" s="345">
        <v>154.30000000000001</v>
      </c>
      <c r="M38" s="347">
        <v>158.6</v>
      </c>
      <c r="N38" s="344">
        <v>33.6</v>
      </c>
      <c r="O38" s="345">
        <v>42.931100000000001</v>
      </c>
      <c r="P38" s="345">
        <v>315.5</v>
      </c>
      <c r="Q38" s="345">
        <v>18.5</v>
      </c>
      <c r="R38" s="345">
        <v>410.53110000000004</v>
      </c>
      <c r="S38" s="346">
        <v>316.3</v>
      </c>
      <c r="T38" s="344">
        <v>54.9</v>
      </c>
      <c r="U38" s="345">
        <v>43.1</v>
      </c>
      <c r="V38" s="346">
        <v>98</v>
      </c>
      <c r="W38" s="344">
        <v>345.1</v>
      </c>
      <c r="X38" s="345">
        <v>125.4</v>
      </c>
      <c r="Y38" s="347">
        <v>146.80000000000001</v>
      </c>
      <c r="Z38" s="344">
        <v>45.8</v>
      </c>
      <c r="AA38" s="345">
        <v>42.018699999999995</v>
      </c>
      <c r="AB38" s="345">
        <v>237.3</v>
      </c>
      <c r="AC38" s="345">
        <v>39.700000000000003</v>
      </c>
      <c r="AD38" s="345">
        <v>364.81869999999998</v>
      </c>
      <c r="AE38" s="346">
        <v>238.9</v>
      </c>
      <c r="AF38" s="344">
        <v>82.8</v>
      </c>
      <c r="AG38" s="345">
        <v>47.9</v>
      </c>
      <c r="AH38" s="346">
        <v>130.69999999999999</v>
      </c>
      <c r="AI38" s="344">
        <v>623.9</v>
      </c>
      <c r="AJ38" s="345">
        <v>142.19999999999999</v>
      </c>
      <c r="AK38" s="347">
        <v>122.2</v>
      </c>
      <c r="AL38" s="344">
        <v>7.8</v>
      </c>
      <c r="AM38" s="345">
        <v>10.8</v>
      </c>
      <c r="AN38" s="345">
        <v>96</v>
      </c>
      <c r="AO38" s="348" t="s">
        <v>135</v>
      </c>
      <c r="AP38" s="345">
        <v>114.6</v>
      </c>
      <c r="AQ38" s="346">
        <v>110.1</v>
      </c>
      <c r="AR38" s="344">
        <v>14.2</v>
      </c>
      <c r="AS38" s="345">
        <v>7.7</v>
      </c>
      <c r="AT38" s="346">
        <v>21.9</v>
      </c>
      <c r="AU38" s="344">
        <v>141.69999999999999</v>
      </c>
      <c r="AV38" s="345">
        <v>28.7</v>
      </c>
      <c r="AW38" s="347">
        <v>39.1</v>
      </c>
      <c r="AX38" s="344">
        <v>21.6</v>
      </c>
      <c r="AY38" s="345">
        <v>16.779</v>
      </c>
      <c r="AZ38" s="345">
        <v>141.4</v>
      </c>
      <c r="BA38" s="345">
        <v>0</v>
      </c>
      <c r="BB38" s="345">
        <v>179.779</v>
      </c>
      <c r="BC38" s="346">
        <v>151.19999999999999</v>
      </c>
      <c r="BD38" s="349" t="s">
        <v>135</v>
      </c>
      <c r="BE38" s="350" t="s">
        <v>135</v>
      </c>
      <c r="BF38" s="346">
        <v>73.099999999999994</v>
      </c>
      <c r="BG38" s="344">
        <v>475.5</v>
      </c>
      <c r="BH38" s="345">
        <v>58.4</v>
      </c>
      <c r="BI38" s="347">
        <v>55.4</v>
      </c>
      <c r="BJ38" s="344">
        <v>4.4000000000000004</v>
      </c>
      <c r="BK38" s="345" t="s">
        <v>135</v>
      </c>
      <c r="BL38" s="345">
        <v>30.1</v>
      </c>
      <c r="BM38" s="345">
        <v>0</v>
      </c>
      <c r="BN38" s="345">
        <v>34.5</v>
      </c>
      <c r="BO38" s="346">
        <v>17.100000000000001</v>
      </c>
      <c r="BP38" s="349" t="s">
        <v>135</v>
      </c>
      <c r="BQ38" s="350" t="s">
        <v>135</v>
      </c>
      <c r="BR38" s="346" t="s">
        <v>135</v>
      </c>
      <c r="BS38" s="344">
        <v>34.9</v>
      </c>
      <c r="BT38" s="345">
        <v>3.3</v>
      </c>
      <c r="BU38" s="347">
        <v>7.1</v>
      </c>
      <c r="BV38" s="344">
        <v>2.5</v>
      </c>
      <c r="BW38" s="345" t="s">
        <v>135</v>
      </c>
      <c r="BX38" s="345">
        <v>10.6</v>
      </c>
      <c r="BY38" s="345">
        <v>0</v>
      </c>
      <c r="BZ38" s="345">
        <v>13.1</v>
      </c>
      <c r="CA38" s="346">
        <v>5.6</v>
      </c>
      <c r="CB38" s="349" t="s">
        <v>135</v>
      </c>
      <c r="CC38" s="350" t="s">
        <v>135</v>
      </c>
      <c r="CD38" s="346">
        <v>13.9</v>
      </c>
      <c r="CE38" s="344">
        <v>61.6</v>
      </c>
      <c r="CF38" s="345">
        <v>9.5</v>
      </c>
      <c r="CG38" s="347">
        <v>4</v>
      </c>
      <c r="CH38" s="344">
        <v>212.4</v>
      </c>
      <c r="CI38" s="345">
        <v>192.2</v>
      </c>
      <c r="CJ38" s="345">
        <v>984</v>
      </c>
      <c r="CK38" s="345">
        <v>248</v>
      </c>
      <c r="CL38" s="345">
        <v>1636.6</v>
      </c>
      <c r="CM38" s="346">
        <v>1263.9999999999998</v>
      </c>
      <c r="CN38" s="344">
        <v>301.2</v>
      </c>
      <c r="CO38" s="345">
        <v>308.10000000000002</v>
      </c>
      <c r="CP38" s="346">
        <v>609.29999999999995</v>
      </c>
      <c r="CQ38" s="344">
        <v>2088.8000000000002</v>
      </c>
      <c r="CR38" s="345">
        <v>521.79999999999995</v>
      </c>
      <c r="CS38" s="347">
        <v>533.20000000000005</v>
      </c>
      <c r="CT38" s="347">
        <v>4867.8999999999996</v>
      </c>
      <c r="CU38" s="263"/>
      <c r="CV38" s="263"/>
      <c r="CW38" s="269"/>
    </row>
    <row r="39" spans="1:101" ht="12.75" customHeight="1" x14ac:dyDescent="0.2">
      <c r="A39" s="264">
        <v>40878</v>
      </c>
      <c r="B39" s="344">
        <v>100.6</v>
      </c>
      <c r="C39" s="345">
        <v>82.206999999999994</v>
      </c>
      <c r="D39" s="345">
        <v>148.5</v>
      </c>
      <c r="E39" s="345">
        <v>187.6</v>
      </c>
      <c r="F39" s="345">
        <v>518.90700000000004</v>
      </c>
      <c r="G39" s="346">
        <v>420.5</v>
      </c>
      <c r="H39" s="344">
        <v>88.9</v>
      </c>
      <c r="I39" s="345">
        <v>201</v>
      </c>
      <c r="J39" s="346">
        <v>289.89999999999998</v>
      </c>
      <c r="K39" s="344">
        <v>382.4</v>
      </c>
      <c r="L39" s="345">
        <v>144.80000000000001</v>
      </c>
      <c r="M39" s="347">
        <v>159.69999999999999</v>
      </c>
      <c r="N39" s="344">
        <v>36.1</v>
      </c>
      <c r="O39" s="345">
        <v>46.992699999999999</v>
      </c>
      <c r="P39" s="345">
        <v>327.2</v>
      </c>
      <c r="Q39" s="345">
        <v>20.2</v>
      </c>
      <c r="R39" s="345">
        <v>430.49269999999996</v>
      </c>
      <c r="S39" s="346">
        <v>331.1</v>
      </c>
      <c r="T39" s="344">
        <v>50.1</v>
      </c>
      <c r="U39" s="345">
        <v>52.2</v>
      </c>
      <c r="V39" s="346">
        <v>102.30000000000001</v>
      </c>
      <c r="W39" s="344">
        <v>328</v>
      </c>
      <c r="X39" s="345">
        <v>124.3</v>
      </c>
      <c r="Y39" s="347">
        <v>127.3</v>
      </c>
      <c r="Z39" s="344">
        <v>46.7</v>
      </c>
      <c r="AA39" s="345">
        <v>44.295699999999997</v>
      </c>
      <c r="AB39" s="345">
        <v>243.8</v>
      </c>
      <c r="AC39" s="345">
        <v>30.8</v>
      </c>
      <c r="AD39" s="345">
        <v>365.59570000000002</v>
      </c>
      <c r="AE39" s="346">
        <v>266.2</v>
      </c>
      <c r="AF39" s="344">
        <v>76.599999999999994</v>
      </c>
      <c r="AG39" s="345">
        <v>52.2</v>
      </c>
      <c r="AH39" s="346">
        <v>128.80000000000001</v>
      </c>
      <c r="AI39" s="344">
        <v>537.79999999999995</v>
      </c>
      <c r="AJ39" s="345">
        <v>133.5</v>
      </c>
      <c r="AK39" s="347">
        <v>93.7</v>
      </c>
      <c r="AL39" s="344">
        <v>8.5</v>
      </c>
      <c r="AM39" s="345">
        <v>11.9</v>
      </c>
      <c r="AN39" s="345">
        <v>96.9</v>
      </c>
      <c r="AO39" s="348" t="s">
        <v>135</v>
      </c>
      <c r="AP39" s="345">
        <v>117.30000000000001</v>
      </c>
      <c r="AQ39" s="346">
        <v>86.1</v>
      </c>
      <c r="AR39" s="344">
        <v>14.4</v>
      </c>
      <c r="AS39" s="345">
        <v>10.1</v>
      </c>
      <c r="AT39" s="346">
        <v>24.6</v>
      </c>
      <c r="AU39" s="344">
        <v>130.30000000000001</v>
      </c>
      <c r="AV39" s="345">
        <v>27.5</v>
      </c>
      <c r="AW39" s="347">
        <v>35.1</v>
      </c>
      <c r="AX39" s="344">
        <v>22.5</v>
      </c>
      <c r="AY39" s="345">
        <v>17.5899</v>
      </c>
      <c r="AZ39" s="345">
        <v>142.1</v>
      </c>
      <c r="BA39" s="345">
        <v>0</v>
      </c>
      <c r="BB39" s="345">
        <v>182.18989999999999</v>
      </c>
      <c r="BC39" s="346">
        <v>153</v>
      </c>
      <c r="BD39" s="349" t="s">
        <v>135</v>
      </c>
      <c r="BE39" s="350" t="s">
        <v>135</v>
      </c>
      <c r="BF39" s="346">
        <v>71.5</v>
      </c>
      <c r="BG39" s="344">
        <v>465</v>
      </c>
      <c r="BH39" s="345">
        <v>51.8</v>
      </c>
      <c r="BI39" s="347">
        <v>42.6</v>
      </c>
      <c r="BJ39" s="344">
        <v>4.8</v>
      </c>
      <c r="BK39" s="345" t="s">
        <v>135</v>
      </c>
      <c r="BL39" s="345">
        <v>31.9</v>
      </c>
      <c r="BM39" s="345">
        <v>0</v>
      </c>
      <c r="BN39" s="345">
        <v>36.699999999999996</v>
      </c>
      <c r="BO39" s="346">
        <v>18.2</v>
      </c>
      <c r="BP39" s="349" t="s">
        <v>135</v>
      </c>
      <c r="BQ39" s="350" t="s">
        <v>135</v>
      </c>
      <c r="BR39" s="346" t="s">
        <v>135</v>
      </c>
      <c r="BS39" s="344">
        <v>34.4</v>
      </c>
      <c r="BT39" s="345">
        <v>3.7</v>
      </c>
      <c r="BU39" s="347">
        <v>8.1</v>
      </c>
      <c r="BV39" s="344">
        <v>2.4</v>
      </c>
      <c r="BW39" s="345" t="s">
        <v>135</v>
      </c>
      <c r="BX39" s="345">
        <v>10.6</v>
      </c>
      <c r="BY39" s="345">
        <v>0</v>
      </c>
      <c r="BZ39" s="345">
        <v>13</v>
      </c>
      <c r="CA39" s="346">
        <v>5.0999999999999996</v>
      </c>
      <c r="CB39" s="349" t="s">
        <v>135</v>
      </c>
      <c r="CC39" s="350" t="s">
        <v>135</v>
      </c>
      <c r="CD39" s="346">
        <v>13</v>
      </c>
      <c r="CE39" s="344">
        <v>55.3</v>
      </c>
      <c r="CF39" s="345">
        <v>8.4</v>
      </c>
      <c r="CG39" s="347">
        <v>3.3</v>
      </c>
      <c r="CH39" s="344">
        <v>221.5</v>
      </c>
      <c r="CI39" s="345">
        <v>203.1</v>
      </c>
      <c r="CJ39" s="345">
        <v>1001</v>
      </c>
      <c r="CK39" s="345">
        <v>238.6</v>
      </c>
      <c r="CL39" s="345">
        <v>1664.1999999999998</v>
      </c>
      <c r="CM39" s="346">
        <v>1280.1999999999998</v>
      </c>
      <c r="CN39" s="344">
        <v>288.3</v>
      </c>
      <c r="CO39" s="345">
        <v>341.8</v>
      </c>
      <c r="CP39" s="346">
        <v>630.1</v>
      </c>
      <c r="CQ39" s="344">
        <v>1933.2</v>
      </c>
      <c r="CR39" s="345">
        <v>494</v>
      </c>
      <c r="CS39" s="347">
        <v>469.80000000000007</v>
      </c>
      <c r="CT39" s="347">
        <v>4697.3</v>
      </c>
      <c r="CU39" s="263"/>
      <c r="CV39" s="263"/>
      <c r="CW39" s="269"/>
    </row>
    <row r="40" spans="1:101" ht="12.75" customHeight="1" x14ac:dyDescent="0.2">
      <c r="A40" s="264">
        <v>40909</v>
      </c>
      <c r="B40" s="344">
        <v>91.9</v>
      </c>
      <c r="C40" s="345">
        <v>78.620500000000007</v>
      </c>
      <c r="D40" s="345">
        <v>133.69999999999999</v>
      </c>
      <c r="E40" s="345">
        <v>165.2</v>
      </c>
      <c r="F40" s="345">
        <v>469.4205</v>
      </c>
      <c r="G40" s="346">
        <v>379.1</v>
      </c>
      <c r="H40" s="344">
        <v>84.4</v>
      </c>
      <c r="I40" s="345">
        <v>197.1</v>
      </c>
      <c r="J40" s="346">
        <v>281.5</v>
      </c>
      <c r="K40" s="344">
        <v>378.6</v>
      </c>
      <c r="L40" s="345">
        <v>135.30000000000001</v>
      </c>
      <c r="M40" s="347">
        <v>145.6</v>
      </c>
      <c r="N40" s="344">
        <v>31.2</v>
      </c>
      <c r="O40" s="345">
        <v>42.031999999999996</v>
      </c>
      <c r="P40" s="345">
        <v>281.7</v>
      </c>
      <c r="Q40" s="345">
        <v>17.100000000000001</v>
      </c>
      <c r="R40" s="345">
        <v>372.03200000000004</v>
      </c>
      <c r="S40" s="346">
        <v>284.3</v>
      </c>
      <c r="T40" s="344">
        <v>51.7</v>
      </c>
      <c r="U40" s="345">
        <v>47.6</v>
      </c>
      <c r="V40" s="346">
        <v>99.300000000000011</v>
      </c>
      <c r="W40" s="344">
        <v>291.39999999999998</v>
      </c>
      <c r="X40" s="345">
        <v>110.5</v>
      </c>
      <c r="Y40" s="347">
        <v>125.9</v>
      </c>
      <c r="Z40" s="344">
        <v>41.6</v>
      </c>
      <c r="AA40" s="345">
        <v>41.313400000000001</v>
      </c>
      <c r="AB40" s="345">
        <v>216.3</v>
      </c>
      <c r="AC40" s="345">
        <v>24.8</v>
      </c>
      <c r="AD40" s="345">
        <v>324.01339999999999</v>
      </c>
      <c r="AE40" s="346">
        <v>233.3</v>
      </c>
      <c r="AF40" s="344">
        <v>78.2</v>
      </c>
      <c r="AG40" s="345">
        <v>51.8</v>
      </c>
      <c r="AH40" s="346">
        <v>130</v>
      </c>
      <c r="AI40" s="344">
        <v>517.20000000000005</v>
      </c>
      <c r="AJ40" s="345">
        <v>121.1</v>
      </c>
      <c r="AK40" s="347">
        <v>82.5</v>
      </c>
      <c r="AL40" s="344">
        <v>7.2</v>
      </c>
      <c r="AM40" s="345">
        <v>10.8</v>
      </c>
      <c r="AN40" s="345">
        <v>86.6</v>
      </c>
      <c r="AO40" s="348" t="s">
        <v>135</v>
      </c>
      <c r="AP40" s="345">
        <v>104.6</v>
      </c>
      <c r="AQ40" s="346">
        <v>75.7</v>
      </c>
      <c r="AR40" s="344">
        <v>14</v>
      </c>
      <c r="AS40" s="345">
        <v>9.4</v>
      </c>
      <c r="AT40" s="346">
        <v>23.4</v>
      </c>
      <c r="AU40" s="344">
        <v>116.8</v>
      </c>
      <c r="AV40" s="345">
        <v>26.2</v>
      </c>
      <c r="AW40" s="347">
        <v>33.5</v>
      </c>
      <c r="AX40" s="344">
        <v>20.5</v>
      </c>
      <c r="AY40" s="345">
        <v>16.376999999999999</v>
      </c>
      <c r="AZ40" s="345">
        <v>129.19999999999999</v>
      </c>
      <c r="BA40" s="345">
        <v>0</v>
      </c>
      <c r="BB40" s="345">
        <v>166.077</v>
      </c>
      <c r="BC40" s="346">
        <v>139.69999999999999</v>
      </c>
      <c r="BD40" s="349" t="s">
        <v>135</v>
      </c>
      <c r="BE40" s="350" t="s">
        <v>135</v>
      </c>
      <c r="BF40" s="346">
        <v>80.5</v>
      </c>
      <c r="BG40" s="344">
        <v>402</v>
      </c>
      <c r="BH40" s="345">
        <v>44.8</v>
      </c>
      <c r="BI40" s="347">
        <v>48.5</v>
      </c>
      <c r="BJ40" s="344">
        <v>4.5</v>
      </c>
      <c r="BK40" s="345" t="s">
        <v>135</v>
      </c>
      <c r="BL40" s="345">
        <v>28.7</v>
      </c>
      <c r="BM40" s="345">
        <v>0</v>
      </c>
      <c r="BN40" s="345">
        <v>33.200000000000003</v>
      </c>
      <c r="BO40" s="346">
        <v>15.9</v>
      </c>
      <c r="BP40" s="349" t="s">
        <v>135</v>
      </c>
      <c r="BQ40" s="350" t="s">
        <v>135</v>
      </c>
      <c r="BR40" s="351" t="s">
        <v>135</v>
      </c>
      <c r="BS40" s="344">
        <v>34.9</v>
      </c>
      <c r="BT40" s="345">
        <v>3.4</v>
      </c>
      <c r="BU40" s="347">
        <v>9</v>
      </c>
      <c r="BV40" s="344">
        <v>2</v>
      </c>
      <c r="BW40" s="345" t="s">
        <v>135</v>
      </c>
      <c r="BX40" s="345">
        <v>8.6999999999999993</v>
      </c>
      <c r="BY40" s="345">
        <v>0</v>
      </c>
      <c r="BZ40" s="345">
        <v>10.7</v>
      </c>
      <c r="CA40" s="346">
        <v>4.3</v>
      </c>
      <c r="CB40" s="349" t="s">
        <v>135</v>
      </c>
      <c r="CC40" s="350" t="s">
        <v>135</v>
      </c>
      <c r="CD40" s="346">
        <v>14.5</v>
      </c>
      <c r="CE40" s="344">
        <v>42.5</v>
      </c>
      <c r="CF40" s="345">
        <v>7.5</v>
      </c>
      <c r="CG40" s="347">
        <v>3.4</v>
      </c>
      <c r="CH40" s="344">
        <v>198.9</v>
      </c>
      <c r="CI40" s="345">
        <v>189.3</v>
      </c>
      <c r="CJ40" s="345">
        <v>884.9</v>
      </c>
      <c r="CK40" s="345">
        <v>207.1</v>
      </c>
      <c r="CL40" s="345">
        <v>1480.1999999999998</v>
      </c>
      <c r="CM40" s="346">
        <v>1132.3000000000002</v>
      </c>
      <c r="CN40" s="344">
        <v>295.60000000000002</v>
      </c>
      <c r="CO40" s="345">
        <v>333.6</v>
      </c>
      <c r="CP40" s="346">
        <v>629.20000000000005</v>
      </c>
      <c r="CQ40" s="344">
        <v>1783.5</v>
      </c>
      <c r="CR40" s="345">
        <v>448.8</v>
      </c>
      <c r="CS40" s="347">
        <v>448.4</v>
      </c>
      <c r="CT40" s="347">
        <v>4341.2999999999993</v>
      </c>
      <c r="CU40" s="263"/>
      <c r="CV40" s="263"/>
      <c r="CW40" s="269"/>
    </row>
    <row r="41" spans="1:101" ht="12.75" customHeight="1" x14ac:dyDescent="0.2">
      <c r="A41" s="264">
        <v>40940</v>
      </c>
      <c r="B41" s="344">
        <v>98.6</v>
      </c>
      <c r="C41" s="345">
        <v>79.907300000000006</v>
      </c>
      <c r="D41" s="345">
        <v>137.69999999999999</v>
      </c>
      <c r="E41" s="345">
        <v>178.7</v>
      </c>
      <c r="F41" s="345">
        <v>494.90729999999996</v>
      </c>
      <c r="G41" s="346">
        <v>401.3</v>
      </c>
      <c r="H41" s="344">
        <v>83.3</v>
      </c>
      <c r="I41" s="345">
        <v>180.2</v>
      </c>
      <c r="J41" s="346">
        <v>263.5</v>
      </c>
      <c r="K41" s="344">
        <v>384.1</v>
      </c>
      <c r="L41" s="345">
        <v>149.30000000000001</v>
      </c>
      <c r="M41" s="347">
        <v>153.1</v>
      </c>
      <c r="N41" s="344">
        <v>35.299999999999997</v>
      </c>
      <c r="O41" s="345">
        <v>43.651900000000005</v>
      </c>
      <c r="P41" s="345">
        <v>305.2</v>
      </c>
      <c r="Q41" s="345">
        <v>16.100000000000001</v>
      </c>
      <c r="R41" s="345">
        <v>400.25189999999998</v>
      </c>
      <c r="S41" s="346">
        <v>314.7</v>
      </c>
      <c r="T41" s="344">
        <v>51.8</v>
      </c>
      <c r="U41" s="345">
        <v>41.5</v>
      </c>
      <c r="V41" s="346">
        <v>93.3</v>
      </c>
      <c r="W41" s="344">
        <v>323</v>
      </c>
      <c r="X41" s="345">
        <v>126.3</v>
      </c>
      <c r="Y41" s="347">
        <v>160.6</v>
      </c>
      <c r="Z41" s="344">
        <v>41.9</v>
      </c>
      <c r="AA41" s="345">
        <v>41.424500000000002</v>
      </c>
      <c r="AB41" s="345">
        <v>231.3</v>
      </c>
      <c r="AC41" s="345">
        <v>31</v>
      </c>
      <c r="AD41" s="345">
        <v>345.62450000000001</v>
      </c>
      <c r="AE41" s="346">
        <v>253.7</v>
      </c>
      <c r="AF41" s="344">
        <v>72.5</v>
      </c>
      <c r="AG41" s="345">
        <v>44.3</v>
      </c>
      <c r="AH41" s="346">
        <v>116.8</v>
      </c>
      <c r="AI41" s="344">
        <v>532.5</v>
      </c>
      <c r="AJ41" s="345">
        <v>135.5</v>
      </c>
      <c r="AK41" s="347">
        <v>96.5</v>
      </c>
      <c r="AL41" s="344">
        <v>7.5</v>
      </c>
      <c r="AM41" s="345">
        <v>10.7</v>
      </c>
      <c r="AN41" s="345">
        <v>92.2</v>
      </c>
      <c r="AO41" s="348" t="s">
        <v>135</v>
      </c>
      <c r="AP41" s="345">
        <v>110.4</v>
      </c>
      <c r="AQ41" s="346">
        <v>80.7</v>
      </c>
      <c r="AR41" s="344">
        <v>14.1</v>
      </c>
      <c r="AS41" s="345">
        <v>7.5</v>
      </c>
      <c r="AT41" s="346">
        <v>21.5</v>
      </c>
      <c r="AU41" s="344">
        <v>131</v>
      </c>
      <c r="AV41" s="345">
        <v>28.2</v>
      </c>
      <c r="AW41" s="347">
        <v>36.1</v>
      </c>
      <c r="AX41" s="344">
        <v>21.8</v>
      </c>
      <c r="AY41" s="345">
        <v>16.3962</v>
      </c>
      <c r="AZ41" s="345">
        <v>137.4</v>
      </c>
      <c r="BA41" s="345">
        <v>0</v>
      </c>
      <c r="BB41" s="345">
        <v>175.59620000000001</v>
      </c>
      <c r="BC41" s="346">
        <v>149.1</v>
      </c>
      <c r="BD41" s="349" t="s">
        <v>135</v>
      </c>
      <c r="BE41" s="350" t="s">
        <v>135</v>
      </c>
      <c r="BF41" s="346">
        <v>70.900000000000006</v>
      </c>
      <c r="BG41" s="344">
        <v>452.8</v>
      </c>
      <c r="BH41" s="345">
        <v>51.9</v>
      </c>
      <c r="BI41" s="347">
        <v>55.4</v>
      </c>
      <c r="BJ41" s="344">
        <v>4.5999999999999996</v>
      </c>
      <c r="BK41" s="345" t="s">
        <v>135</v>
      </c>
      <c r="BL41" s="345">
        <v>29</v>
      </c>
      <c r="BM41" s="345">
        <v>0</v>
      </c>
      <c r="BN41" s="345">
        <v>33.6</v>
      </c>
      <c r="BO41" s="346">
        <v>16.399999999999999</v>
      </c>
      <c r="BP41" s="349" t="s">
        <v>135</v>
      </c>
      <c r="BQ41" s="350" t="s">
        <v>135</v>
      </c>
      <c r="BR41" s="346" t="s">
        <v>135</v>
      </c>
      <c r="BS41" s="344">
        <v>35.4</v>
      </c>
      <c r="BT41" s="345">
        <v>3.6</v>
      </c>
      <c r="BU41" s="347">
        <v>8.8000000000000007</v>
      </c>
      <c r="BV41" s="344">
        <v>2.2000000000000002</v>
      </c>
      <c r="BW41" s="345" t="s">
        <v>135</v>
      </c>
      <c r="BX41" s="345">
        <v>9.9</v>
      </c>
      <c r="BY41" s="345">
        <v>0</v>
      </c>
      <c r="BZ41" s="345">
        <v>12.100000000000001</v>
      </c>
      <c r="CA41" s="346">
        <v>5.0999999999999996</v>
      </c>
      <c r="CB41" s="349" t="s">
        <v>135</v>
      </c>
      <c r="CC41" s="350" t="s">
        <v>135</v>
      </c>
      <c r="CD41" s="346">
        <v>14.6</v>
      </c>
      <c r="CE41" s="344">
        <v>37</v>
      </c>
      <c r="CF41" s="345">
        <v>8</v>
      </c>
      <c r="CG41" s="347">
        <v>3.4</v>
      </c>
      <c r="CH41" s="344">
        <v>211.8</v>
      </c>
      <c r="CI41" s="345">
        <v>192.2</v>
      </c>
      <c r="CJ41" s="345">
        <v>942.8</v>
      </c>
      <c r="CK41" s="345">
        <v>225.8</v>
      </c>
      <c r="CL41" s="345">
        <v>1572.6</v>
      </c>
      <c r="CM41" s="346">
        <v>1221</v>
      </c>
      <c r="CN41" s="344">
        <v>284</v>
      </c>
      <c r="CO41" s="345">
        <v>296.5</v>
      </c>
      <c r="CP41" s="346">
        <v>580.5</v>
      </c>
      <c r="CQ41" s="344">
        <v>1895.9</v>
      </c>
      <c r="CR41" s="345">
        <v>502.8</v>
      </c>
      <c r="CS41" s="347">
        <v>513.9</v>
      </c>
      <c r="CT41" s="347">
        <v>4562.8999999999996</v>
      </c>
      <c r="CU41" s="263"/>
      <c r="CV41" s="263"/>
      <c r="CW41" s="269"/>
    </row>
    <row r="42" spans="1:101" ht="12.75" customHeight="1" x14ac:dyDescent="0.2">
      <c r="A42" s="264">
        <v>40969</v>
      </c>
      <c r="B42" s="344">
        <v>98.2</v>
      </c>
      <c r="C42" s="345">
        <v>82.787999999999997</v>
      </c>
      <c r="D42" s="345">
        <v>137.9</v>
      </c>
      <c r="E42" s="345">
        <v>182.6</v>
      </c>
      <c r="F42" s="345">
        <v>501.48800000000006</v>
      </c>
      <c r="G42" s="346">
        <v>407.4</v>
      </c>
      <c r="H42" s="344">
        <v>85.7</v>
      </c>
      <c r="I42" s="345">
        <v>184.6</v>
      </c>
      <c r="J42" s="346">
        <v>270.3</v>
      </c>
      <c r="K42" s="344">
        <v>416.5</v>
      </c>
      <c r="L42" s="345">
        <v>157.19999999999999</v>
      </c>
      <c r="M42" s="347">
        <v>162.19999999999999</v>
      </c>
      <c r="N42" s="344">
        <v>34.4</v>
      </c>
      <c r="O42" s="345">
        <v>43.653500000000001</v>
      </c>
      <c r="P42" s="345">
        <v>307.60000000000002</v>
      </c>
      <c r="Q42" s="345">
        <v>18.5</v>
      </c>
      <c r="R42" s="345">
        <v>404.15350000000001</v>
      </c>
      <c r="S42" s="346">
        <v>311.3</v>
      </c>
      <c r="T42" s="344">
        <v>50.5</v>
      </c>
      <c r="U42" s="345">
        <v>44.3</v>
      </c>
      <c r="V42" s="346">
        <v>94.8</v>
      </c>
      <c r="W42" s="344">
        <v>331.4</v>
      </c>
      <c r="X42" s="345">
        <v>127.4</v>
      </c>
      <c r="Y42" s="347">
        <v>156.30000000000001</v>
      </c>
      <c r="Z42" s="344">
        <v>41.4</v>
      </c>
      <c r="AA42" s="345">
        <v>42.125599999999999</v>
      </c>
      <c r="AB42" s="345">
        <v>229.3</v>
      </c>
      <c r="AC42" s="345">
        <v>31.3</v>
      </c>
      <c r="AD42" s="345">
        <v>344.12560000000002</v>
      </c>
      <c r="AE42" s="346">
        <v>248.1</v>
      </c>
      <c r="AF42" s="344">
        <v>77.7</v>
      </c>
      <c r="AG42" s="345">
        <v>44.2</v>
      </c>
      <c r="AH42" s="346">
        <v>121.9</v>
      </c>
      <c r="AI42" s="344">
        <v>550.6</v>
      </c>
      <c r="AJ42" s="345">
        <v>135.80000000000001</v>
      </c>
      <c r="AK42" s="347">
        <v>98.9</v>
      </c>
      <c r="AL42" s="344">
        <v>7.6</v>
      </c>
      <c r="AM42" s="345">
        <v>11.6</v>
      </c>
      <c r="AN42" s="345">
        <v>90.8</v>
      </c>
      <c r="AO42" s="348" t="s">
        <v>135</v>
      </c>
      <c r="AP42" s="345">
        <v>110</v>
      </c>
      <c r="AQ42" s="346">
        <v>81</v>
      </c>
      <c r="AR42" s="344">
        <v>14.8</v>
      </c>
      <c r="AS42" s="345">
        <v>8.1</v>
      </c>
      <c r="AT42" s="346">
        <v>23</v>
      </c>
      <c r="AU42" s="344">
        <v>136.9</v>
      </c>
      <c r="AV42" s="345">
        <v>30.6</v>
      </c>
      <c r="AW42" s="347">
        <v>37.5</v>
      </c>
      <c r="AX42" s="344">
        <v>21.7</v>
      </c>
      <c r="AY42" s="345">
        <v>17.8523</v>
      </c>
      <c r="AZ42" s="345">
        <v>141.19999999999999</v>
      </c>
      <c r="BA42" s="345">
        <v>0</v>
      </c>
      <c r="BB42" s="345">
        <v>180.75229999999999</v>
      </c>
      <c r="BC42" s="346">
        <v>151.6</v>
      </c>
      <c r="BD42" s="349" t="s">
        <v>135</v>
      </c>
      <c r="BE42" s="350" t="s">
        <v>135</v>
      </c>
      <c r="BF42" s="346">
        <v>76.5</v>
      </c>
      <c r="BG42" s="344">
        <v>460</v>
      </c>
      <c r="BH42" s="345">
        <v>55.6</v>
      </c>
      <c r="BI42" s="347">
        <v>54.6</v>
      </c>
      <c r="BJ42" s="344">
        <v>4.5</v>
      </c>
      <c r="BK42" s="345" t="s">
        <v>135</v>
      </c>
      <c r="BL42" s="345">
        <v>29.3</v>
      </c>
      <c r="BM42" s="345">
        <v>0</v>
      </c>
      <c r="BN42" s="345">
        <v>33.799999999999997</v>
      </c>
      <c r="BO42" s="346">
        <v>16</v>
      </c>
      <c r="BP42" s="349" t="s">
        <v>135</v>
      </c>
      <c r="BQ42" s="350" t="s">
        <v>135</v>
      </c>
      <c r="BR42" s="351" t="s">
        <v>135</v>
      </c>
      <c r="BS42" s="344">
        <v>36.299999999999997</v>
      </c>
      <c r="BT42" s="345">
        <v>3.4</v>
      </c>
      <c r="BU42" s="347">
        <v>7.6</v>
      </c>
      <c r="BV42" s="344">
        <v>2.1</v>
      </c>
      <c r="BW42" s="345" t="s">
        <v>135</v>
      </c>
      <c r="BX42" s="345">
        <v>9.6999999999999993</v>
      </c>
      <c r="BY42" s="345">
        <v>0</v>
      </c>
      <c r="BZ42" s="345">
        <v>11.799999999999999</v>
      </c>
      <c r="CA42" s="346">
        <v>4.8</v>
      </c>
      <c r="CB42" s="349" t="s">
        <v>135</v>
      </c>
      <c r="CC42" s="350" t="s">
        <v>135</v>
      </c>
      <c r="CD42" s="346">
        <v>16.2</v>
      </c>
      <c r="CE42" s="344">
        <v>45</v>
      </c>
      <c r="CF42" s="345">
        <v>8.6</v>
      </c>
      <c r="CG42" s="347">
        <v>3.8</v>
      </c>
      <c r="CH42" s="344">
        <v>210</v>
      </c>
      <c r="CI42" s="345">
        <v>198.2</v>
      </c>
      <c r="CJ42" s="345">
        <v>945.9</v>
      </c>
      <c r="CK42" s="345">
        <v>232.4</v>
      </c>
      <c r="CL42" s="345">
        <v>1586.5</v>
      </c>
      <c r="CM42" s="346">
        <v>1220.2</v>
      </c>
      <c r="CN42" s="344">
        <v>296.7</v>
      </c>
      <c r="CO42" s="345">
        <v>305.89999999999998</v>
      </c>
      <c r="CP42" s="346">
        <v>602.59999999999991</v>
      </c>
      <c r="CQ42" s="344">
        <v>1976.6</v>
      </c>
      <c r="CR42" s="345">
        <v>518.70000000000005</v>
      </c>
      <c r="CS42" s="347">
        <v>520.9</v>
      </c>
      <c r="CT42" s="347">
        <v>4686.5999999999995</v>
      </c>
      <c r="CU42" s="263"/>
      <c r="CV42" s="263"/>
      <c r="CW42" s="269"/>
    </row>
    <row r="43" spans="1:101" ht="12.75" customHeight="1" x14ac:dyDescent="0.2">
      <c r="A43" s="264">
        <v>41000</v>
      </c>
      <c r="B43" s="344">
        <v>91.1</v>
      </c>
      <c r="C43" s="345">
        <v>74.779399999999995</v>
      </c>
      <c r="D43" s="345">
        <v>129.1</v>
      </c>
      <c r="E43" s="345">
        <v>166</v>
      </c>
      <c r="F43" s="345">
        <v>460.97939999999994</v>
      </c>
      <c r="G43" s="346">
        <v>372.5</v>
      </c>
      <c r="H43" s="344">
        <v>88.6</v>
      </c>
      <c r="I43" s="345">
        <v>189.5</v>
      </c>
      <c r="J43" s="346">
        <v>278.10000000000002</v>
      </c>
      <c r="K43" s="344">
        <v>382</v>
      </c>
      <c r="L43" s="345">
        <v>139.30000000000001</v>
      </c>
      <c r="M43" s="347">
        <v>138.4</v>
      </c>
      <c r="N43" s="344">
        <v>31.6</v>
      </c>
      <c r="O43" s="345">
        <v>39.171900000000001</v>
      </c>
      <c r="P43" s="345">
        <v>283</v>
      </c>
      <c r="Q43" s="345">
        <v>16.899999999999999</v>
      </c>
      <c r="R43" s="345">
        <v>370.67189999999999</v>
      </c>
      <c r="S43" s="346">
        <v>282.7</v>
      </c>
      <c r="T43" s="344">
        <v>48.6</v>
      </c>
      <c r="U43" s="345">
        <v>44.9</v>
      </c>
      <c r="V43" s="346">
        <v>93.5</v>
      </c>
      <c r="W43" s="344">
        <v>309.60000000000002</v>
      </c>
      <c r="X43" s="345">
        <v>114.7</v>
      </c>
      <c r="Y43" s="347">
        <v>136</v>
      </c>
      <c r="Z43" s="344">
        <v>38.6</v>
      </c>
      <c r="AA43" s="345">
        <v>39.2517</v>
      </c>
      <c r="AB43" s="345">
        <v>213.6</v>
      </c>
      <c r="AC43" s="345">
        <v>28.9</v>
      </c>
      <c r="AD43" s="345">
        <v>320.35169999999994</v>
      </c>
      <c r="AE43" s="346">
        <v>227.8</v>
      </c>
      <c r="AF43" s="344">
        <v>77.5</v>
      </c>
      <c r="AG43" s="345">
        <v>46.7</v>
      </c>
      <c r="AH43" s="346">
        <v>124.2</v>
      </c>
      <c r="AI43" s="344">
        <v>560.6</v>
      </c>
      <c r="AJ43" s="345">
        <v>129.80000000000001</v>
      </c>
      <c r="AK43" s="347">
        <v>95.3</v>
      </c>
      <c r="AL43" s="344">
        <v>6.9</v>
      </c>
      <c r="AM43" s="345">
        <v>10.4</v>
      </c>
      <c r="AN43" s="345">
        <v>85.8</v>
      </c>
      <c r="AO43" s="348" t="s">
        <v>135</v>
      </c>
      <c r="AP43" s="345">
        <v>103.1</v>
      </c>
      <c r="AQ43" s="346">
        <v>74.400000000000006</v>
      </c>
      <c r="AR43" s="344">
        <v>14</v>
      </c>
      <c r="AS43" s="345">
        <v>7.2</v>
      </c>
      <c r="AT43" s="346">
        <v>21.2</v>
      </c>
      <c r="AU43" s="344">
        <v>126.5</v>
      </c>
      <c r="AV43" s="345">
        <v>27</v>
      </c>
      <c r="AW43" s="347">
        <v>33.299999999999997</v>
      </c>
      <c r="AX43" s="344">
        <v>20.2</v>
      </c>
      <c r="AY43" s="345">
        <v>15.656799999999999</v>
      </c>
      <c r="AZ43" s="345">
        <v>125.8</v>
      </c>
      <c r="BA43" s="345">
        <v>0</v>
      </c>
      <c r="BB43" s="345">
        <v>161.6568</v>
      </c>
      <c r="BC43" s="346">
        <v>134.1</v>
      </c>
      <c r="BD43" s="349" t="s">
        <v>135</v>
      </c>
      <c r="BE43" s="350" t="s">
        <v>135</v>
      </c>
      <c r="BF43" s="346">
        <v>74.2</v>
      </c>
      <c r="BG43" s="344">
        <v>454</v>
      </c>
      <c r="BH43" s="345">
        <v>48.5</v>
      </c>
      <c r="BI43" s="347">
        <v>45.9</v>
      </c>
      <c r="BJ43" s="344">
        <v>3.7</v>
      </c>
      <c r="BK43" s="345" t="s">
        <v>135</v>
      </c>
      <c r="BL43" s="345">
        <v>25.1</v>
      </c>
      <c r="BM43" s="345">
        <v>0</v>
      </c>
      <c r="BN43" s="345">
        <v>28.8</v>
      </c>
      <c r="BO43" s="346">
        <v>14.1</v>
      </c>
      <c r="BP43" s="349" t="s">
        <v>135</v>
      </c>
      <c r="BQ43" s="350" t="s">
        <v>135</v>
      </c>
      <c r="BR43" s="351" t="s">
        <v>135</v>
      </c>
      <c r="BS43" s="344">
        <v>30.1</v>
      </c>
      <c r="BT43" s="345">
        <v>2.9</v>
      </c>
      <c r="BU43" s="347">
        <v>6.2</v>
      </c>
      <c r="BV43" s="344">
        <v>2.2000000000000002</v>
      </c>
      <c r="BW43" s="345" t="s">
        <v>135</v>
      </c>
      <c r="BX43" s="345">
        <v>10.199999999999999</v>
      </c>
      <c r="BY43" s="345">
        <v>0</v>
      </c>
      <c r="BZ43" s="345">
        <v>12.399999999999999</v>
      </c>
      <c r="CA43" s="346">
        <v>5</v>
      </c>
      <c r="CB43" s="349" t="s">
        <v>135</v>
      </c>
      <c r="CC43" s="350" t="s">
        <v>135</v>
      </c>
      <c r="CD43" s="346">
        <v>16.399999999999999</v>
      </c>
      <c r="CE43" s="344">
        <v>39</v>
      </c>
      <c r="CF43" s="345">
        <v>8.8000000000000007</v>
      </c>
      <c r="CG43" s="347">
        <v>4.0999999999999996</v>
      </c>
      <c r="CH43" s="344">
        <v>194.3</v>
      </c>
      <c r="CI43" s="345">
        <v>179.4</v>
      </c>
      <c r="CJ43" s="345">
        <v>872.5</v>
      </c>
      <c r="CK43" s="345">
        <v>211.8</v>
      </c>
      <c r="CL43" s="345">
        <v>1458</v>
      </c>
      <c r="CM43" s="346">
        <v>1110.5999999999999</v>
      </c>
      <c r="CN43" s="344">
        <v>294</v>
      </c>
      <c r="CO43" s="345">
        <v>313.60000000000002</v>
      </c>
      <c r="CP43" s="346">
        <v>607.6</v>
      </c>
      <c r="CQ43" s="344">
        <v>1901.7</v>
      </c>
      <c r="CR43" s="345">
        <v>470.9</v>
      </c>
      <c r="CS43" s="347">
        <v>459.2</v>
      </c>
      <c r="CT43" s="347">
        <v>4426.5</v>
      </c>
      <c r="CU43" s="263"/>
      <c r="CV43" s="263"/>
      <c r="CW43" s="269"/>
    </row>
    <row r="44" spans="1:101" ht="12.75" customHeight="1" x14ac:dyDescent="0.2">
      <c r="A44" s="264">
        <v>41030</v>
      </c>
      <c r="B44" s="344">
        <v>98</v>
      </c>
      <c r="C44" s="345">
        <v>82.807400000000001</v>
      </c>
      <c r="D44" s="345">
        <v>147</v>
      </c>
      <c r="E44" s="345">
        <v>187.1</v>
      </c>
      <c r="F44" s="345">
        <v>514.90740000000005</v>
      </c>
      <c r="G44" s="346">
        <v>411</v>
      </c>
      <c r="H44" s="344">
        <v>87.6</v>
      </c>
      <c r="I44" s="345">
        <v>184.8</v>
      </c>
      <c r="J44" s="346">
        <v>272.39999999999998</v>
      </c>
      <c r="K44" s="344">
        <v>449.5</v>
      </c>
      <c r="L44" s="345">
        <v>163.4</v>
      </c>
      <c r="M44" s="347">
        <v>160.4</v>
      </c>
      <c r="N44" s="344">
        <v>33.5</v>
      </c>
      <c r="O44" s="345">
        <v>42.317399999999999</v>
      </c>
      <c r="P44" s="345">
        <v>310.89999999999998</v>
      </c>
      <c r="Q44" s="345">
        <v>18.2</v>
      </c>
      <c r="R44" s="345">
        <v>404.91739999999999</v>
      </c>
      <c r="S44" s="346">
        <v>313.7</v>
      </c>
      <c r="T44" s="344">
        <v>49.5</v>
      </c>
      <c r="U44" s="345">
        <v>44.5</v>
      </c>
      <c r="V44" s="346">
        <v>94</v>
      </c>
      <c r="W44" s="344">
        <v>346.5</v>
      </c>
      <c r="X44" s="345">
        <v>129.4</v>
      </c>
      <c r="Y44" s="347">
        <v>142</v>
      </c>
      <c r="Z44" s="344">
        <v>40.5</v>
      </c>
      <c r="AA44" s="345">
        <v>42.0045</v>
      </c>
      <c r="AB44" s="345">
        <v>228.8</v>
      </c>
      <c r="AC44" s="345">
        <v>32.200000000000003</v>
      </c>
      <c r="AD44" s="345">
        <v>343.50450000000001</v>
      </c>
      <c r="AE44" s="346">
        <v>245.6</v>
      </c>
      <c r="AF44" s="344">
        <v>82.1</v>
      </c>
      <c r="AG44" s="345">
        <v>46.5</v>
      </c>
      <c r="AH44" s="346">
        <v>128.6</v>
      </c>
      <c r="AI44" s="344">
        <v>620.5</v>
      </c>
      <c r="AJ44" s="345">
        <v>149.5</v>
      </c>
      <c r="AK44" s="347">
        <v>108.3</v>
      </c>
      <c r="AL44" s="344">
        <v>7.5</v>
      </c>
      <c r="AM44" s="345">
        <v>10.7</v>
      </c>
      <c r="AN44" s="345">
        <v>94.6</v>
      </c>
      <c r="AO44" s="348" t="s">
        <v>135</v>
      </c>
      <c r="AP44" s="345">
        <v>112.8</v>
      </c>
      <c r="AQ44" s="346">
        <v>81.099999999999994</v>
      </c>
      <c r="AR44" s="344">
        <v>13.7</v>
      </c>
      <c r="AS44" s="345">
        <v>7.7</v>
      </c>
      <c r="AT44" s="346">
        <v>21.4</v>
      </c>
      <c r="AU44" s="344">
        <v>149.5</v>
      </c>
      <c r="AV44" s="345">
        <v>30.6</v>
      </c>
      <c r="AW44" s="347">
        <v>38.5</v>
      </c>
      <c r="AX44" s="344">
        <v>21.6</v>
      </c>
      <c r="AY44" s="345">
        <v>17.214500000000001</v>
      </c>
      <c r="AZ44" s="345">
        <v>139</v>
      </c>
      <c r="BA44" s="345">
        <v>0</v>
      </c>
      <c r="BB44" s="345">
        <v>177.81450000000001</v>
      </c>
      <c r="BC44" s="346">
        <v>148.6</v>
      </c>
      <c r="BD44" s="349" t="s">
        <v>135</v>
      </c>
      <c r="BE44" s="350" t="s">
        <v>135</v>
      </c>
      <c r="BF44" s="346">
        <v>76</v>
      </c>
      <c r="BG44" s="344">
        <v>512</v>
      </c>
      <c r="BH44" s="345">
        <v>60.5</v>
      </c>
      <c r="BI44" s="347">
        <v>45.2</v>
      </c>
      <c r="BJ44" s="344">
        <v>4.3</v>
      </c>
      <c r="BK44" s="345" t="s">
        <v>135</v>
      </c>
      <c r="BL44" s="345">
        <v>26.4</v>
      </c>
      <c r="BM44" s="345">
        <v>0</v>
      </c>
      <c r="BN44" s="345">
        <v>30.7</v>
      </c>
      <c r="BO44" s="346">
        <v>15.6</v>
      </c>
      <c r="BP44" s="349" t="s">
        <v>135</v>
      </c>
      <c r="BQ44" s="350" t="s">
        <v>135</v>
      </c>
      <c r="BR44" s="346" t="s">
        <v>135</v>
      </c>
      <c r="BS44" s="344">
        <v>31.8</v>
      </c>
      <c r="BT44" s="345">
        <v>3.1</v>
      </c>
      <c r="BU44" s="347">
        <v>6.8</v>
      </c>
      <c r="BV44" s="344">
        <v>2.4</v>
      </c>
      <c r="BW44" s="345" t="s">
        <v>135</v>
      </c>
      <c r="BX44" s="345">
        <v>10.7</v>
      </c>
      <c r="BY44" s="345">
        <v>0</v>
      </c>
      <c r="BZ44" s="345">
        <v>13.1</v>
      </c>
      <c r="CA44" s="346">
        <v>5.2</v>
      </c>
      <c r="CB44" s="349" t="s">
        <v>135</v>
      </c>
      <c r="CC44" s="350" t="s">
        <v>135</v>
      </c>
      <c r="CD44" s="346">
        <v>17</v>
      </c>
      <c r="CE44" s="344">
        <v>61.3</v>
      </c>
      <c r="CF44" s="345">
        <v>9.6999999999999993</v>
      </c>
      <c r="CG44" s="347">
        <v>4.3</v>
      </c>
      <c r="CH44" s="344">
        <v>207.8</v>
      </c>
      <c r="CI44" s="345">
        <v>195.1</v>
      </c>
      <c r="CJ44" s="345">
        <v>957.3</v>
      </c>
      <c r="CK44" s="345">
        <v>237.5</v>
      </c>
      <c r="CL44" s="345">
        <v>1597.6999999999998</v>
      </c>
      <c r="CM44" s="346">
        <v>1220.8</v>
      </c>
      <c r="CN44" s="344">
        <v>301.60000000000002</v>
      </c>
      <c r="CO44" s="345">
        <v>307.8</v>
      </c>
      <c r="CP44" s="346">
        <v>609.40000000000009</v>
      </c>
      <c r="CQ44" s="344">
        <v>2171.1</v>
      </c>
      <c r="CR44" s="345">
        <v>546.29999999999995</v>
      </c>
      <c r="CS44" s="347">
        <v>505.5</v>
      </c>
      <c r="CT44" s="347">
        <v>4883.7</v>
      </c>
      <c r="CU44" s="263"/>
      <c r="CV44" s="263"/>
      <c r="CW44" s="269"/>
    </row>
    <row r="45" spans="1:101" ht="12.75" customHeight="1" x14ac:dyDescent="0.2">
      <c r="A45" s="264">
        <v>41061</v>
      </c>
      <c r="B45" s="344">
        <v>89.6</v>
      </c>
      <c r="C45" s="345">
        <v>78.286600000000007</v>
      </c>
      <c r="D45" s="345">
        <v>130.4</v>
      </c>
      <c r="E45" s="345">
        <v>170.4</v>
      </c>
      <c r="F45" s="345">
        <v>468.6866</v>
      </c>
      <c r="G45" s="346">
        <v>377.7</v>
      </c>
      <c r="H45" s="344">
        <v>86.9</v>
      </c>
      <c r="I45" s="345">
        <v>187.4</v>
      </c>
      <c r="J45" s="346">
        <v>274.3</v>
      </c>
      <c r="K45" s="344">
        <v>385</v>
      </c>
      <c r="L45" s="345">
        <v>144.4</v>
      </c>
      <c r="M45" s="347">
        <v>156.9</v>
      </c>
      <c r="N45" s="344">
        <v>31.7</v>
      </c>
      <c r="O45" s="345">
        <v>42.068899999999999</v>
      </c>
      <c r="P45" s="345">
        <v>288.10000000000002</v>
      </c>
      <c r="Q45" s="345">
        <v>16.7</v>
      </c>
      <c r="R45" s="345">
        <v>378.56890000000004</v>
      </c>
      <c r="S45" s="346">
        <v>293</v>
      </c>
      <c r="T45" s="344">
        <v>51.1</v>
      </c>
      <c r="U45" s="345">
        <v>44.4</v>
      </c>
      <c r="V45" s="346">
        <v>95.5</v>
      </c>
      <c r="W45" s="344">
        <v>302.39999999999998</v>
      </c>
      <c r="X45" s="345">
        <v>114.6</v>
      </c>
      <c r="Y45" s="347">
        <v>159</v>
      </c>
      <c r="Z45" s="344">
        <v>38.5</v>
      </c>
      <c r="AA45" s="345">
        <v>39.877900000000004</v>
      </c>
      <c r="AB45" s="345">
        <v>215</v>
      </c>
      <c r="AC45" s="345">
        <v>29.5</v>
      </c>
      <c r="AD45" s="345">
        <v>322.87790000000001</v>
      </c>
      <c r="AE45" s="346">
        <v>230.4</v>
      </c>
      <c r="AF45" s="344">
        <v>81.599999999999994</v>
      </c>
      <c r="AG45" s="345">
        <v>46.5</v>
      </c>
      <c r="AH45" s="346">
        <v>128.1</v>
      </c>
      <c r="AI45" s="344">
        <v>590.79999999999995</v>
      </c>
      <c r="AJ45" s="345">
        <v>136.69999999999999</v>
      </c>
      <c r="AK45" s="347">
        <v>99.9</v>
      </c>
      <c r="AL45" s="344">
        <v>6.8</v>
      </c>
      <c r="AM45" s="345">
        <v>10.1</v>
      </c>
      <c r="AN45" s="345">
        <v>86.2</v>
      </c>
      <c r="AO45" s="348" t="s">
        <v>135</v>
      </c>
      <c r="AP45" s="345">
        <v>103.1</v>
      </c>
      <c r="AQ45" s="346">
        <v>75.099999999999994</v>
      </c>
      <c r="AR45" s="344">
        <v>12.8</v>
      </c>
      <c r="AS45" s="345">
        <v>7.1</v>
      </c>
      <c r="AT45" s="346">
        <v>19.899999999999999</v>
      </c>
      <c r="AU45" s="344">
        <v>127.6</v>
      </c>
      <c r="AV45" s="345">
        <v>28.6</v>
      </c>
      <c r="AW45" s="347">
        <v>36.1</v>
      </c>
      <c r="AX45" s="344">
        <v>19.3</v>
      </c>
      <c r="AY45" s="345">
        <v>16.562000000000001</v>
      </c>
      <c r="AZ45" s="345">
        <v>125.1</v>
      </c>
      <c r="BA45" s="345">
        <v>0</v>
      </c>
      <c r="BB45" s="345">
        <v>160.96199999999999</v>
      </c>
      <c r="BC45" s="346">
        <v>139.5</v>
      </c>
      <c r="BD45" s="349" t="s">
        <v>135</v>
      </c>
      <c r="BE45" s="350" t="s">
        <v>135</v>
      </c>
      <c r="BF45" s="346">
        <v>72.400000000000006</v>
      </c>
      <c r="BG45" s="344">
        <v>466.3</v>
      </c>
      <c r="BH45" s="345">
        <v>57.1</v>
      </c>
      <c r="BI45" s="347">
        <v>40.799999999999997</v>
      </c>
      <c r="BJ45" s="344">
        <v>3.7</v>
      </c>
      <c r="BK45" s="345" t="s">
        <v>135</v>
      </c>
      <c r="BL45" s="345">
        <v>24.3</v>
      </c>
      <c r="BM45" s="345">
        <v>0</v>
      </c>
      <c r="BN45" s="345">
        <v>28</v>
      </c>
      <c r="BO45" s="346">
        <v>13.6</v>
      </c>
      <c r="BP45" s="349" t="s">
        <v>135</v>
      </c>
      <c r="BQ45" s="350" t="s">
        <v>135</v>
      </c>
      <c r="BR45" s="346" t="s">
        <v>135</v>
      </c>
      <c r="BS45" s="344">
        <v>28.2</v>
      </c>
      <c r="BT45" s="345">
        <v>2.7</v>
      </c>
      <c r="BU45" s="347">
        <v>6.6</v>
      </c>
      <c r="BV45" s="344">
        <v>2.2999999999999998</v>
      </c>
      <c r="BW45" s="345" t="s">
        <v>135</v>
      </c>
      <c r="BX45" s="345">
        <v>11.1</v>
      </c>
      <c r="BY45" s="345">
        <v>0</v>
      </c>
      <c r="BZ45" s="345">
        <v>13.399999999999999</v>
      </c>
      <c r="CA45" s="346">
        <v>4.9000000000000004</v>
      </c>
      <c r="CB45" s="349" t="s">
        <v>135</v>
      </c>
      <c r="CC45" s="350" t="s">
        <v>135</v>
      </c>
      <c r="CD45" s="346">
        <v>20.2</v>
      </c>
      <c r="CE45" s="344">
        <v>50</v>
      </c>
      <c r="CF45" s="345">
        <v>10.199999999999999</v>
      </c>
      <c r="CG45" s="347">
        <v>4.8</v>
      </c>
      <c r="CH45" s="344">
        <v>191.8</v>
      </c>
      <c r="CI45" s="345">
        <v>187</v>
      </c>
      <c r="CJ45" s="345">
        <v>880.3</v>
      </c>
      <c r="CK45" s="345">
        <v>216.6</v>
      </c>
      <c r="CL45" s="345">
        <v>1475.6999999999998</v>
      </c>
      <c r="CM45" s="346">
        <v>1134.2</v>
      </c>
      <c r="CN45" s="344">
        <v>300.3</v>
      </c>
      <c r="CO45" s="345">
        <v>310</v>
      </c>
      <c r="CP45" s="346">
        <v>610.29999999999995</v>
      </c>
      <c r="CQ45" s="344">
        <v>1950.3</v>
      </c>
      <c r="CR45" s="345">
        <v>494.4</v>
      </c>
      <c r="CS45" s="347">
        <v>504.1</v>
      </c>
      <c r="CT45" s="347">
        <v>4540.4000000000005</v>
      </c>
      <c r="CU45" s="263"/>
      <c r="CV45" s="263"/>
      <c r="CW45" s="269"/>
    </row>
    <row r="46" spans="1:101" ht="12.75" customHeight="1" x14ac:dyDescent="0.2">
      <c r="A46" s="264">
        <v>41091</v>
      </c>
      <c r="B46" s="344">
        <v>95.7</v>
      </c>
      <c r="C46" s="345">
        <v>82.957899999999995</v>
      </c>
      <c r="D46" s="345">
        <v>136.6</v>
      </c>
      <c r="E46" s="345">
        <v>181.5</v>
      </c>
      <c r="F46" s="345">
        <v>496.75789999999995</v>
      </c>
      <c r="G46" s="346">
        <v>400.4</v>
      </c>
      <c r="H46" s="344">
        <v>97.8</v>
      </c>
      <c r="I46" s="345">
        <v>190.9</v>
      </c>
      <c r="J46" s="346">
        <v>288.60000000000002</v>
      </c>
      <c r="K46" s="344">
        <v>419.7</v>
      </c>
      <c r="L46" s="345">
        <v>156.4</v>
      </c>
      <c r="M46" s="347">
        <v>151.4</v>
      </c>
      <c r="N46" s="344">
        <v>34.200000000000003</v>
      </c>
      <c r="O46" s="345">
        <v>44.266100000000002</v>
      </c>
      <c r="P46" s="345">
        <v>305.10000000000002</v>
      </c>
      <c r="Q46" s="345">
        <v>17.100000000000001</v>
      </c>
      <c r="R46" s="345">
        <v>400.66610000000003</v>
      </c>
      <c r="S46" s="346">
        <v>310.60000000000002</v>
      </c>
      <c r="T46" s="344">
        <v>53.5</v>
      </c>
      <c r="U46" s="345">
        <v>46.4</v>
      </c>
      <c r="V46" s="346">
        <v>99.9</v>
      </c>
      <c r="W46" s="344">
        <v>324.5</v>
      </c>
      <c r="X46" s="345">
        <v>125.5</v>
      </c>
      <c r="Y46" s="347">
        <v>134.5</v>
      </c>
      <c r="Z46" s="344">
        <v>41.8</v>
      </c>
      <c r="AA46" s="345">
        <v>43.097900000000003</v>
      </c>
      <c r="AB46" s="345">
        <v>229</v>
      </c>
      <c r="AC46" s="345">
        <v>31.9</v>
      </c>
      <c r="AD46" s="345">
        <v>345.79789999999997</v>
      </c>
      <c r="AE46" s="346">
        <v>245.3</v>
      </c>
      <c r="AF46" s="344">
        <v>85.7</v>
      </c>
      <c r="AG46" s="345">
        <v>47</v>
      </c>
      <c r="AH46" s="346">
        <v>132.69999999999999</v>
      </c>
      <c r="AI46" s="344">
        <v>594.9</v>
      </c>
      <c r="AJ46" s="345">
        <v>144.80000000000001</v>
      </c>
      <c r="AK46" s="347">
        <v>90.6</v>
      </c>
      <c r="AL46" s="344">
        <v>6.7</v>
      </c>
      <c r="AM46" s="345">
        <v>11.1</v>
      </c>
      <c r="AN46" s="345">
        <v>91.6</v>
      </c>
      <c r="AO46" s="348" t="s">
        <v>135</v>
      </c>
      <c r="AP46" s="345">
        <v>109.39999999999999</v>
      </c>
      <c r="AQ46" s="346">
        <v>80.5</v>
      </c>
      <c r="AR46" s="344">
        <v>14.5</v>
      </c>
      <c r="AS46" s="345">
        <v>7.1</v>
      </c>
      <c r="AT46" s="346">
        <v>21.6</v>
      </c>
      <c r="AU46" s="344">
        <v>119.4</v>
      </c>
      <c r="AV46" s="345">
        <v>30.6</v>
      </c>
      <c r="AW46" s="347">
        <v>32.9</v>
      </c>
      <c r="AX46" s="344">
        <v>18.8</v>
      </c>
      <c r="AY46" s="345">
        <v>17.1418</v>
      </c>
      <c r="AZ46" s="345">
        <v>132.6</v>
      </c>
      <c r="BA46" s="345">
        <v>0</v>
      </c>
      <c r="BB46" s="345">
        <v>168.54179999999999</v>
      </c>
      <c r="BC46" s="346">
        <v>145.4</v>
      </c>
      <c r="BD46" s="349" t="s">
        <v>135</v>
      </c>
      <c r="BE46" s="350" t="s">
        <v>135</v>
      </c>
      <c r="BF46" s="346">
        <v>79.099999999999994</v>
      </c>
      <c r="BG46" s="344">
        <v>464.6</v>
      </c>
      <c r="BH46" s="345">
        <v>63.5</v>
      </c>
      <c r="BI46" s="347">
        <v>48.8</v>
      </c>
      <c r="BJ46" s="344">
        <v>4.2</v>
      </c>
      <c r="BK46" s="345" t="s">
        <v>135</v>
      </c>
      <c r="BL46" s="345">
        <v>26.6</v>
      </c>
      <c r="BM46" s="345">
        <v>0</v>
      </c>
      <c r="BN46" s="345">
        <v>30.8</v>
      </c>
      <c r="BO46" s="346">
        <v>15.7</v>
      </c>
      <c r="BP46" s="349" t="s">
        <v>135</v>
      </c>
      <c r="BQ46" s="350" t="s">
        <v>135</v>
      </c>
      <c r="BR46" s="351" t="s">
        <v>135</v>
      </c>
      <c r="BS46" s="344">
        <v>30</v>
      </c>
      <c r="BT46" s="345">
        <v>3.1</v>
      </c>
      <c r="BU46" s="347">
        <v>6</v>
      </c>
      <c r="BV46" s="344">
        <v>2.6</v>
      </c>
      <c r="BW46" s="345" t="s">
        <v>135</v>
      </c>
      <c r="BX46" s="345">
        <v>12.7</v>
      </c>
      <c r="BY46" s="345">
        <v>0</v>
      </c>
      <c r="BZ46" s="345">
        <v>15.299999999999999</v>
      </c>
      <c r="CA46" s="346">
        <v>5.9</v>
      </c>
      <c r="CB46" s="349" t="s">
        <v>135</v>
      </c>
      <c r="CC46" s="350" t="s">
        <v>135</v>
      </c>
      <c r="CD46" s="346">
        <v>21.2</v>
      </c>
      <c r="CE46" s="344">
        <v>57.5</v>
      </c>
      <c r="CF46" s="345">
        <v>11.4</v>
      </c>
      <c r="CG46" s="347">
        <v>4.0999999999999996</v>
      </c>
      <c r="CH46" s="344">
        <v>204</v>
      </c>
      <c r="CI46" s="345">
        <v>198.6</v>
      </c>
      <c r="CJ46" s="345">
        <v>934.2</v>
      </c>
      <c r="CK46" s="345">
        <v>230.5</v>
      </c>
      <c r="CL46" s="345">
        <v>1567.3000000000002</v>
      </c>
      <c r="CM46" s="346">
        <v>1203.8000000000002</v>
      </c>
      <c r="CN46" s="344">
        <v>325.5</v>
      </c>
      <c r="CO46" s="345">
        <v>317.8</v>
      </c>
      <c r="CP46" s="346">
        <v>643.29999999999995</v>
      </c>
      <c r="CQ46" s="344">
        <v>2010.6</v>
      </c>
      <c r="CR46" s="345">
        <v>535.29999999999995</v>
      </c>
      <c r="CS46" s="347">
        <v>468.3</v>
      </c>
      <c r="CT46" s="347">
        <v>4689.5000000000009</v>
      </c>
      <c r="CU46" s="263"/>
      <c r="CV46" s="263"/>
      <c r="CW46" s="269"/>
    </row>
    <row r="47" spans="1:101" ht="12.75" customHeight="1" x14ac:dyDescent="0.2">
      <c r="A47" s="264">
        <v>41122</v>
      </c>
      <c r="B47" s="344">
        <v>100.2</v>
      </c>
      <c r="C47" s="345">
        <v>84.448800000000006</v>
      </c>
      <c r="D47" s="345">
        <v>135.5</v>
      </c>
      <c r="E47" s="345">
        <v>187.4</v>
      </c>
      <c r="F47" s="345">
        <v>507.54880000000003</v>
      </c>
      <c r="G47" s="346">
        <v>417.2</v>
      </c>
      <c r="H47" s="344">
        <v>89.9</v>
      </c>
      <c r="I47" s="345">
        <v>193.8</v>
      </c>
      <c r="J47" s="346">
        <v>283.7</v>
      </c>
      <c r="K47" s="344">
        <v>446</v>
      </c>
      <c r="L47" s="345">
        <v>162.5</v>
      </c>
      <c r="M47" s="347">
        <v>142.1</v>
      </c>
      <c r="N47" s="344">
        <v>34.799999999999997</v>
      </c>
      <c r="O47" s="345">
        <v>44.344800000000006</v>
      </c>
      <c r="P47" s="345">
        <v>313.5</v>
      </c>
      <c r="Q47" s="345">
        <v>18</v>
      </c>
      <c r="R47" s="345">
        <v>410.64480000000003</v>
      </c>
      <c r="S47" s="346">
        <v>319</v>
      </c>
      <c r="T47" s="344">
        <v>56.1</v>
      </c>
      <c r="U47" s="345">
        <v>43.3</v>
      </c>
      <c r="V47" s="346">
        <v>99.4</v>
      </c>
      <c r="W47" s="344">
        <v>332.1</v>
      </c>
      <c r="X47" s="345">
        <v>127.6</v>
      </c>
      <c r="Y47" s="347">
        <v>142</v>
      </c>
      <c r="Z47" s="344">
        <v>43.1</v>
      </c>
      <c r="AA47" s="345">
        <v>44.660800000000002</v>
      </c>
      <c r="AB47" s="345">
        <v>239.2</v>
      </c>
      <c r="AC47" s="345">
        <v>32.200000000000003</v>
      </c>
      <c r="AD47" s="345">
        <v>359.16079999999999</v>
      </c>
      <c r="AE47" s="346">
        <v>254.5</v>
      </c>
      <c r="AF47" s="344">
        <v>89.6</v>
      </c>
      <c r="AG47" s="345">
        <v>49.1</v>
      </c>
      <c r="AH47" s="346">
        <v>138.69999999999999</v>
      </c>
      <c r="AI47" s="344">
        <v>674.2</v>
      </c>
      <c r="AJ47" s="345">
        <v>152.30000000000001</v>
      </c>
      <c r="AK47" s="347">
        <v>95.8</v>
      </c>
      <c r="AL47" s="344">
        <v>7.3</v>
      </c>
      <c r="AM47" s="345">
        <v>11.2</v>
      </c>
      <c r="AN47" s="345">
        <v>92.8</v>
      </c>
      <c r="AO47" s="348" t="s">
        <v>135</v>
      </c>
      <c r="AP47" s="345">
        <v>111.3</v>
      </c>
      <c r="AQ47" s="346">
        <v>82.9</v>
      </c>
      <c r="AR47" s="344">
        <v>14.5</v>
      </c>
      <c r="AS47" s="345">
        <v>7.8</v>
      </c>
      <c r="AT47" s="346">
        <v>22.3</v>
      </c>
      <c r="AU47" s="344">
        <v>122.1</v>
      </c>
      <c r="AV47" s="345">
        <v>32.700000000000003</v>
      </c>
      <c r="AW47" s="347">
        <v>33.700000000000003</v>
      </c>
      <c r="AX47" s="344">
        <v>20.9</v>
      </c>
      <c r="AY47" s="345">
        <v>18.435400000000001</v>
      </c>
      <c r="AZ47" s="345">
        <v>135.6</v>
      </c>
      <c r="BA47" s="345">
        <v>0</v>
      </c>
      <c r="BB47" s="345">
        <v>174.93539999999999</v>
      </c>
      <c r="BC47" s="346">
        <v>151.30000000000001</v>
      </c>
      <c r="BD47" s="349" t="s">
        <v>135</v>
      </c>
      <c r="BE47" s="350" t="s">
        <v>135</v>
      </c>
      <c r="BF47" s="346">
        <v>79.7</v>
      </c>
      <c r="BG47" s="344">
        <v>496.5</v>
      </c>
      <c r="BH47" s="345">
        <v>68</v>
      </c>
      <c r="BI47" s="347">
        <v>39.200000000000003</v>
      </c>
      <c r="BJ47" s="344">
        <v>4.4000000000000004</v>
      </c>
      <c r="BK47" s="345" t="s">
        <v>135</v>
      </c>
      <c r="BL47" s="345">
        <v>26.5</v>
      </c>
      <c r="BM47" s="345">
        <v>0</v>
      </c>
      <c r="BN47" s="345">
        <v>30.9</v>
      </c>
      <c r="BO47" s="346">
        <v>16.2</v>
      </c>
      <c r="BP47" s="349" t="s">
        <v>135</v>
      </c>
      <c r="BQ47" s="350" t="s">
        <v>135</v>
      </c>
      <c r="BR47" s="351" t="s">
        <v>135</v>
      </c>
      <c r="BS47" s="344">
        <v>30.9</v>
      </c>
      <c r="BT47" s="345">
        <v>3.3</v>
      </c>
      <c r="BU47" s="347">
        <v>5.6</v>
      </c>
      <c r="BV47" s="344">
        <v>2.5</v>
      </c>
      <c r="BW47" s="345" t="s">
        <v>135</v>
      </c>
      <c r="BX47" s="345">
        <v>11.3</v>
      </c>
      <c r="BY47" s="345">
        <v>0</v>
      </c>
      <c r="BZ47" s="345">
        <v>13.8</v>
      </c>
      <c r="CA47" s="346">
        <v>6.1</v>
      </c>
      <c r="CB47" s="349" t="s">
        <v>135</v>
      </c>
      <c r="CC47" s="350" t="s">
        <v>135</v>
      </c>
      <c r="CD47" s="346">
        <v>29.2</v>
      </c>
      <c r="CE47" s="344">
        <v>50.9</v>
      </c>
      <c r="CF47" s="345">
        <v>11</v>
      </c>
      <c r="CG47" s="347">
        <v>3.9</v>
      </c>
      <c r="CH47" s="344">
        <v>213.2</v>
      </c>
      <c r="CI47" s="345">
        <v>203.2</v>
      </c>
      <c r="CJ47" s="345">
        <v>954.3</v>
      </c>
      <c r="CK47" s="345">
        <v>237.6</v>
      </c>
      <c r="CL47" s="345">
        <v>1608.2999999999997</v>
      </c>
      <c r="CM47" s="346">
        <v>1247.2</v>
      </c>
      <c r="CN47" s="344">
        <v>332.2</v>
      </c>
      <c r="CO47" s="345">
        <v>320.89999999999998</v>
      </c>
      <c r="CP47" s="346">
        <v>653.09999999999991</v>
      </c>
      <c r="CQ47" s="344">
        <v>2152.8000000000002</v>
      </c>
      <c r="CR47" s="345">
        <v>557.4</v>
      </c>
      <c r="CS47" s="347">
        <v>462.3</v>
      </c>
      <c r="CT47" s="347">
        <v>4876.5</v>
      </c>
      <c r="CU47" s="263"/>
      <c r="CV47" s="263"/>
      <c r="CW47" s="269"/>
    </row>
    <row r="48" spans="1:101" ht="12.75" customHeight="1" x14ac:dyDescent="0.2">
      <c r="A48" s="264">
        <v>41153</v>
      </c>
      <c r="B48" s="344">
        <v>91</v>
      </c>
      <c r="C48" s="345">
        <v>80.5916</v>
      </c>
      <c r="D48" s="345">
        <v>124.3</v>
      </c>
      <c r="E48" s="345">
        <v>171.4</v>
      </c>
      <c r="F48" s="345">
        <v>467.29160000000002</v>
      </c>
      <c r="G48" s="346">
        <v>384.5</v>
      </c>
      <c r="H48" s="344">
        <v>92.7</v>
      </c>
      <c r="I48" s="345">
        <v>190.1</v>
      </c>
      <c r="J48" s="346">
        <v>282.8</v>
      </c>
      <c r="K48" s="344">
        <v>411.1</v>
      </c>
      <c r="L48" s="345">
        <v>150.80000000000001</v>
      </c>
      <c r="M48" s="347">
        <v>111.5</v>
      </c>
      <c r="N48" s="344">
        <v>31.6</v>
      </c>
      <c r="O48" s="345">
        <v>41.038599999999995</v>
      </c>
      <c r="P48" s="345">
        <v>276.7</v>
      </c>
      <c r="Q48" s="345">
        <v>16.399999999999999</v>
      </c>
      <c r="R48" s="345">
        <v>365.73859999999996</v>
      </c>
      <c r="S48" s="346">
        <v>286.60000000000002</v>
      </c>
      <c r="T48" s="344">
        <v>55.9</v>
      </c>
      <c r="U48" s="345">
        <v>42.2</v>
      </c>
      <c r="V48" s="346">
        <v>98.1</v>
      </c>
      <c r="W48" s="344">
        <v>317.3</v>
      </c>
      <c r="X48" s="345">
        <v>121.1</v>
      </c>
      <c r="Y48" s="347">
        <v>115.2</v>
      </c>
      <c r="Z48" s="344">
        <v>39.6</v>
      </c>
      <c r="AA48" s="345">
        <v>43.268999999999998</v>
      </c>
      <c r="AB48" s="345">
        <v>216.1</v>
      </c>
      <c r="AC48" s="345">
        <v>28.8</v>
      </c>
      <c r="AD48" s="345">
        <v>327.76900000000001</v>
      </c>
      <c r="AE48" s="346">
        <v>236.8</v>
      </c>
      <c r="AF48" s="344">
        <v>90.3</v>
      </c>
      <c r="AG48" s="345">
        <v>48.1</v>
      </c>
      <c r="AH48" s="346">
        <v>138.4</v>
      </c>
      <c r="AI48" s="344">
        <v>632.4</v>
      </c>
      <c r="AJ48" s="345">
        <v>141.5</v>
      </c>
      <c r="AK48" s="347">
        <v>97.3</v>
      </c>
      <c r="AL48" s="344">
        <v>6.9</v>
      </c>
      <c r="AM48" s="345">
        <v>10.6</v>
      </c>
      <c r="AN48" s="345">
        <v>85</v>
      </c>
      <c r="AO48" s="348" t="s">
        <v>135</v>
      </c>
      <c r="AP48" s="345">
        <v>102.5</v>
      </c>
      <c r="AQ48" s="346">
        <v>76.400000000000006</v>
      </c>
      <c r="AR48" s="344">
        <v>14.4</v>
      </c>
      <c r="AS48" s="345">
        <v>6.9</v>
      </c>
      <c r="AT48" s="346">
        <v>21.3</v>
      </c>
      <c r="AU48" s="344">
        <v>114</v>
      </c>
      <c r="AV48" s="345">
        <v>29</v>
      </c>
      <c r="AW48" s="347">
        <v>29.9</v>
      </c>
      <c r="AX48" s="344">
        <v>22.5</v>
      </c>
      <c r="AY48" s="345">
        <v>19.431900000000002</v>
      </c>
      <c r="AZ48" s="345">
        <v>138.1</v>
      </c>
      <c r="BA48" s="345">
        <v>0</v>
      </c>
      <c r="BB48" s="345">
        <v>180.03190000000001</v>
      </c>
      <c r="BC48" s="346">
        <v>144.30000000000001</v>
      </c>
      <c r="BD48" s="349" t="s">
        <v>135</v>
      </c>
      <c r="BE48" s="350" t="s">
        <v>135</v>
      </c>
      <c r="BF48" s="346">
        <v>74.400000000000006</v>
      </c>
      <c r="BG48" s="344">
        <v>454</v>
      </c>
      <c r="BH48" s="345">
        <v>63.6</v>
      </c>
      <c r="BI48" s="347">
        <v>43.8</v>
      </c>
      <c r="BJ48" s="344">
        <v>3.8</v>
      </c>
      <c r="BK48" s="345" t="s">
        <v>135</v>
      </c>
      <c r="BL48" s="345">
        <v>23.3</v>
      </c>
      <c r="BM48" s="345">
        <v>0</v>
      </c>
      <c r="BN48" s="345">
        <v>27.1</v>
      </c>
      <c r="BO48" s="346">
        <v>13.7</v>
      </c>
      <c r="BP48" s="349" t="s">
        <v>135</v>
      </c>
      <c r="BQ48" s="350" t="s">
        <v>135</v>
      </c>
      <c r="BR48" s="346" t="s">
        <v>135</v>
      </c>
      <c r="BS48" s="344">
        <v>29.6</v>
      </c>
      <c r="BT48" s="345">
        <v>2.9</v>
      </c>
      <c r="BU48" s="347">
        <v>7.3</v>
      </c>
      <c r="BV48" s="344">
        <v>2.2000000000000002</v>
      </c>
      <c r="BW48" s="345" t="s">
        <v>135</v>
      </c>
      <c r="BX48" s="345">
        <v>9.6</v>
      </c>
      <c r="BY48" s="345">
        <v>0</v>
      </c>
      <c r="BZ48" s="345">
        <v>11.8</v>
      </c>
      <c r="CA48" s="346">
        <v>5</v>
      </c>
      <c r="CB48" s="349" t="s">
        <v>135</v>
      </c>
      <c r="CC48" s="350" t="s">
        <v>135</v>
      </c>
      <c r="CD48" s="346">
        <v>16.600000000000001</v>
      </c>
      <c r="CE48" s="344">
        <v>55.7</v>
      </c>
      <c r="CF48" s="345">
        <v>9.4</v>
      </c>
      <c r="CG48" s="347">
        <v>3.8</v>
      </c>
      <c r="CH48" s="344">
        <v>197.6</v>
      </c>
      <c r="CI48" s="345">
        <v>195.1</v>
      </c>
      <c r="CJ48" s="345">
        <v>873.1</v>
      </c>
      <c r="CK48" s="345">
        <v>216.6</v>
      </c>
      <c r="CL48" s="345">
        <v>1482.3999999999999</v>
      </c>
      <c r="CM48" s="346">
        <v>1147.3000000000002</v>
      </c>
      <c r="CN48" s="344">
        <v>320.2</v>
      </c>
      <c r="CO48" s="345">
        <v>311.39999999999998</v>
      </c>
      <c r="CP48" s="346">
        <v>631.59999999999991</v>
      </c>
      <c r="CQ48" s="344">
        <v>2014</v>
      </c>
      <c r="CR48" s="345">
        <v>518.29999999999995</v>
      </c>
      <c r="CS48" s="347">
        <v>408.8</v>
      </c>
      <c r="CT48" s="347">
        <v>4536.8</v>
      </c>
      <c r="CU48" s="263"/>
      <c r="CV48" s="263"/>
      <c r="CW48" s="269"/>
    </row>
    <row r="49" spans="1:101" ht="12.75" customHeight="1" x14ac:dyDescent="0.2">
      <c r="A49" s="264">
        <v>41183</v>
      </c>
      <c r="B49" s="344">
        <v>94.2</v>
      </c>
      <c r="C49" s="345">
        <v>82.706199999999995</v>
      </c>
      <c r="D49" s="345">
        <v>138.4</v>
      </c>
      <c r="E49" s="345">
        <v>177.9</v>
      </c>
      <c r="F49" s="345">
        <v>493.20619999999997</v>
      </c>
      <c r="G49" s="346">
        <v>396.8</v>
      </c>
      <c r="H49" s="344">
        <v>98.5</v>
      </c>
      <c r="I49" s="345">
        <v>196.1</v>
      </c>
      <c r="J49" s="346">
        <v>294.5</v>
      </c>
      <c r="K49" s="344">
        <v>464.3</v>
      </c>
      <c r="L49" s="345">
        <v>165.5</v>
      </c>
      <c r="M49" s="347">
        <v>127</v>
      </c>
      <c r="N49" s="344">
        <v>33</v>
      </c>
      <c r="O49" s="345">
        <v>43.402099999999997</v>
      </c>
      <c r="P49" s="345">
        <v>296.7</v>
      </c>
      <c r="Q49" s="345">
        <v>16.899999999999999</v>
      </c>
      <c r="R49" s="345">
        <v>390.00209999999993</v>
      </c>
      <c r="S49" s="346">
        <v>301.2</v>
      </c>
      <c r="T49" s="344">
        <v>53.1</v>
      </c>
      <c r="U49" s="345">
        <v>55.9</v>
      </c>
      <c r="V49" s="346">
        <v>109</v>
      </c>
      <c r="W49" s="344">
        <v>352.3</v>
      </c>
      <c r="X49" s="345">
        <v>130.80000000000001</v>
      </c>
      <c r="Y49" s="347">
        <v>145.6</v>
      </c>
      <c r="Z49" s="344">
        <v>40.4</v>
      </c>
      <c r="AA49" s="345">
        <v>44.136300000000006</v>
      </c>
      <c r="AB49" s="345">
        <v>223.7</v>
      </c>
      <c r="AC49" s="345">
        <v>30.2</v>
      </c>
      <c r="AD49" s="345">
        <v>338.43630000000002</v>
      </c>
      <c r="AE49" s="346">
        <v>241.2</v>
      </c>
      <c r="AF49" s="344">
        <v>91.8</v>
      </c>
      <c r="AG49" s="345">
        <v>48.5</v>
      </c>
      <c r="AH49" s="346">
        <v>140.30000000000001</v>
      </c>
      <c r="AI49" s="344">
        <v>667</v>
      </c>
      <c r="AJ49" s="345">
        <v>151.6</v>
      </c>
      <c r="AK49" s="347">
        <v>104.3</v>
      </c>
      <c r="AL49" s="344">
        <v>7.2</v>
      </c>
      <c r="AM49" s="345">
        <v>11.3</v>
      </c>
      <c r="AN49" s="345">
        <v>89.3</v>
      </c>
      <c r="AO49" s="348" t="s">
        <v>135</v>
      </c>
      <c r="AP49" s="345">
        <v>107.8</v>
      </c>
      <c r="AQ49" s="346">
        <v>79.099999999999994</v>
      </c>
      <c r="AR49" s="344">
        <v>15.4</v>
      </c>
      <c r="AS49" s="345">
        <v>7.8</v>
      </c>
      <c r="AT49" s="346">
        <v>23.3</v>
      </c>
      <c r="AU49" s="344">
        <v>132.4</v>
      </c>
      <c r="AV49" s="345">
        <v>31.2</v>
      </c>
      <c r="AW49" s="347">
        <v>32.4</v>
      </c>
      <c r="AX49" s="344">
        <v>22.5</v>
      </c>
      <c r="AY49" s="345">
        <v>19.763099999999998</v>
      </c>
      <c r="AZ49" s="345">
        <v>141.4</v>
      </c>
      <c r="BA49" s="345">
        <v>0</v>
      </c>
      <c r="BB49" s="345">
        <v>183.66309999999999</v>
      </c>
      <c r="BC49" s="346">
        <v>145.4</v>
      </c>
      <c r="BD49" s="349" t="s">
        <v>135</v>
      </c>
      <c r="BE49" s="350" t="s">
        <v>135</v>
      </c>
      <c r="BF49" s="346">
        <v>86.4</v>
      </c>
      <c r="BG49" s="344">
        <v>511.1</v>
      </c>
      <c r="BH49" s="345">
        <v>67.2</v>
      </c>
      <c r="BI49" s="347">
        <v>42.7</v>
      </c>
      <c r="BJ49" s="344">
        <v>4.7</v>
      </c>
      <c r="BK49" s="345" t="s">
        <v>135</v>
      </c>
      <c r="BL49" s="345">
        <v>27.2</v>
      </c>
      <c r="BM49" s="345">
        <v>0</v>
      </c>
      <c r="BN49" s="345">
        <v>31.9</v>
      </c>
      <c r="BO49" s="346">
        <v>15.3</v>
      </c>
      <c r="BP49" s="349" t="s">
        <v>135</v>
      </c>
      <c r="BQ49" s="350" t="s">
        <v>135</v>
      </c>
      <c r="BR49" s="346" t="s">
        <v>135</v>
      </c>
      <c r="BS49" s="344">
        <v>32.799999999999997</v>
      </c>
      <c r="BT49" s="345">
        <v>3.3</v>
      </c>
      <c r="BU49" s="347">
        <v>6.6</v>
      </c>
      <c r="BV49" s="344">
        <v>2.2000000000000002</v>
      </c>
      <c r="BW49" s="345" t="s">
        <v>135</v>
      </c>
      <c r="BX49" s="345">
        <v>9.9</v>
      </c>
      <c r="BY49" s="345">
        <v>0</v>
      </c>
      <c r="BZ49" s="345">
        <v>12.100000000000001</v>
      </c>
      <c r="CA49" s="346">
        <v>5.5</v>
      </c>
      <c r="CB49" s="349" t="s">
        <v>135</v>
      </c>
      <c r="CC49" s="350" t="s">
        <v>135</v>
      </c>
      <c r="CD49" s="346">
        <v>19.100000000000001</v>
      </c>
      <c r="CE49" s="344">
        <v>50</v>
      </c>
      <c r="CF49" s="345">
        <v>9.5</v>
      </c>
      <c r="CG49" s="347">
        <v>4</v>
      </c>
      <c r="CH49" s="344">
        <v>204.2</v>
      </c>
      <c r="CI49" s="345">
        <v>201.5</v>
      </c>
      <c r="CJ49" s="345">
        <v>926.5</v>
      </c>
      <c r="CK49" s="345">
        <v>225</v>
      </c>
      <c r="CL49" s="345">
        <v>1557.2</v>
      </c>
      <c r="CM49" s="346">
        <v>1184.5</v>
      </c>
      <c r="CN49" s="344">
        <v>333.1</v>
      </c>
      <c r="CO49" s="345">
        <v>339.4</v>
      </c>
      <c r="CP49" s="346">
        <v>672.5</v>
      </c>
      <c r="CQ49" s="344">
        <v>2209.9</v>
      </c>
      <c r="CR49" s="345">
        <v>559.1</v>
      </c>
      <c r="CS49" s="347">
        <v>462.6</v>
      </c>
      <c r="CT49" s="347">
        <v>4902.2000000000007</v>
      </c>
      <c r="CU49" s="263"/>
      <c r="CV49" s="263"/>
      <c r="CW49" s="269"/>
    </row>
    <row r="50" spans="1:101" ht="12.75" customHeight="1" x14ac:dyDescent="0.2">
      <c r="A50" s="264">
        <v>41214</v>
      </c>
      <c r="B50" s="344">
        <v>94.5</v>
      </c>
      <c r="C50" s="345">
        <v>86.868800000000007</v>
      </c>
      <c r="D50" s="345">
        <v>140.5</v>
      </c>
      <c r="E50" s="345">
        <v>178.2</v>
      </c>
      <c r="F50" s="345">
        <v>500.06880000000001</v>
      </c>
      <c r="G50" s="346">
        <v>403.4</v>
      </c>
      <c r="H50" s="344">
        <v>91.3</v>
      </c>
      <c r="I50" s="345">
        <v>184.5</v>
      </c>
      <c r="J50" s="346">
        <v>275.8</v>
      </c>
      <c r="K50" s="344">
        <v>454.9</v>
      </c>
      <c r="L50" s="345">
        <v>167</v>
      </c>
      <c r="M50" s="347">
        <v>121.8</v>
      </c>
      <c r="N50" s="344">
        <v>34.200000000000003</v>
      </c>
      <c r="O50" s="345">
        <v>46.046500000000002</v>
      </c>
      <c r="P50" s="345">
        <v>295.2</v>
      </c>
      <c r="Q50" s="345">
        <v>16.399999999999999</v>
      </c>
      <c r="R50" s="345">
        <v>391.84649999999999</v>
      </c>
      <c r="S50" s="346">
        <v>304.60000000000002</v>
      </c>
      <c r="T50" s="344">
        <v>55.6</v>
      </c>
      <c r="U50" s="345">
        <v>51.8</v>
      </c>
      <c r="V50" s="346">
        <v>107.4</v>
      </c>
      <c r="W50" s="344">
        <v>367.8</v>
      </c>
      <c r="X50" s="345">
        <v>129.9</v>
      </c>
      <c r="Y50" s="347">
        <v>158.30000000000001</v>
      </c>
      <c r="Z50" s="344">
        <v>40.700000000000003</v>
      </c>
      <c r="AA50" s="345">
        <v>44.976999999999997</v>
      </c>
      <c r="AB50" s="345">
        <v>224.6</v>
      </c>
      <c r="AC50" s="345">
        <v>29.3</v>
      </c>
      <c r="AD50" s="345">
        <v>339.577</v>
      </c>
      <c r="AE50" s="346">
        <v>244.3</v>
      </c>
      <c r="AF50" s="344">
        <v>84.8</v>
      </c>
      <c r="AG50" s="345">
        <v>49.8</v>
      </c>
      <c r="AH50" s="346">
        <v>134.6</v>
      </c>
      <c r="AI50" s="344">
        <v>653.4</v>
      </c>
      <c r="AJ50" s="345">
        <v>152.4</v>
      </c>
      <c r="AK50" s="347">
        <v>104.1</v>
      </c>
      <c r="AL50" s="344">
        <v>7.2</v>
      </c>
      <c r="AM50" s="345">
        <v>11.8</v>
      </c>
      <c r="AN50" s="345">
        <v>93.6</v>
      </c>
      <c r="AO50" s="348" t="s">
        <v>135</v>
      </c>
      <c r="AP50" s="345">
        <v>112.6</v>
      </c>
      <c r="AQ50" s="346">
        <v>83.2</v>
      </c>
      <c r="AR50" s="344">
        <v>14.5</v>
      </c>
      <c r="AS50" s="345">
        <v>10.7</v>
      </c>
      <c r="AT50" s="346">
        <v>25.2</v>
      </c>
      <c r="AU50" s="344">
        <v>146.69999999999999</v>
      </c>
      <c r="AV50" s="345">
        <v>31.7</v>
      </c>
      <c r="AW50" s="347">
        <v>32.6</v>
      </c>
      <c r="AX50" s="344">
        <v>23</v>
      </c>
      <c r="AY50" s="345">
        <v>20.717700000000001</v>
      </c>
      <c r="AZ50" s="345">
        <v>143.1</v>
      </c>
      <c r="BA50" s="345">
        <v>0</v>
      </c>
      <c r="BB50" s="345">
        <v>186.8177</v>
      </c>
      <c r="BC50" s="346">
        <v>149.5</v>
      </c>
      <c r="BD50" s="349" t="s">
        <v>135</v>
      </c>
      <c r="BE50" s="350" t="s">
        <v>135</v>
      </c>
      <c r="BF50" s="346">
        <v>80.7</v>
      </c>
      <c r="BG50" s="344">
        <v>522.6</v>
      </c>
      <c r="BH50" s="345">
        <v>68.2</v>
      </c>
      <c r="BI50" s="347">
        <v>40.9</v>
      </c>
      <c r="BJ50" s="344">
        <v>4.4000000000000004</v>
      </c>
      <c r="BK50" s="345" t="s">
        <v>135</v>
      </c>
      <c r="BL50" s="345">
        <v>27.4</v>
      </c>
      <c r="BM50" s="345">
        <v>0</v>
      </c>
      <c r="BN50" s="345">
        <v>31.799999999999997</v>
      </c>
      <c r="BO50" s="346">
        <v>15.4</v>
      </c>
      <c r="BP50" s="349" t="s">
        <v>135</v>
      </c>
      <c r="BQ50" s="350" t="s">
        <v>135</v>
      </c>
      <c r="BR50" s="351" t="s">
        <v>135</v>
      </c>
      <c r="BS50" s="344">
        <v>35.4</v>
      </c>
      <c r="BT50" s="345">
        <v>3.5</v>
      </c>
      <c r="BU50" s="347">
        <v>7.2</v>
      </c>
      <c r="BV50" s="344">
        <v>2.1</v>
      </c>
      <c r="BW50" s="345" t="s">
        <v>135</v>
      </c>
      <c r="BX50" s="345">
        <v>9.1</v>
      </c>
      <c r="BY50" s="345">
        <v>0</v>
      </c>
      <c r="BZ50" s="345">
        <v>11.2</v>
      </c>
      <c r="CA50" s="346">
        <v>5.0999999999999996</v>
      </c>
      <c r="CB50" s="349" t="s">
        <v>135</v>
      </c>
      <c r="CC50" s="350" t="s">
        <v>135</v>
      </c>
      <c r="CD50" s="346">
        <v>18.600000000000001</v>
      </c>
      <c r="CE50" s="344">
        <v>60.8</v>
      </c>
      <c r="CF50" s="345">
        <v>9</v>
      </c>
      <c r="CG50" s="347">
        <v>4.4000000000000004</v>
      </c>
      <c r="CH50" s="344">
        <v>206.1</v>
      </c>
      <c r="CI50" s="345">
        <v>210.5</v>
      </c>
      <c r="CJ50" s="345">
        <v>933.6</v>
      </c>
      <c r="CK50" s="345">
        <v>223.9</v>
      </c>
      <c r="CL50" s="345">
        <v>1574.1000000000001</v>
      </c>
      <c r="CM50" s="346">
        <v>1205.5</v>
      </c>
      <c r="CN50" s="344">
        <v>316.7</v>
      </c>
      <c r="CO50" s="345">
        <v>325.5</v>
      </c>
      <c r="CP50" s="346">
        <v>642.20000000000005</v>
      </c>
      <c r="CQ50" s="344">
        <v>2241.6</v>
      </c>
      <c r="CR50" s="345">
        <v>561.70000000000005</v>
      </c>
      <c r="CS50" s="347">
        <v>469.3</v>
      </c>
      <c r="CT50" s="347">
        <v>4927.2</v>
      </c>
      <c r="CU50" s="263"/>
      <c r="CV50" s="263"/>
      <c r="CW50" s="269"/>
    </row>
    <row r="51" spans="1:101" ht="12.75" customHeight="1" x14ac:dyDescent="0.2">
      <c r="A51" s="264">
        <v>41244</v>
      </c>
      <c r="B51" s="344">
        <v>104.7</v>
      </c>
      <c r="C51" s="345">
        <v>87.160300000000007</v>
      </c>
      <c r="D51" s="345">
        <v>142.19999999999999</v>
      </c>
      <c r="E51" s="345">
        <v>183.1</v>
      </c>
      <c r="F51" s="345">
        <v>517.16030000000001</v>
      </c>
      <c r="G51" s="346">
        <v>423.1</v>
      </c>
      <c r="H51" s="344">
        <v>94.2</v>
      </c>
      <c r="I51" s="345">
        <v>199.8</v>
      </c>
      <c r="J51" s="346">
        <v>294</v>
      </c>
      <c r="K51" s="344">
        <v>417.3</v>
      </c>
      <c r="L51" s="345">
        <v>151.5</v>
      </c>
      <c r="M51" s="347">
        <v>121.2</v>
      </c>
      <c r="N51" s="344">
        <v>39.4</v>
      </c>
      <c r="O51" s="345">
        <v>44.628500000000003</v>
      </c>
      <c r="P51" s="345">
        <v>315</v>
      </c>
      <c r="Q51" s="345">
        <v>18</v>
      </c>
      <c r="R51" s="345">
        <v>417.02850000000001</v>
      </c>
      <c r="S51" s="346">
        <v>323.7</v>
      </c>
      <c r="T51" s="344">
        <v>58.1</v>
      </c>
      <c r="U51" s="345">
        <v>54.3</v>
      </c>
      <c r="V51" s="346">
        <v>112.4</v>
      </c>
      <c r="W51" s="344">
        <v>325</v>
      </c>
      <c r="X51" s="345">
        <v>119.8</v>
      </c>
      <c r="Y51" s="347">
        <v>119.4</v>
      </c>
      <c r="Z51" s="344">
        <v>44.4</v>
      </c>
      <c r="AA51" s="345">
        <v>46.248800000000003</v>
      </c>
      <c r="AB51" s="345">
        <v>233.1</v>
      </c>
      <c r="AC51" s="345">
        <v>29.7</v>
      </c>
      <c r="AD51" s="345">
        <v>353.44879999999995</v>
      </c>
      <c r="AE51" s="346">
        <v>259.3</v>
      </c>
      <c r="AF51" s="344">
        <v>81.8</v>
      </c>
      <c r="AG51" s="345">
        <v>49.9</v>
      </c>
      <c r="AH51" s="346">
        <v>131.69999999999999</v>
      </c>
      <c r="AI51" s="344">
        <v>577.4</v>
      </c>
      <c r="AJ51" s="345">
        <v>144.69999999999999</v>
      </c>
      <c r="AK51" s="347">
        <v>93.2</v>
      </c>
      <c r="AL51" s="344">
        <v>7.8</v>
      </c>
      <c r="AM51" s="345">
        <v>12.1</v>
      </c>
      <c r="AN51" s="345">
        <v>91.5</v>
      </c>
      <c r="AO51" s="348" t="s">
        <v>135</v>
      </c>
      <c r="AP51" s="345">
        <v>111.4</v>
      </c>
      <c r="AQ51" s="346">
        <v>83</v>
      </c>
      <c r="AR51" s="344">
        <v>14.8</v>
      </c>
      <c r="AS51" s="345">
        <v>10.9</v>
      </c>
      <c r="AT51" s="346">
        <v>25.6</v>
      </c>
      <c r="AU51" s="344">
        <v>125</v>
      </c>
      <c r="AV51" s="345">
        <v>29.3</v>
      </c>
      <c r="AW51" s="347">
        <v>32.200000000000003</v>
      </c>
      <c r="AX51" s="344">
        <v>23.5</v>
      </c>
      <c r="AY51" s="345">
        <v>20.881799999999998</v>
      </c>
      <c r="AZ51" s="345">
        <v>144.69999999999999</v>
      </c>
      <c r="BA51" s="345">
        <v>0</v>
      </c>
      <c r="BB51" s="345">
        <v>189.08179999999999</v>
      </c>
      <c r="BC51" s="346">
        <v>151.19999999999999</v>
      </c>
      <c r="BD51" s="349" t="s">
        <v>135</v>
      </c>
      <c r="BE51" s="350" t="s">
        <v>135</v>
      </c>
      <c r="BF51" s="346">
        <v>86.5</v>
      </c>
      <c r="BG51" s="344">
        <v>481.7</v>
      </c>
      <c r="BH51" s="345">
        <v>60.6</v>
      </c>
      <c r="BI51" s="347">
        <v>39.9</v>
      </c>
      <c r="BJ51" s="344">
        <v>4.5</v>
      </c>
      <c r="BK51" s="345" t="s">
        <v>135</v>
      </c>
      <c r="BL51" s="345">
        <v>28.6</v>
      </c>
      <c r="BM51" s="345">
        <v>0</v>
      </c>
      <c r="BN51" s="345">
        <v>33.1</v>
      </c>
      <c r="BO51" s="346">
        <v>16.899999999999999</v>
      </c>
      <c r="BP51" s="349" t="s">
        <v>135</v>
      </c>
      <c r="BQ51" s="350" t="s">
        <v>135</v>
      </c>
      <c r="BR51" s="346" t="s">
        <v>135</v>
      </c>
      <c r="BS51" s="344">
        <v>33.9</v>
      </c>
      <c r="BT51" s="345">
        <v>3.6</v>
      </c>
      <c r="BU51" s="347">
        <v>8.1999999999999993</v>
      </c>
      <c r="BV51" s="344">
        <v>2.1</v>
      </c>
      <c r="BW51" s="345" t="s">
        <v>135</v>
      </c>
      <c r="BX51" s="345">
        <v>8.8000000000000007</v>
      </c>
      <c r="BY51" s="345">
        <v>0</v>
      </c>
      <c r="BZ51" s="345">
        <v>10.9</v>
      </c>
      <c r="CA51" s="346">
        <v>5.0999999999999996</v>
      </c>
      <c r="CB51" s="349" t="s">
        <v>135</v>
      </c>
      <c r="CC51" s="350" t="s">
        <v>135</v>
      </c>
      <c r="CD51" s="346">
        <v>14</v>
      </c>
      <c r="CE51" s="344">
        <v>52.9</v>
      </c>
      <c r="CF51" s="345">
        <v>8.5</v>
      </c>
      <c r="CG51" s="347">
        <v>4.0999999999999996</v>
      </c>
      <c r="CH51" s="344">
        <v>226.5</v>
      </c>
      <c r="CI51" s="345">
        <v>211.2</v>
      </c>
      <c r="CJ51" s="345">
        <v>963.9</v>
      </c>
      <c r="CK51" s="345">
        <v>230.8</v>
      </c>
      <c r="CL51" s="345">
        <v>1632.3999999999999</v>
      </c>
      <c r="CM51" s="346">
        <v>1262.3</v>
      </c>
      <c r="CN51" s="344">
        <v>316.2</v>
      </c>
      <c r="CO51" s="345">
        <v>348.1</v>
      </c>
      <c r="CP51" s="346">
        <v>664.3</v>
      </c>
      <c r="CQ51" s="344">
        <v>2013.2</v>
      </c>
      <c r="CR51" s="345">
        <v>518</v>
      </c>
      <c r="CS51" s="347">
        <v>418.2</v>
      </c>
      <c r="CT51" s="347">
        <v>4728.0999999999995</v>
      </c>
      <c r="CU51" s="263"/>
      <c r="CV51" s="263"/>
      <c r="CW51" s="269"/>
    </row>
    <row r="52" spans="1:101" ht="12.75" customHeight="1" x14ac:dyDescent="0.2">
      <c r="A52" s="264">
        <v>41275</v>
      </c>
      <c r="B52" s="344">
        <v>94.5</v>
      </c>
      <c r="C52" s="345">
        <v>85.355800000000002</v>
      </c>
      <c r="D52" s="345">
        <v>137.19999999999999</v>
      </c>
      <c r="E52" s="345">
        <v>166.5</v>
      </c>
      <c r="F52" s="345">
        <v>483.55579999999998</v>
      </c>
      <c r="G52" s="346">
        <v>391.1</v>
      </c>
      <c r="H52" s="344">
        <v>87.2</v>
      </c>
      <c r="I52" s="345">
        <v>200.4</v>
      </c>
      <c r="J52" s="346">
        <v>287.60000000000002</v>
      </c>
      <c r="K52" s="344">
        <v>427</v>
      </c>
      <c r="L52" s="345">
        <v>145.5</v>
      </c>
      <c r="M52" s="347">
        <v>115</v>
      </c>
      <c r="N52" s="344">
        <v>33.6</v>
      </c>
      <c r="O52" s="345">
        <v>49.217300000000002</v>
      </c>
      <c r="P52" s="345">
        <v>288.60000000000002</v>
      </c>
      <c r="Q52" s="345">
        <v>15.7</v>
      </c>
      <c r="R52" s="345">
        <v>387.1173</v>
      </c>
      <c r="S52" s="346">
        <v>291.7</v>
      </c>
      <c r="T52" s="344">
        <v>61.8</v>
      </c>
      <c r="U52" s="345">
        <v>53.9</v>
      </c>
      <c r="V52" s="346">
        <v>115.69999999999999</v>
      </c>
      <c r="W52" s="344">
        <v>311.60000000000002</v>
      </c>
      <c r="X52" s="345">
        <v>113.7</v>
      </c>
      <c r="Y52" s="347">
        <v>119.7</v>
      </c>
      <c r="Z52" s="344">
        <v>39.200000000000003</v>
      </c>
      <c r="AA52" s="345">
        <v>44.4223</v>
      </c>
      <c r="AB52" s="345">
        <v>222</v>
      </c>
      <c r="AC52" s="345">
        <v>26.9</v>
      </c>
      <c r="AD52" s="345">
        <v>332.52229999999997</v>
      </c>
      <c r="AE52" s="346">
        <v>231.5</v>
      </c>
      <c r="AF52" s="344">
        <v>80</v>
      </c>
      <c r="AG52" s="345">
        <v>54.1</v>
      </c>
      <c r="AH52" s="346">
        <v>134.1</v>
      </c>
      <c r="AI52" s="344">
        <v>533.4</v>
      </c>
      <c r="AJ52" s="345">
        <v>134.9</v>
      </c>
      <c r="AK52" s="347">
        <v>89</v>
      </c>
      <c r="AL52" s="344">
        <v>6.9</v>
      </c>
      <c r="AM52" s="345">
        <v>12.4</v>
      </c>
      <c r="AN52" s="345">
        <v>86.1</v>
      </c>
      <c r="AO52" s="348" t="s">
        <v>135</v>
      </c>
      <c r="AP52" s="345">
        <v>105.39999999999999</v>
      </c>
      <c r="AQ52" s="346">
        <v>80.900000000000006</v>
      </c>
      <c r="AR52" s="344">
        <v>15</v>
      </c>
      <c r="AS52" s="345">
        <v>10.7</v>
      </c>
      <c r="AT52" s="346">
        <v>25.7</v>
      </c>
      <c r="AU52" s="344">
        <v>127.2</v>
      </c>
      <c r="AV52" s="345">
        <v>32.799999999999997</v>
      </c>
      <c r="AW52" s="347">
        <v>32.299999999999997</v>
      </c>
      <c r="AX52" s="344">
        <v>22.7</v>
      </c>
      <c r="AY52" s="345">
        <v>20.4011</v>
      </c>
      <c r="AZ52" s="345">
        <v>135.19999999999999</v>
      </c>
      <c r="BA52" s="345">
        <v>0</v>
      </c>
      <c r="BB52" s="345">
        <v>178.30109999999999</v>
      </c>
      <c r="BC52" s="346">
        <v>147</v>
      </c>
      <c r="BD52" s="349" t="s">
        <v>135</v>
      </c>
      <c r="BE52" s="350" t="s">
        <v>135</v>
      </c>
      <c r="BF52" s="346">
        <v>87.8</v>
      </c>
      <c r="BG52" s="344">
        <v>478.1</v>
      </c>
      <c r="BH52" s="345">
        <v>59</v>
      </c>
      <c r="BI52" s="347">
        <v>34.200000000000003</v>
      </c>
      <c r="BJ52" s="344">
        <v>4.4000000000000004</v>
      </c>
      <c r="BK52" s="345" t="s">
        <v>135</v>
      </c>
      <c r="BL52" s="345">
        <v>26.5</v>
      </c>
      <c r="BM52" s="345">
        <v>0</v>
      </c>
      <c r="BN52" s="345">
        <v>30.9</v>
      </c>
      <c r="BO52" s="346">
        <v>15.6</v>
      </c>
      <c r="BP52" s="349" t="s">
        <v>135</v>
      </c>
      <c r="BQ52" s="350" t="s">
        <v>135</v>
      </c>
      <c r="BR52" s="346" t="s">
        <v>135</v>
      </c>
      <c r="BS52" s="344">
        <v>39.4</v>
      </c>
      <c r="BT52" s="345">
        <v>3.6</v>
      </c>
      <c r="BU52" s="347">
        <v>11.5</v>
      </c>
      <c r="BV52" s="344">
        <v>2</v>
      </c>
      <c r="BW52" s="345" t="s">
        <v>135</v>
      </c>
      <c r="BX52" s="345">
        <v>9</v>
      </c>
      <c r="BY52" s="345">
        <v>0</v>
      </c>
      <c r="BZ52" s="345">
        <v>11</v>
      </c>
      <c r="CA52" s="346">
        <v>4.9000000000000004</v>
      </c>
      <c r="CB52" s="349" t="s">
        <v>135</v>
      </c>
      <c r="CC52" s="350" t="s">
        <v>135</v>
      </c>
      <c r="CD52" s="346">
        <v>13.2</v>
      </c>
      <c r="CE52" s="344">
        <v>53.3</v>
      </c>
      <c r="CF52" s="345">
        <v>7.7</v>
      </c>
      <c r="CG52" s="347">
        <v>3.7</v>
      </c>
      <c r="CH52" s="344">
        <v>203.3</v>
      </c>
      <c r="CI52" s="345">
        <v>211.9</v>
      </c>
      <c r="CJ52" s="345">
        <v>904.7</v>
      </c>
      <c r="CK52" s="345">
        <v>209.1</v>
      </c>
      <c r="CL52" s="345">
        <v>1529</v>
      </c>
      <c r="CM52" s="346">
        <v>1162.6999999999998</v>
      </c>
      <c r="CN52" s="344">
        <v>313.7</v>
      </c>
      <c r="CO52" s="345">
        <v>350.4</v>
      </c>
      <c r="CP52" s="346">
        <v>664.09999999999991</v>
      </c>
      <c r="CQ52" s="344">
        <v>1969.9</v>
      </c>
      <c r="CR52" s="345">
        <v>497.3</v>
      </c>
      <c r="CS52" s="347">
        <v>405.4</v>
      </c>
      <c r="CT52" s="347">
        <v>4568.3999999999996</v>
      </c>
      <c r="CU52" s="263"/>
      <c r="CV52" s="263"/>
      <c r="CW52" s="269"/>
    </row>
    <row r="53" spans="1:101" ht="12.75" customHeight="1" x14ac:dyDescent="0.2">
      <c r="A53" s="264">
        <v>41306</v>
      </c>
      <c r="B53" s="344">
        <v>93.5</v>
      </c>
      <c r="C53" s="345">
        <v>78.900700000000001</v>
      </c>
      <c r="D53" s="345">
        <v>131.80000000000001</v>
      </c>
      <c r="E53" s="345">
        <v>171.7</v>
      </c>
      <c r="F53" s="345">
        <v>475.90069999999997</v>
      </c>
      <c r="G53" s="346">
        <v>386.2</v>
      </c>
      <c r="H53" s="344">
        <v>79.2</v>
      </c>
      <c r="I53" s="345">
        <v>179.7</v>
      </c>
      <c r="J53" s="346">
        <v>258.89999999999998</v>
      </c>
      <c r="K53" s="344">
        <v>409.4</v>
      </c>
      <c r="L53" s="345">
        <v>147.5</v>
      </c>
      <c r="M53" s="347">
        <v>115.8</v>
      </c>
      <c r="N53" s="344">
        <v>33.1</v>
      </c>
      <c r="O53" s="345">
        <v>43.830599999999997</v>
      </c>
      <c r="P53" s="345">
        <v>298.60000000000002</v>
      </c>
      <c r="Q53" s="345">
        <v>14.5</v>
      </c>
      <c r="R53" s="345">
        <v>390.03060000000005</v>
      </c>
      <c r="S53" s="346">
        <v>303</v>
      </c>
      <c r="T53" s="344">
        <v>51.7</v>
      </c>
      <c r="U53" s="345">
        <v>47.3</v>
      </c>
      <c r="V53" s="346">
        <v>99</v>
      </c>
      <c r="W53" s="344">
        <v>326.39999999999998</v>
      </c>
      <c r="X53" s="345">
        <v>121.3</v>
      </c>
      <c r="Y53" s="347">
        <v>144.5</v>
      </c>
      <c r="Z53" s="344">
        <v>38.700000000000003</v>
      </c>
      <c r="AA53" s="345">
        <v>40.3551</v>
      </c>
      <c r="AB53" s="345">
        <v>225</v>
      </c>
      <c r="AC53" s="345">
        <v>27.4</v>
      </c>
      <c r="AD53" s="345">
        <v>331.45510000000002</v>
      </c>
      <c r="AE53" s="346">
        <v>237.2</v>
      </c>
      <c r="AF53" s="344">
        <v>71.900000000000006</v>
      </c>
      <c r="AG53" s="345">
        <v>46.1</v>
      </c>
      <c r="AH53" s="346">
        <v>118</v>
      </c>
      <c r="AI53" s="344">
        <v>533.1</v>
      </c>
      <c r="AJ53" s="345">
        <v>134.30000000000001</v>
      </c>
      <c r="AK53" s="347">
        <v>86.3</v>
      </c>
      <c r="AL53" s="344">
        <v>6.8</v>
      </c>
      <c r="AM53" s="345">
        <v>10.9</v>
      </c>
      <c r="AN53" s="345">
        <v>84.3</v>
      </c>
      <c r="AO53" s="348" t="s">
        <v>135</v>
      </c>
      <c r="AP53" s="345">
        <v>102</v>
      </c>
      <c r="AQ53" s="346">
        <v>82.2</v>
      </c>
      <c r="AR53" s="344">
        <v>13.7</v>
      </c>
      <c r="AS53" s="345">
        <v>11.9</v>
      </c>
      <c r="AT53" s="346">
        <v>25.6</v>
      </c>
      <c r="AU53" s="344">
        <v>127.3</v>
      </c>
      <c r="AV53" s="345">
        <v>36.700000000000003</v>
      </c>
      <c r="AW53" s="347">
        <v>33</v>
      </c>
      <c r="AX53" s="344">
        <v>22.6</v>
      </c>
      <c r="AY53" s="345">
        <v>20.009900000000002</v>
      </c>
      <c r="AZ53" s="345">
        <v>140.1</v>
      </c>
      <c r="BA53" s="345">
        <v>0</v>
      </c>
      <c r="BB53" s="345">
        <v>182.7099</v>
      </c>
      <c r="BC53" s="346">
        <v>149.30000000000001</v>
      </c>
      <c r="BD53" s="349" t="s">
        <v>135</v>
      </c>
      <c r="BE53" s="350" t="s">
        <v>135</v>
      </c>
      <c r="BF53" s="346">
        <v>77.7</v>
      </c>
      <c r="BG53" s="344">
        <v>464</v>
      </c>
      <c r="BH53" s="345">
        <v>60.3</v>
      </c>
      <c r="BI53" s="347">
        <v>37.799999999999997</v>
      </c>
      <c r="BJ53" s="344">
        <v>4.2</v>
      </c>
      <c r="BK53" s="345" t="s">
        <v>135</v>
      </c>
      <c r="BL53" s="345">
        <v>25</v>
      </c>
      <c r="BM53" s="345">
        <v>0</v>
      </c>
      <c r="BN53" s="345">
        <v>29.2</v>
      </c>
      <c r="BO53" s="346">
        <v>16.2</v>
      </c>
      <c r="BP53" s="349" t="s">
        <v>135</v>
      </c>
      <c r="BQ53" s="350" t="s">
        <v>135</v>
      </c>
      <c r="BR53" s="346" t="s">
        <v>135</v>
      </c>
      <c r="BS53" s="344">
        <v>35.200000000000003</v>
      </c>
      <c r="BT53" s="345">
        <v>3.8</v>
      </c>
      <c r="BU53" s="347">
        <v>9</v>
      </c>
      <c r="BV53" s="344">
        <v>2</v>
      </c>
      <c r="BW53" s="345" t="s">
        <v>135</v>
      </c>
      <c r="BX53" s="345">
        <v>9</v>
      </c>
      <c r="BY53" s="345">
        <v>0</v>
      </c>
      <c r="BZ53" s="345">
        <v>11</v>
      </c>
      <c r="CA53" s="346">
        <v>5.0999999999999996</v>
      </c>
      <c r="CB53" s="349" t="s">
        <v>135</v>
      </c>
      <c r="CC53" s="350" t="s">
        <v>135</v>
      </c>
      <c r="CD53" s="346">
        <v>12.6</v>
      </c>
      <c r="CE53" s="344">
        <v>45.9</v>
      </c>
      <c r="CF53" s="345">
        <v>8.1</v>
      </c>
      <c r="CG53" s="347">
        <v>3.5</v>
      </c>
      <c r="CH53" s="344">
        <v>200.9</v>
      </c>
      <c r="CI53" s="345">
        <v>194.1</v>
      </c>
      <c r="CJ53" s="345">
        <v>913.8</v>
      </c>
      <c r="CK53" s="345">
        <v>213.6</v>
      </c>
      <c r="CL53" s="345">
        <v>1522.3999999999999</v>
      </c>
      <c r="CM53" s="346">
        <v>1179.2</v>
      </c>
      <c r="CN53" s="344">
        <v>279.5</v>
      </c>
      <c r="CO53" s="345">
        <v>312.3</v>
      </c>
      <c r="CP53" s="346">
        <v>591.79999999999995</v>
      </c>
      <c r="CQ53" s="344">
        <v>1941.3</v>
      </c>
      <c r="CR53" s="345">
        <v>512.20000000000005</v>
      </c>
      <c r="CS53" s="347">
        <v>429.90000000000003</v>
      </c>
      <c r="CT53" s="347">
        <v>4485.3999999999996</v>
      </c>
      <c r="CU53" s="263"/>
      <c r="CV53" s="263"/>
      <c r="CW53" s="269"/>
    </row>
    <row r="54" spans="1:101" ht="12.75" customHeight="1" x14ac:dyDescent="0.2">
      <c r="A54" s="264">
        <v>41334</v>
      </c>
      <c r="B54" s="344">
        <v>100.4</v>
      </c>
      <c r="C54" s="345">
        <v>89.309100000000001</v>
      </c>
      <c r="D54" s="345">
        <v>145.5</v>
      </c>
      <c r="E54" s="345">
        <v>180.8</v>
      </c>
      <c r="F54" s="345">
        <v>516.00909999999999</v>
      </c>
      <c r="G54" s="346">
        <v>416.9</v>
      </c>
      <c r="H54" s="344">
        <v>89.7</v>
      </c>
      <c r="I54" s="345">
        <v>192.9</v>
      </c>
      <c r="J54" s="346">
        <v>282.60000000000002</v>
      </c>
      <c r="K54" s="344">
        <v>424.2</v>
      </c>
      <c r="L54" s="345">
        <v>158.9</v>
      </c>
      <c r="M54" s="347">
        <v>120.4</v>
      </c>
      <c r="N54" s="344">
        <v>35.299999999999997</v>
      </c>
      <c r="O54" s="345">
        <v>50.377600000000001</v>
      </c>
      <c r="P54" s="345">
        <v>317.2</v>
      </c>
      <c r="Q54" s="345">
        <v>17.2</v>
      </c>
      <c r="R54" s="345">
        <v>420.07759999999996</v>
      </c>
      <c r="S54" s="346">
        <v>321.39999999999998</v>
      </c>
      <c r="T54" s="344">
        <v>63.4</v>
      </c>
      <c r="U54" s="345">
        <v>53.5</v>
      </c>
      <c r="V54" s="346">
        <v>116.9</v>
      </c>
      <c r="W54" s="344">
        <v>337.7</v>
      </c>
      <c r="X54" s="345">
        <v>125.9</v>
      </c>
      <c r="Y54" s="347">
        <v>162.69999999999999</v>
      </c>
      <c r="Z54" s="344">
        <v>40.5</v>
      </c>
      <c r="AA54" s="345">
        <v>43.710599999999999</v>
      </c>
      <c r="AB54" s="345">
        <v>240</v>
      </c>
      <c r="AC54" s="345">
        <v>29</v>
      </c>
      <c r="AD54" s="345">
        <v>353.2106</v>
      </c>
      <c r="AE54" s="346">
        <v>254</v>
      </c>
      <c r="AF54" s="344">
        <v>84.2</v>
      </c>
      <c r="AG54" s="345">
        <v>49.8</v>
      </c>
      <c r="AH54" s="346">
        <v>134</v>
      </c>
      <c r="AI54" s="344">
        <v>572.6</v>
      </c>
      <c r="AJ54" s="345">
        <v>137.5</v>
      </c>
      <c r="AK54" s="347">
        <v>88</v>
      </c>
      <c r="AL54" s="344">
        <v>7.4</v>
      </c>
      <c r="AM54" s="345">
        <v>12.2</v>
      </c>
      <c r="AN54" s="345">
        <v>91.3</v>
      </c>
      <c r="AO54" s="348" t="s">
        <v>135</v>
      </c>
      <c r="AP54" s="345">
        <v>110.9</v>
      </c>
      <c r="AQ54" s="346">
        <v>86.7</v>
      </c>
      <c r="AR54" s="344">
        <v>14.7</v>
      </c>
      <c r="AS54" s="345">
        <v>12.1</v>
      </c>
      <c r="AT54" s="346">
        <v>26.8</v>
      </c>
      <c r="AU54" s="344">
        <v>135.19999999999999</v>
      </c>
      <c r="AV54" s="345">
        <v>38.4</v>
      </c>
      <c r="AW54" s="347">
        <v>35.4</v>
      </c>
      <c r="AX54" s="344">
        <v>23</v>
      </c>
      <c r="AY54" s="345">
        <v>21.133500000000002</v>
      </c>
      <c r="AZ54" s="345">
        <v>143.69999999999999</v>
      </c>
      <c r="BA54" s="345">
        <v>0</v>
      </c>
      <c r="BB54" s="345">
        <v>187.83349999999999</v>
      </c>
      <c r="BC54" s="346">
        <v>151.19999999999999</v>
      </c>
      <c r="BD54" s="349" t="s">
        <v>135</v>
      </c>
      <c r="BE54" s="350" t="s">
        <v>135</v>
      </c>
      <c r="BF54" s="346">
        <v>84.4</v>
      </c>
      <c r="BG54" s="344">
        <v>488.7</v>
      </c>
      <c r="BH54" s="345">
        <v>62.8</v>
      </c>
      <c r="BI54" s="347">
        <v>34.700000000000003</v>
      </c>
      <c r="BJ54" s="344">
        <v>4.3</v>
      </c>
      <c r="BK54" s="345" t="s">
        <v>135</v>
      </c>
      <c r="BL54" s="345">
        <v>25.5</v>
      </c>
      <c r="BM54" s="345">
        <v>0</v>
      </c>
      <c r="BN54" s="345">
        <v>29.8</v>
      </c>
      <c r="BO54" s="346">
        <v>14.9</v>
      </c>
      <c r="BP54" s="349" t="s">
        <v>135</v>
      </c>
      <c r="BQ54" s="350" t="s">
        <v>135</v>
      </c>
      <c r="BR54" s="346" t="s">
        <v>135</v>
      </c>
      <c r="BS54" s="344">
        <v>34.799999999999997</v>
      </c>
      <c r="BT54" s="345">
        <v>3.5</v>
      </c>
      <c r="BU54" s="347">
        <v>7.6</v>
      </c>
      <c r="BV54" s="344">
        <v>2</v>
      </c>
      <c r="BW54" s="345" t="s">
        <v>135</v>
      </c>
      <c r="BX54" s="345">
        <v>8.4</v>
      </c>
      <c r="BY54" s="345">
        <v>0</v>
      </c>
      <c r="BZ54" s="345">
        <v>10.4</v>
      </c>
      <c r="CA54" s="346">
        <v>4.5999999999999996</v>
      </c>
      <c r="CB54" s="349" t="s">
        <v>135</v>
      </c>
      <c r="CC54" s="350" t="s">
        <v>135</v>
      </c>
      <c r="CD54" s="346">
        <v>15.3</v>
      </c>
      <c r="CE54" s="344">
        <v>55.3</v>
      </c>
      <c r="CF54" s="345">
        <v>8.1</v>
      </c>
      <c r="CG54" s="347">
        <v>3.4</v>
      </c>
      <c r="CH54" s="344">
        <v>212.9</v>
      </c>
      <c r="CI54" s="345">
        <v>216.9</v>
      </c>
      <c r="CJ54" s="345">
        <v>971.5</v>
      </c>
      <c r="CK54" s="345">
        <v>227</v>
      </c>
      <c r="CL54" s="345">
        <v>1628.3</v>
      </c>
      <c r="CM54" s="346">
        <v>1249.7</v>
      </c>
      <c r="CN54" s="344">
        <v>320.89999999999998</v>
      </c>
      <c r="CO54" s="345">
        <v>339.1</v>
      </c>
      <c r="CP54" s="346">
        <v>660</v>
      </c>
      <c r="CQ54" s="344">
        <v>2048.5</v>
      </c>
      <c r="CR54" s="345">
        <v>535.20000000000005</v>
      </c>
      <c r="CS54" s="347">
        <v>452.2</v>
      </c>
      <c r="CT54" s="347">
        <v>4789</v>
      </c>
      <c r="CU54" s="263"/>
      <c r="CV54" s="263"/>
      <c r="CW54" s="269"/>
    </row>
    <row r="55" spans="1:101" ht="12.75" customHeight="1" x14ac:dyDescent="0.2">
      <c r="A55" s="264">
        <v>41365</v>
      </c>
      <c r="B55" s="344">
        <v>94.2</v>
      </c>
      <c r="C55" s="345">
        <v>86.596299999999999</v>
      </c>
      <c r="D55" s="345">
        <v>132.9</v>
      </c>
      <c r="E55" s="345">
        <v>163.6</v>
      </c>
      <c r="F55" s="345">
        <v>477.29629999999997</v>
      </c>
      <c r="G55" s="346">
        <v>387</v>
      </c>
      <c r="H55" s="344">
        <v>83</v>
      </c>
      <c r="I55" s="345">
        <v>197.6</v>
      </c>
      <c r="J55" s="346">
        <v>280.7</v>
      </c>
      <c r="K55" s="344">
        <v>444.8</v>
      </c>
      <c r="L55" s="345">
        <v>153.6</v>
      </c>
      <c r="M55" s="347">
        <v>118.9</v>
      </c>
      <c r="N55" s="344">
        <v>32.299999999999997</v>
      </c>
      <c r="O55" s="345">
        <v>46.965199999999996</v>
      </c>
      <c r="P55" s="345">
        <v>291.39999999999998</v>
      </c>
      <c r="Q55" s="345">
        <v>15.6</v>
      </c>
      <c r="R55" s="345">
        <v>386.26519999999999</v>
      </c>
      <c r="S55" s="346">
        <v>294.39999999999998</v>
      </c>
      <c r="T55" s="344">
        <v>51.4</v>
      </c>
      <c r="U55" s="345">
        <v>52.5</v>
      </c>
      <c r="V55" s="346">
        <v>103.9</v>
      </c>
      <c r="W55" s="344">
        <v>336.6</v>
      </c>
      <c r="X55" s="345">
        <v>122.1</v>
      </c>
      <c r="Y55" s="347">
        <v>152.6</v>
      </c>
      <c r="Z55" s="344">
        <v>39.5</v>
      </c>
      <c r="AA55" s="345">
        <v>43.651600000000002</v>
      </c>
      <c r="AB55" s="345">
        <v>224.8</v>
      </c>
      <c r="AC55" s="345">
        <v>27</v>
      </c>
      <c r="AD55" s="345">
        <v>334.95159999999998</v>
      </c>
      <c r="AE55" s="346">
        <v>234.3</v>
      </c>
      <c r="AF55" s="344">
        <v>83.8</v>
      </c>
      <c r="AG55" s="345">
        <v>48.2</v>
      </c>
      <c r="AH55" s="346">
        <v>132</v>
      </c>
      <c r="AI55" s="344">
        <v>587.4</v>
      </c>
      <c r="AJ55" s="345">
        <v>136.80000000000001</v>
      </c>
      <c r="AK55" s="347">
        <v>95.5</v>
      </c>
      <c r="AL55" s="344">
        <v>7</v>
      </c>
      <c r="AM55" s="345">
        <v>12</v>
      </c>
      <c r="AN55" s="345">
        <v>86</v>
      </c>
      <c r="AO55" s="348" t="s">
        <v>135</v>
      </c>
      <c r="AP55" s="345">
        <v>105</v>
      </c>
      <c r="AQ55" s="346">
        <v>82.4</v>
      </c>
      <c r="AR55" s="344">
        <v>14.6</v>
      </c>
      <c r="AS55" s="345">
        <v>11.8</v>
      </c>
      <c r="AT55" s="346">
        <v>26.5</v>
      </c>
      <c r="AU55" s="344">
        <v>142.5</v>
      </c>
      <c r="AV55" s="345">
        <v>38</v>
      </c>
      <c r="AW55" s="347">
        <v>33.200000000000003</v>
      </c>
      <c r="AX55" s="344">
        <v>22.5</v>
      </c>
      <c r="AY55" s="345">
        <v>20.404400000000003</v>
      </c>
      <c r="AZ55" s="345">
        <v>138.30000000000001</v>
      </c>
      <c r="BA55" s="345">
        <v>0</v>
      </c>
      <c r="BB55" s="345">
        <v>181.20440000000002</v>
      </c>
      <c r="BC55" s="346">
        <v>145.1</v>
      </c>
      <c r="BD55" s="349" t="s">
        <v>135</v>
      </c>
      <c r="BE55" s="350" t="s">
        <v>135</v>
      </c>
      <c r="BF55" s="346">
        <v>84.9</v>
      </c>
      <c r="BG55" s="344">
        <v>538.9</v>
      </c>
      <c r="BH55" s="345">
        <v>62.9</v>
      </c>
      <c r="BI55" s="347">
        <v>36.799999999999997</v>
      </c>
      <c r="BJ55" s="344">
        <v>3.9</v>
      </c>
      <c r="BK55" s="345" t="s">
        <v>135</v>
      </c>
      <c r="BL55" s="345">
        <v>24.9</v>
      </c>
      <c r="BM55" s="345">
        <v>0</v>
      </c>
      <c r="BN55" s="345">
        <v>28.799999999999997</v>
      </c>
      <c r="BO55" s="346">
        <v>15.6</v>
      </c>
      <c r="BP55" s="349" t="s">
        <v>135</v>
      </c>
      <c r="BQ55" s="350" t="s">
        <v>135</v>
      </c>
      <c r="BR55" s="346" t="s">
        <v>135</v>
      </c>
      <c r="BS55" s="344">
        <v>33.9</v>
      </c>
      <c r="BT55" s="345">
        <v>3.7</v>
      </c>
      <c r="BU55" s="347">
        <v>6.3</v>
      </c>
      <c r="BV55" s="344">
        <v>2.2999999999999998</v>
      </c>
      <c r="BW55" s="345" t="s">
        <v>135</v>
      </c>
      <c r="BX55" s="345">
        <v>9.3000000000000007</v>
      </c>
      <c r="BY55" s="345">
        <v>0</v>
      </c>
      <c r="BZ55" s="345">
        <v>11.600000000000001</v>
      </c>
      <c r="CA55" s="346">
        <v>5.7</v>
      </c>
      <c r="CB55" s="349" t="s">
        <v>135</v>
      </c>
      <c r="CC55" s="350" t="s">
        <v>135</v>
      </c>
      <c r="CD55" s="346">
        <v>18.2</v>
      </c>
      <c r="CE55" s="344">
        <v>50.3</v>
      </c>
      <c r="CF55" s="345">
        <v>8.8000000000000007</v>
      </c>
      <c r="CG55" s="347">
        <v>3.4</v>
      </c>
      <c r="CH55" s="344">
        <v>201.7</v>
      </c>
      <c r="CI55" s="345">
        <v>209.8</v>
      </c>
      <c r="CJ55" s="345">
        <v>907.6</v>
      </c>
      <c r="CK55" s="345">
        <v>206.2</v>
      </c>
      <c r="CL55" s="345">
        <v>1525.3</v>
      </c>
      <c r="CM55" s="346">
        <v>1164.5</v>
      </c>
      <c r="CN55" s="344">
        <v>304.89999999999998</v>
      </c>
      <c r="CO55" s="345">
        <v>341.3</v>
      </c>
      <c r="CP55" s="346">
        <v>646.20000000000005</v>
      </c>
      <c r="CQ55" s="344">
        <v>2134.5</v>
      </c>
      <c r="CR55" s="345">
        <v>525.9</v>
      </c>
      <c r="CS55" s="347">
        <v>446.7</v>
      </c>
      <c r="CT55" s="347">
        <v>4752.7</v>
      </c>
      <c r="CU55" s="263"/>
      <c r="CV55" s="263"/>
      <c r="CW55" s="269"/>
    </row>
    <row r="56" spans="1:101" ht="12.75" customHeight="1" x14ac:dyDescent="0.2">
      <c r="A56" s="264">
        <v>41395</v>
      </c>
      <c r="B56" s="344">
        <v>94.8</v>
      </c>
      <c r="C56" s="345">
        <v>89.122199999999992</v>
      </c>
      <c r="D56" s="345">
        <v>136.5</v>
      </c>
      <c r="E56" s="345">
        <v>162.1</v>
      </c>
      <c r="F56" s="345">
        <v>482.5222</v>
      </c>
      <c r="G56" s="346">
        <v>389.6</v>
      </c>
      <c r="H56" s="344">
        <v>83.9</v>
      </c>
      <c r="I56" s="345">
        <v>195.8</v>
      </c>
      <c r="J56" s="346">
        <v>279.7</v>
      </c>
      <c r="K56" s="344">
        <v>457.8</v>
      </c>
      <c r="L56" s="345">
        <v>165.5</v>
      </c>
      <c r="M56" s="347">
        <v>152.1</v>
      </c>
      <c r="N56" s="344">
        <v>31.8</v>
      </c>
      <c r="O56" s="345">
        <v>49.270600000000002</v>
      </c>
      <c r="P56" s="345">
        <v>301.8</v>
      </c>
      <c r="Q56" s="345">
        <v>16.899999999999999</v>
      </c>
      <c r="R56" s="345">
        <v>399.7706</v>
      </c>
      <c r="S56" s="346">
        <v>304</v>
      </c>
      <c r="T56" s="344">
        <v>59.1</v>
      </c>
      <c r="U56" s="345">
        <v>56.3</v>
      </c>
      <c r="V56" s="346">
        <v>115.4</v>
      </c>
      <c r="W56" s="344">
        <v>362.9</v>
      </c>
      <c r="X56" s="345">
        <v>132.30000000000001</v>
      </c>
      <c r="Y56" s="347">
        <v>129.9</v>
      </c>
      <c r="Z56" s="344">
        <v>40.200000000000003</v>
      </c>
      <c r="AA56" s="345">
        <v>45.762099999999997</v>
      </c>
      <c r="AB56" s="345">
        <v>232.8</v>
      </c>
      <c r="AC56" s="345">
        <v>27.8</v>
      </c>
      <c r="AD56" s="345">
        <v>346.56210000000004</v>
      </c>
      <c r="AE56" s="346">
        <v>244.4</v>
      </c>
      <c r="AF56" s="344">
        <v>84.4</v>
      </c>
      <c r="AG56" s="345">
        <v>48.5</v>
      </c>
      <c r="AH56" s="346">
        <v>132.9</v>
      </c>
      <c r="AI56" s="344">
        <v>630.5</v>
      </c>
      <c r="AJ56" s="345">
        <v>144.4</v>
      </c>
      <c r="AK56" s="347">
        <v>99.1</v>
      </c>
      <c r="AL56" s="344">
        <v>7.1</v>
      </c>
      <c r="AM56" s="345">
        <v>12.1</v>
      </c>
      <c r="AN56" s="345">
        <v>87.1</v>
      </c>
      <c r="AO56" s="348" t="s">
        <v>135</v>
      </c>
      <c r="AP56" s="345">
        <v>106.3</v>
      </c>
      <c r="AQ56" s="346">
        <v>81.900000000000006</v>
      </c>
      <c r="AR56" s="344">
        <v>14.7</v>
      </c>
      <c r="AS56" s="345">
        <v>11.5</v>
      </c>
      <c r="AT56" s="346">
        <v>26.2</v>
      </c>
      <c r="AU56" s="344">
        <v>155.30000000000001</v>
      </c>
      <c r="AV56" s="345">
        <v>40.9</v>
      </c>
      <c r="AW56" s="347">
        <v>34.4</v>
      </c>
      <c r="AX56" s="344">
        <v>22.5</v>
      </c>
      <c r="AY56" s="345">
        <v>20.827900000000003</v>
      </c>
      <c r="AZ56" s="345">
        <v>138.6</v>
      </c>
      <c r="BA56" s="345">
        <v>0</v>
      </c>
      <c r="BB56" s="345">
        <v>181.92789999999999</v>
      </c>
      <c r="BC56" s="346">
        <v>145.69999999999999</v>
      </c>
      <c r="BD56" s="349" t="s">
        <v>135</v>
      </c>
      <c r="BE56" s="350" t="s">
        <v>135</v>
      </c>
      <c r="BF56" s="346">
        <v>85.4</v>
      </c>
      <c r="BG56" s="344">
        <v>559.70000000000005</v>
      </c>
      <c r="BH56" s="345">
        <v>67.2</v>
      </c>
      <c r="BI56" s="347">
        <v>42.1</v>
      </c>
      <c r="BJ56" s="344">
        <v>4.3</v>
      </c>
      <c r="BK56" s="345" t="s">
        <v>135</v>
      </c>
      <c r="BL56" s="345">
        <v>25</v>
      </c>
      <c r="BM56" s="345">
        <v>0</v>
      </c>
      <c r="BN56" s="345">
        <v>29.3</v>
      </c>
      <c r="BO56" s="346">
        <v>15.6</v>
      </c>
      <c r="BP56" s="349" t="s">
        <v>135</v>
      </c>
      <c r="BQ56" s="350" t="s">
        <v>135</v>
      </c>
      <c r="BR56" s="346" t="s">
        <v>135</v>
      </c>
      <c r="BS56" s="344">
        <v>34</v>
      </c>
      <c r="BT56" s="345">
        <v>3.5</v>
      </c>
      <c r="BU56" s="347">
        <v>6.4</v>
      </c>
      <c r="BV56" s="344">
        <v>2.2999999999999998</v>
      </c>
      <c r="BW56" s="345" t="s">
        <v>135</v>
      </c>
      <c r="BX56" s="345">
        <v>9.4</v>
      </c>
      <c r="BY56" s="345">
        <v>0</v>
      </c>
      <c r="BZ56" s="345">
        <v>11.7</v>
      </c>
      <c r="CA56" s="346">
        <v>5.5</v>
      </c>
      <c r="CB56" s="349" t="s">
        <v>135</v>
      </c>
      <c r="CC56" s="350" t="s">
        <v>135</v>
      </c>
      <c r="CD56" s="346">
        <v>16.899999999999999</v>
      </c>
      <c r="CE56" s="344">
        <v>42.3</v>
      </c>
      <c r="CF56" s="345">
        <v>9.6</v>
      </c>
      <c r="CG56" s="347">
        <v>4.0999999999999996</v>
      </c>
      <c r="CH56" s="344">
        <v>202.9</v>
      </c>
      <c r="CI56" s="345">
        <v>217.3</v>
      </c>
      <c r="CJ56" s="345">
        <v>931.1</v>
      </c>
      <c r="CK56" s="345">
        <v>206.8</v>
      </c>
      <c r="CL56" s="345">
        <v>1558.1000000000001</v>
      </c>
      <c r="CM56" s="346">
        <v>1186.6999999999998</v>
      </c>
      <c r="CN56" s="344">
        <v>313.2</v>
      </c>
      <c r="CO56" s="345">
        <v>343.3</v>
      </c>
      <c r="CP56" s="346">
        <v>656.5</v>
      </c>
      <c r="CQ56" s="344">
        <v>2242.6</v>
      </c>
      <c r="CR56" s="345">
        <v>563.4</v>
      </c>
      <c r="CS56" s="347">
        <v>468.1</v>
      </c>
      <c r="CT56" s="347">
        <v>4925.3000000000011</v>
      </c>
      <c r="CU56" s="263"/>
      <c r="CV56" s="263"/>
      <c r="CW56" s="269"/>
    </row>
    <row r="57" spans="1:101" ht="12.75" customHeight="1" x14ac:dyDescent="0.2">
      <c r="A57" s="264">
        <v>41426</v>
      </c>
      <c r="B57" s="344">
        <v>87</v>
      </c>
      <c r="C57" s="345">
        <v>83.463300000000004</v>
      </c>
      <c r="D57" s="345">
        <v>130.19999999999999</v>
      </c>
      <c r="E57" s="345">
        <v>167.1</v>
      </c>
      <c r="F57" s="345">
        <v>467.76329999999996</v>
      </c>
      <c r="G57" s="346">
        <v>387.7</v>
      </c>
      <c r="H57" s="344">
        <v>73.3</v>
      </c>
      <c r="I57" s="345">
        <v>200.4</v>
      </c>
      <c r="J57" s="346">
        <v>273.7</v>
      </c>
      <c r="K57" s="344">
        <v>410.2</v>
      </c>
      <c r="L57" s="345">
        <v>151.30000000000001</v>
      </c>
      <c r="M57" s="347">
        <v>137.1</v>
      </c>
      <c r="N57" s="344">
        <v>31.7</v>
      </c>
      <c r="O57" s="345">
        <v>44.170300000000005</v>
      </c>
      <c r="P57" s="345">
        <v>298.3</v>
      </c>
      <c r="Q57" s="345">
        <v>16.2</v>
      </c>
      <c r="R57" s="345">
        <v>390.37029999999999</v>
      </c>
      <c r="S57" s="346">
        <v>301</v>
      </c>
      <c r="T57" s="344">
        <v>56.3</v>
      </c>
      <c r="U57" s="345">
        <v>54</v>
      </c>
      <c r="V57" s="346">
        <v>110.3</v>
      </c>
      <c r="W57" s="344">
        <v>314.7</v>
      </c>
      <c r="X57" s="345">
        <v>121.8</v>
      </c>
      <c r="Y57" s="347">
        <v>119.5</v>
      </c>
      <c r="Z57" s="344">
        <v>38.9</v>
      </c>
      <c r="AA57" s="345">
        <v>41.523800000000001</v>
      </c>
      <c r="AB57" s="345">
        <v>226.2</v>
      </c>
      <c r="AC57" s="345">
        <v>26.1</v>
      </c>
      <c r="AD57" s="345">
        <v>332.72379999999998</v>
      </c>
      <c r="AE57" s="346">
        <v>236.2</v>
      </c>
      <c r="AF57" s="344">
        <v>81</v>
      </c>
      <c r="AG57" s="345">
        <v>50.6</v>
      </c>
      <c r="AH57" s="346">
        <v>131.6</v>
      </c>
      <c r="AI57" s="344">
        <v>610.20000000000005</v>
      </c>
      <c r="AJ57" s="345">
        <v>137.5</v>
      </c>
      <c r="AK57" s="347">
        <v>94.3</v>
      </c>
      <c r="AL57" s="344">
        <v>7.1</v>
      </c>
      <c r="AM57" s="345">
        <v>10.8</v>
      </c>
      <c r="AN57" s="345">
        <v>86.8</v>
      </c>
      <c r="AO57" s="348" t="s">
        <v>135</v>
      </c>
      <c r="AP57" s="345">
        <v>104.69999999999999</v>
      </c>
      <c r="AQ57" s="346">
        <v>83.9</v>
      </c>
      <c r="AR57" s="344">
        <v>13.9</v>
      </c>
      <c r="AS57" s="345">
        <v>11.1</v>
      </c>
      <c r="AT57" s="346">
        <v>25</v>
      </c>
      <c r="AU57" s="344">
        <v>126.7</v>
      </c>
      <c r="AV57" s="345">
        <v>38.299999999999997</v>
      </c>
      <c r="AW57" s="347">
        <v>30.9</v>
      </c>
      <c r="AX57" s="344">
        <v>22.2</v>
      </c>
      <c r="AY57" s="345">
        <v>19.757999999999999</v>
      </c>
      <c r="AZ57" s="345">
        <v>136.1</v>
      </c>
      <c r="BA57" s="345">
        <v>0</v>
      </c>
      <c r="BB57" s="345">
        <v>178.05799999999999</v>
      </c>
      <c r="BC57" s="346">
        <v>144.5</v>
      </c>
      <c r="BD57" s="349" t="s">
        <v>135</v>
      </c>
      <c r="BE57" s="350" t="s">
        <v>135</v>
      </c>
      <c r="BF57" s="346">
        <v>83.6</v>
      </c>
      <c r="BG57" s="344">
        <v>483.5</v>
      </c>
      <c r="BH57" s="345">
        <v>63.1</v>
      </c>
      <c r="BI57" s="347">
        <v>39.799999999999997</v>
      </c>
      <c r="BJ57" s="344">
        <v>3.4</v>
      </c>
      <c r="BK57" s="345" t="s">
        <v>135</v>
      </c>
      <c r="BL57" s="345">
        <v>22.8</v>
      </c>
      <c r="BM57" s="345">
        <v>0</v>
      </c>
      <c r="BN57" s="345">
        <v>26.2</v>
      </c>
      <c r="BO57" s="346">
        <v>15</v>
      </c>
      <c r="BP57" s="349" t="s">
        <v>135</v>
      </c>
      <c r="BQ57" s="350" t="s">
        <v>135</v>
      </c>
      <c r="BR57" s="346" t="s">
        <v>135</v>
      </c>
      <c r="BS57" s="344">
        <v>30.6</v>
      </c>
      <c r="BT57" s="345">
        <v>3.4</v>
      </c>
      <c r="BU57" s="347">
        <v>5.8</v>
      </c>
      <c r="BV57" s="344">
        <v>2.2000000000000002</v>
      </c>
      <c r="BW57" s="345" t="s">
        <v>135</v>
      </c>
      <c r="BX57" s="345">
        <v>9.1999999999999993</v>
      </c>
      <c r="BY57" s="345">
        <v>0</v>
      </c>
      <c r="BZ57" s="345">
        <v>11.399999999999999</v>
      </c>
      <c r="CA57" s="346">
        <v>5.9</v>
      </c>
      <c r="CB57" s="349" t="s">
        <v>135</v>
      </c>
      <c r="CC57" s="350" t="s">
        <v>135</v>
      </c>
      <c r="CD57" s="346">
        <v>23.4</v>
      </c>
      <c r="CE57" s="344">
        <v>51.5</v>
      </c>
      <c r="CF57" s="345">
        <v>10.3</v>
      </c>
      <c r="CG57" s="347">
        <v>3.7</v>
      </c>
      <c r="CH57" s="344">
        <v>192.4</v>
      </c>
      <c r="CI57" s="345">
        <v>199.8</v>
      </c>
      <c r="CJ57" s="345">
        <v>909.6</v>
      </c>
      <c r="CK57" s="345">
        <v>209.4</v>
      </c>
      <c r="CL57" s="345">
        <v>1511.2000000000003</v>
      </c>
      <c r="CM57" s="346">
        <v>1174.2000000000003</v>
      </c>
      <c r="CN57" s="344">
        <v>299.7</v>
      </c>
      <c r="CO57" s="345">
        <v>347.8</v>
      </c>
      <c r="CP57" s="346">
        <v>647.5</v>
      </c>
      <c r="CQ57" s="344">
        <v>2027.5</v>
      </c>
      <c r="CR57" s="345">
        <v>525.6</v>
      </c>
      <c r="CS57" s="347">
        <v>431.1</v>
      </c>
      <c r="CT57" s="347">
        <v>4617.3000000000011</v>
      </c>
      <c r="CU57" s="263"/>
      <c r="CV57" s="263"/>
      <c r="CW57" s="269"/>
    </row>
    <row r="58" spans="1:101" ht="12.75" customHeight="1" x14ac:dyDescent="0.2">
      <c r="A58" s="264">
        <v>41456</v>
      </c>
      <c r="B58" s="344">
        <v>98.7</v>
      </c>
      <c r="C58" s="345">
        <v>91.954999999999998</v>
      </c>
      <c r="D58" s="345">
        <v>140</v>
      </c>
      <c r="E58" s="345">
        <v>179.9</v>
      </c>
      <c r="F58" s="345">
        <v>510.55499999999995</v>
      </c>
      <c r="G58" s="346">
        <v>403.7</v>
      </c>
      <c r="H58" s="344">
        <v>97.8</v>
      </c>
      <c r="I58" s="345">
        <v>207.1</v>
      </c>
      <c r="J58" s="346">
        <v>304.89999999999998</v>
      </c>
      <c r="K58" s="344">
        <v>464.8</v>
      </c>
      <c r="L58" s="345">
        <v>167.6</v>
      </c>
      <c r="M58" s="347">
        <v>150.9</v>
      </c>
      <c r="N58" s="344">
        <v>33.799999999999997</v>
      </c>
      <c r="O58" s="345">
        <v>47.515000000000001</v>
      </c>
      <c r="P58" s="345">
        <v>312.39999999999998</v>
      </c>
      <c r="Q58" s="345">
        <v>17.100000000000001</v>
      </c>
      <c r="R58" s="345">
        <v>410.815</v>
      </c>
      <c r="S58" s="346">
        <v>311.89999999999998</v>
      </c>
      <c r="T58" s="344">
        <v>61.7</v>
      </c>
      <c r="U58" s="345">
        <v>61.7</v>
      </c>
      <c r="V58" s="346">
        <v>123.4</v>
      </c>
      <c r="W58" s="344">
        <v>320.8</v>
      </c>
      <c r="X58" s="345">
        <v>130.6</v>
      </c>
      <c r="Y58" s="347">
        <v>116.9</v>
      </c>
      <c r="Z58" s="344">
        <v>38.1</v>
      </c>
      <c r="AA58" s="345">
        <v>39.430999999999997</v>
      </c>
      <c r="AB58" s="345">
        <v>226.6</v>
      </c>
      <c r="AC58" s="345">
        <v>29.2</v>
      </c>
      <c r="AD58" s="345">
        <v>333.33099999999996</v>
      </c>
      <c r="AE58" s="346">
        <v>248.5</v>
      </c>
      <c r="AF58" s="344">
        <v>96.2</v>
      </c>
      <c r="AG58" s="345">
        <v>54.2</v>
      </c>
      <c r="AH58" s="346">
        <v>150.4</v>
      </c>
      <c r="AI58" s="344">
        <v>684.8</v>
      </c>
      <c r="AJ58" s="345">
        <v>148.4</v>
      </c>
      <c r="AK58" s="347">
        <v>103.4</v>
      </c>
      <c r="AL58" s="344">
        <v>7.3</v>
      </c>
      <c r="AM58" s="345">
        <v>11.1</v>
      </c>
      <c r="AN58" s="345">
        <v>89.8</v>
      </c>
      <c r="AO58" s="348" t="s">
        <v>135</v>
      </c>
      <c r="AP58" s="345">
        <v>108.19999999999999</v>
      </c>
      <c r="AQ58" s="346">
        <v>84.9</v>
      </c>
      <c r="AR58" s="344">
        <v>14.3</v>
      </c>
      <c r="AS58" s="345">
        <v>9.6999999999999993</v>
      </c>
      <c r="AT58" s="346">
        <v>24</v>
      </c>
      <c r="AU58" s="344">
        <v>138.19999999999999</v>
      </c>
      <c r="AV58" s="345">
        <v>41</v>
      </c>
      <c r="AW58" s="347">
        <v>30.9</v>
      </c>
      <c r="AX58" s="344">
        <v>17.5</v>
      </c>
      <c r="AY58" s="345">
        <v>19.986999999999998</v>
      </c>
      <c r="AZ58" s="345">
        <v>127.1</v>
      </c>
      <c r="BA58" s="345">
        <v>0</v>
      </c>
      <c r="BB58" s="345">
        <v>164.58699999999999</v>
      </c>
      <c r="BC58" s="346">
        <v>148.9</v>
      </c>
      <c r="BD58" s="349" t="s">
        <v>135</v>
      </c>
      <c r="BE58" s="350" t="s">
        <v>135</v>
      </c>
      <c r="BF58" s="346">
        <v>88.2</v>
      </c>
      <c r="BG58" s="344">
        <v>524.4</v>
      </c>
      <c r="BH58" s="345">
        <v>69.8</v>
      </c>
      <c r="BI58" s="347">
        <v>37.4</v>
      </c>
      <c r="BJ58" s="344">
        <v>4.0999999999999996</v>
      </c>
      <c r="BK58" s="345">
        <v>2.6779999999999999</v>
      </c>
      <c r="BL58" s="345">
        <v>33.4</v>
      </c>
      <c r="BM58" s="345">
        <v>0</v>
      </c>
      <c r="BN58" s="345">
        <v>40.177999999999997</v>
      </c>
      <c r="BO58" s="346">
        <v>15.9</v>
      </c>
      <c r="BP58" s="349" t="s">
        <v>135</v>
      </c>
      <c r="BQ58" s="350" t="s">
        <v>135</v>
      </c>
      <c r="BR58" s="346" t="s">
        <v>135</v>
      </c>
      <c r="BS58" s="344">
        <v>33.5</v>
      </c>
      <c r="BT58" s="345">
        <v>3.7</v>
      </c>
      <c r="BU58" s="347">
        <v>6.4</v>
      </c>
      <c r="BV58" s="344">
        <v>2</v>
      </c>
      <c r="BW58" s="345">
        <v>0.52900000000000003</v>
      </c>
      <c r="BX58" s="345">
        <v>10.199999999999999</v>
      </c>
      <c r="BY58" s="345">
        <v>0</v>
      </c>
      <c r="BZ58" s="345">
        <v>12.728999999999999</v>
      </c>
      <c r="CA58" s="346">
        <v>6.4</v>
      </c>
      <c r="CB58" s="349" t="s">
        <v>135</v>
      </c>
      <c r="CC58" s="350" t="s">
        <v>135</v>
      </c>
      <c r="CD58" s="346">
        <v>20.6</v>
      </c>
      <c r="CE58" s="344">
        <v>48.1</v>
      </c>
      <c r="CF58" s="345">
        <v>11.3</v>
      </c>
      <c r="CG58" s="347">
        <v>4.0999999999999996</v>
      </c>
      <c r="CH58" s="344">
        <v>201.5</v>
      </c>
      <c r="CI58" s="345">
        <v>213.2</v>
      </c>
      <c r="CJ58" s="345">
        <v>939.7</v>
      </c>
      <c r="CK58" s="345">
        <v>226.2</v>
      </c>
      <c r="CL58" s="345">
        <v>1580.6000000000001</v>
      </c>
      <c r="CM58" s="346">
        <v>1220.2000000000003</v>
      </c>
      <c r="CN58" s="344">
        <v>344.2</v>
      </c>
      <c r="CO58" s="345">
        <v>367.2</v>
      </c>
      <c r="CP58" s="346">
        <v>711.4</v>
      </c>
      <c r="CQ58" s="344">
        <v>2214.6</v>
      </c>
      <c r="CR58" s="345">
        <v>572.29999999999995</v>
      </c>
      <c r="CS58" s="347">
        <v>450</v>
      </c>
      <c r="CT58" s="347">
        <v>4956.6000000000004</v>
      </c>
      <c r="CU58" s="263"/>
      <c r="CV58" s="263"/>
      <c r="CW58" s="269"/>
    </row>
    <row r="59" spans="1:101" ht="12.75" customHeight="1" x14ac:dyDescent="0.2">
      <c r="A59" s="264">
        <v>41487</v>
      </c>
      <c r="B59" s="344">
        <v>100</v>
      </c>
      <c r="C59" s="345">
        <v>95.891199999999998</v>
      </c>
      <c r="D59" s="345">
        <v>145.30000000000001</v>
      </c>
      <c r="E59" s="345">
        <v>175.4</v>
      </c>
      <c r="F59" s="345">
        <v>516.59119999999996</v>
      </c>
      <c r="G59" s="346">
        <v>407.5</v>
      </c>
      <c r="H59" s="344">
        <v>87.5</v>
      </c>
      <c r="I59" s="345">
        <v>198.9</v>
      </c>
      <c r="J59" s="346">
        <v>286.5</v>
      </c>
      <c r="K59" s="344">
        <v>481.9</v>
      </c>
      <c r="L59" s="345">
        <v>168.2</v>
      </c>
      <c r="M59" s="347">
        <v>151.9</v>
      </c>
      <c r="N59" s="344">
        <v>34.6</v>
      </c>
      <c r="O59" s="345">
        <v>49.848199999999999</v>
      </c>
      <c r="P59" s="345">
        <v>315.2</v>
      </c>
      <c r="Q59" s="345">
        <v>18.3</v>
      </c>
      <c r="R59" s="345">
        <v>417.94819999999999</v>
      </c>
      <c r="S59" s="346">
        <v>316.3</v>
      </c>
      <c r="T59" s="344">
        <v>57.6</v>
      </c>
      <c r="U59" s="345">
        <v>62.9</v>
      </c>
      <c r="V59" s="346">
        <v>120.5</v>
      </c>
      <c r="W59" s="344">
        <v>316.2</v>
      </c>
      <c r="X59" s="345">
        <v>132.4</v>
      </c>
      <c r="Y59" s="347">
        <v>129.5</v>
      </c>
      <c r="Z59" s="344">
        <v>39.6</v>
      </c>
      <c r="AA59" s="345">
        <v>41.637900000000002</v>
      </c>
      <c r="AB59" s="345">
        <v>225.6</v>
      </c>
      <c r="AC59" s="345">
        <v>30.2</v>
      </c>
      <c r="AD59" s="345">
        <v>337.03789999999998</v>
      </c>
      <c r="AE59" s="346">
        <v>254</v>
      </c>
      <c r="AF59" s="344">
        <v>87.9</v>
      </c>
      <c r="AG59" s="345">
        <v>55.8</v>
      </c>
      <c r="AH59" s="346">
        <v>143.69999999999999</v>
      </c>
      <c r="AI59" s="344">
        <v>682</v>
      </c>
      <c r="AJ59" s="345">
        <v>148</v>
      </c>
      <c r="AK59" s="347">
        <v>106.4</v>
      </c>
      <c r="AL59" s="344">
        <v>7.7</v>
      </c>
      <c r="AM59" s="345">
        <v>11.3</v>
      </c>
      <c r="AN59" s="345">
        <v>93.8</v>
      </c>
      <c r="AO59" s="348" t="s">
        <v>135</v>
      </c>
      <c r="AP59" s="345">
        <v>112.8</v>
      </c>
      <c r="AQ59" s="346">
        <v>87.7</v>
      </c>
      <c r="AR59" s="344">
        <v>13.7</v>
      </c>
      <c r="AS59" s="345">
        <v>9.8000000000000007</v>
      </c>
      <c r="AT59" s="346">
        <v>23.5</v>
      </c>
      <c r="AU59" s="344">
        <v>136.69999999999999</v>
      </c>
      <c r="AV59" s="345">
        <v>40.299999999999997</v>
      </c>
      <c r="AW59" s="347">
        <v>32.799999999999997</v>
      </c>
      <c r="AX59" s="344">
        <v>18.100000000000001</v>
      </c>
      <c r="AY59" s="345">
        <v>20.967700000000001</v>
      </c>
      <c r="AZ59" s="345">
        <v>128.80000000000001</v>
      </c>
      <c r="BA59" s="345">
        <v>0</v>
      </c>
      <c r="BB59" s="345">
        <v>167.86770000000001</v>
      </c>
      <c r="BC59" s="346">
        <v>151.69999999999999</v>
      </c>
      <c r="BD59" s="349" t="s">
        <v>135</v>
      </c>
      <c r="BE59" s="350" t="s">
        <v>135</v>
      </c>
      <c r="BF59" s="346">
        <v>84.1</v>
      </c>
      <c r="BG59" s="344">
        <v>521.4</v>
      </c>
      <c r="BH59" s="345">
        <v>68.599999999999994</v>
      </c>
      <c r="BI59" s="347">
        <v>39.299999999999997</v>
      </c>
      <c r="BJ59" s="344">
        <v>4</v>
      </c>
      <c r="BK59" s="345" t="s">
        <v>135</v>
      </c>
      <c r="BL59" s="345">
        <v>33.5</v>
      </c>
      <c r="BM59" s="345">
        <v>0</v>
      </c>
      <c r="BN59" s="345">
        <v>37.5</v>
      </c>
      <c r="BO59" s="346">
        <v>15.4</v>
      </c>
      <c r="BP59" s="349" t="s">
        <v>135</v>
      </c>
      <c r="BQ59" s="350" t="s">
        <v>135</v>
      </c>
      <c r="BR59" s="346" t="s">
        <v>135</v>
      </c>
      <c r="BS59" s="344">
        <v>32.700000000000003</v>
      </c>
      <c r="BT59" s="345">
        <v>3.5</v>
      </c>
      <c r="BU59" s="347">
        <v>6</v>
      </c>
      <c r="BV59" s="344">
        <v>1.9</v>
      </c>
      <c r="BW59" s="345" t="s">
        <v>135</v>
      </c>
      <c r="BX59" s="345">
        <v>9.8000000000000007</v>
      </c>
      <c r="BY59" s="345">
        <v>0</v>
      </c>
      <c r="BZ59" s="345">
        <v>11.700000000000001</v>
      </c>
      <c r="CA59" s="346">
        <v>6.3</v>
      </c>
      <c r="CB59" s="349" t="s">
        <v>135</v>
      </c>
      <c r="CC59" s="350" t="s">
        <v>135</v>
      </c>
      <c r="CD59" s="346">
        <v>20.100000000000001</v>
      </c>
      <c r="CE59" s="344">
        <v>58.5</v>
      </c>
      <c r="CF59" s="345">
        <v>10.9</v>
      </c>
      <c r="CG59" s="347">
        <v>3.8</v>
      </c>
      <c r="CH59" s="344">
        <v>205.9</v>
      </c>
      <c r="CI59" s="345">
        <v>219.9</v>
      </c>
      <c r="CJ59" s="345">
        <v>952.1</v>
      </c>
      <c r="CK59" s="345">
        <v>223.9</v>
      </c>
      <c r="CL59" s="345">
        <v>1601.8000000000002</v>
      </c>
      <c r="CM59" s="346">
        <v>1238.9000000000001</v>
      </c>
      <c r="CN59" s="344">
        <v>317.39999999999998</v>
      </c>
      <c r="CO59" s="345">
        <v>360.9</v>
      </c>
      <c r="CP59" s="346">
        <v>678.3</v>
      </c>
      <c r="CQ59" s="344">
        <v>2229.3000000000002</v>
      </c>
      <c r="CR59" s="345">
        <v>571.79999999999995</v>
      </c>
      <c r="CS59" s="347">
        <v>469.7</v>
      </c>
      <c r="CT59" s="347">
        <v>4979.1000000000004</v>
      </c>
      <c r="CU59" s="263"/>
      <c r="CV59" s="263"/>
      <c r="CW59" s="269"/>
    </row>
    <row r="60" spans="1:101" ht="12.75" customHeight="1" x14ac:dyDescent="0.2">
      <c r="A60" s="264">
        <v>41518</v>
      </c>
      <c r="B60" s="344">
        <v>91.5</v>
      </c>
      <c r="C60" s="345">
        <v>88.802300000000002</v>
      </c>
      <c r="D60" s="345">
        <v>134.5</v>
      </c>
      <c r="E60" s="345">
        <v>156</v>
      </c>
      <c r="F60" s="345">
        <v>470.8023</v>
      </c>
      <c r="G60" s="346">
        <v>370.2</v>
      </c>
      <c r="H60" s="344">
        <v>94.7</v>
      </c>
      <c r="I60" s="345">
        <v>203.3</v>
      </c>
      <c r="J60" s="346">
        <v>298</v>
      </c>
      <c r="K60" s="344">
        <v>449.6</v>
      </c>
      <c r="L60" s="345">
        <v>156.9</v>
      </c>
      <c r="M60" s="347">
        <v>137</v>
      </c>
      <c r="N60" s="344">
        <v>31.6</v>
      </c>
      <c r="O60" s="345">
        <v>46.452199999999998</v>
      </c>
      <c r="P60" s="345">
        <v>284.8</v>
      </c>
      <c r="Q60" s="345">
        <v>16.600000000000001</v>
      </c>
      <c r="R60" s="345">
        <v>379.45220000000006</v>
      </c>
      <c r="S60" s="346">
        <v>284.3</v>
      </c>
      <c r="T60" s="344">
        <v>58.6</v>
      </c>
      <c r="U60" s="345">
        <v>60.4</v>
      </c>
      <c r="V60" s="346">
        <v>119</v>
      </c>
      <c r="W60" s="344">
        <v>313.8</v>
      </c>
      <c r="X60" s="345">
        <v>122.3</v>
      </c>
      <c r="Y60" s="347">
        <v>106</v>
      </c>
      <c r="Z60" s="344">
        <v>36.4</v>
      </c>
      <c r="AA60" s="345">
        <v>39.892800000000001</v>
      </c>
      <c r="AB60" s="345">
        <v>206.7</v>
      </c>
      <c r="AC60" s="345">
        <v>27.3</v>
      </c>
      <c r="AD60" s="345">
        <v>310.2928</v>
      </c>
      <c r="AE60" s="346">
        <v>232.4</v>
      </c>
      <c r="AF60" s="344">
        <v>86.6</v>
      </c>
      <c r="AG60" s="345">
        <v>52.8</v>
      </c>
      <c r="AH60" s="346">
        <v>139.39999999999998</v>
      </c>
      <c r="AI60" s="344">
        <v>652.29999999999995</v>
      </c>
      <c r="AJ60" s="345">
        <v>139.80000000000001</v>
      </c>
      <c r="AK60" s="347">
        <v>104.9</v>
      </c>
      <c r="AL60" s="344">
        <v>7.1</v>
      </c>
      <c r="AM60" s="345">
        <v>11</v>
      </c>
      <c r="AN60" s="345">
        <v>86.7</v>
      </c>
      <c r="AO60" s="348" t="s">
        <v>135</v>
      </c>
      <c r="AP60" s="345">
        <v>104.80000000000001</v>
      </c>
      <c r="AQ60" s="346">
        <v>81.900000000000006</v>
      </c>
      <c r="AR60" s="344">
        <v>14.6</v>
      </c>
      <c r="AS60" s="345">
        <v>9.8000000000000007</v>
      </c>
      <c r="AT60" s="346">
        <v>24.4</v>
      </c>
      <c r="AU60" s="344">
        <v>133.80000000000001</v>
      </c>
      <c r="AV60" s="345">
        <v>38.700000000000003</v>
      </c>
      <c r="AW60" s="347">
        <v>29.9</v>
      </c>
      <c r="AX60" s="344">
        <v>16.399999999999999</v>
      </c>
      <c r="AY60" s="345">
        <v>19.603000000000002</v>
      </c>
      <c r="AZ60" s="345">
        <v>115.8</v>
      </c>
      <c r="BA60" s="345">
        <v>0</v>
      </c>
      <c r="BB60" s="345">
        <v>151.803</v>
      </c>
      <c r="BC60" s="346">
        <v>137.69999999999999</v>
      </c>
      <c r="BD60" s="349" t="s">
        <v>135</v>
      </c>
      <c r="BE60" s="350" t="s">
        <v>135</v>
      </c>
      <c r="BF60" s="346">
        <v>82.2</v>
      </c>
      <c r="BG60" s="344">
        <v>499.8</v>
      </c>
      <c r="BH60" s="345">
        <v>64.8</v>
      </c>
      <c r="BI60" s="347">
        <v>37.1</v>
      </c>
      <c r="BJ60" s="344">
        <v>3.8</v>
      </c>
      <c r="BK60" s="345" t="s">
        <v>135</v>
      </c>
      <c r="BL60" s="345">
        <v>31.2</v>
      </c>
      <c r="BM60" s="345">
        <v>0</v>
      </c>
      <c r="BN60" s="345">
        <v>35</v>
      </c>
      <c r="BO60" s="346">
        <v>13.9</v>
      </c>
      <c r="BP60" s="349" t="s">
        <v>135</v>
      </c>
      <c r="BQ60" s="350" t="s">
        <v>135</v>
      </c>
      <c r="BR60" s="346" t="s">
        <v>135</v>
      </c>
      <c r="BS60" s="344">
        <v>33.799999999999997</v>
      </c>
      <c r="BT60" s="345">
        <v>4.4000000000000004</v>
      </c>
      <c r="BU60" s="347">
        <v>5.6</v>
      </c>
      <c r="BV60" s="344">
        <v>1.8</v>
      </c>
      <c r="BW60" s="345" t="s">
        <v>135</v>
      </c>
      <c r="BX60" s="345">
        <v>9.1999999999999993</v>
      </c>
      <c r="BY60" s="345">
        <v>0</v>
      </c>
      <c r="BZ60" s="345">
        <v>11</v>
      </c>
      <c r="CA60" s="346">
        <v>5.3</v>
      </c>
      <c r="CB60" s="349" t="s">
        <v>135</v>
      </c>
      <c r="CC60" s="350" t="s">
        <v>135</v>
      </c>
      <c r="CD60" s="346">
        <v>19.899999999999999</v>
      </c>
      <c r="CE60" s="344">
        <v>50.8</v>
      </c>
      <c r="CF60" s="345">
        <v>8.1999999999999993</v>
      </c>
      <c r="CG60" s="347">
        <v>3.9</v>
      </c>
      <c r="CH60" s="344">
        <v>188.7</v>
      </c>
      <c r="CI60" s="345">
        <v>206</v>
      </c>
      <c r="CJ60" s="345">
        <v>869</v>
      </c>
      <c r="CK60" s="345">
        <v>199.9</v>
      </c>
      <c r="CL60" s="345">
        <v>1463.6000000000001</v>
      </c>
      <c r="CM60" s="346">
        <v>1125.7</v>
      </c>
      <c r="CN60" s="344">
        <v>324.2</v>
      </c>
      <c r="CO60" s="345">
        <v>358.8</v>
      </c>
      <c r="CP60" s="346">
        <v>683</v>
      </c>
      <c r="CQ60" s="344">
        <v>2133.9</v>
      </c>
      <c r="CR60" s="345">
        <v>535</v>
      </c>
      <c r="CS60" s="347">
        <v>424.4</v>
      </c>
      <c r="CT60" s="347">
        <v>4704.8999999999996</v>
      </c>
      <c r="CU60" s="263"/>
      <c r="CV60" s="263"/>
      <c r="CW60" s="269"/>
    </row>
    <row r="61" spans="1:101" ht="12.75" customHeight="1" x14ac:dyDescent="0.2">
      <c r="A61" s="264">
        <v>41548</v>
      </c>
      <c r="B61" s="344">
        <v>97.9</v>
      </c>
      <c r="C61" s="345">
        <v>94.452699999999993</v>
      </c>
      <c r="D61" s="345">
        <v>143.19999999999999</v>
      </c>
      <c r="E61" s="345">
        <v>163.1</v>
      </c>
      <c r="F61" s="345">
        <v>498.65269999999998</v>
      </c>
      <c r="G61" s="346">
        <v>383.2</v>
      </c>
      <c r="H61" s="344">
        <v>92.1</v>
      </c>
      <c r="I61" s="345">
        <v>209.1</v>
      </c>
      <c r="J61" s="346">
        <v>301.2</v>
      </c>
      <c r="K61" s="344">
        <v>476.3</v>
      </c>
      <c r="L61" s="345">
        <v>163.6</v>
      </c>
      <c r="M61" s="347">
        <v>142.1</v>
      </c>
      <c r="N61" s="344">
        <v>34.9</v>
      </c>
      <c r="O61" s="345">
        <v>49.594900000000003</v>
      </c>
      <c r="P61" s="345">
        <v>304.2</v>
      </c>
      <c r="Q61" s="345">
        <v>17.100000000000001</v>
      </c>
      <c r="R61" s="345">
        <v>405.79489999999998</v>
      </c>
      <c r="S61" s="346">
        <v>297.89999999999998</v>
      </c>
      <c r="T61" s="344">
        <v>59.8</v>
      </c>
      <c r="U61" s="345">
        <v>58.2</v>
      </c>
      <c r="V61" s="346">
        <v>118</v>
      </c>
      <c r="W61" s="344">
        <v>353.9</v>
      </c>
      <c r="X61" s="345">
        <v>133.19999999999999</v>
      </c>
      <c r="Y61" s="347">
        <v>126.3</v>
      </c>
      <c r="Z61" s="344">
        <v>37.799999999999997</v>
      </c>
      <c r="AA61" s="345">
        <v>41.991599999999998</v>
      </c>
      <c r="AB61" s="345">
        <v>217</v>
      </c>
      <c r="AC61" s="345">
        <v>27.5</v>
      </c>
      <c r="AD61" s="345">
        <v>324.29160000000002</v>
      </c>
      <c r="AE61" s="346">
        <v>221.7</v>
      </c>
      <c r="AF61" s="344">
        <v>90.8</v>
      </c>
      <c r="AG61" s="345">
        <v>57.8</v>
      </c>
      <c r="AH61" s="346">
        <v>148.6</v>
      </c>
      <c r="AI61" s="344">
        <v>674.7</v>
      </c>
      <c r="AJ61" s="345">
        <v>148.4</v>
      </c>
      <c r="AK61" s="347">
        <v>119.6</v>
      </c>
      <c r="AL61" s="344">
        <v>7.4</v>
      </c>
      <c r="AM61" s="345">
        <v>11.5</v>
      </c>
      <c r="AN61" s="345">
        <v>89</v>
      </c>
      <c r="AO61" s="348" t="s">
        <v>135</v>
      </c>
      <c r="AP61" s="345">
        <v>107.9</v>
      </c>
      <c r="AQ61" s="346">
        <v>83.4</v>
      </c>
      <c r="AR61" s="344">
        <v>15.3</v>
      </c>
      <c r="AS61" s="345">
        <v>9.9</v>
      </c>
      <c r="AT61" s="346">
        <v>25.1</v>
      </c>
      <c r="AU61" s="344">
        <v>162.19999999999999</v>
      </c>
      <c r="AV61" s="345">
        <v>44.3</v>
      </c>
      <c r="AW61" s="347">
        <v>34.200000000000003</v>
      </c>
      <c r="AX61" s="344">
        <v>17.7</v>
      </c>
      <c r="AY61" s="345">
        <v>21.749599999999997</v>
      </c>
      <c r="AZ61" s="345">
        <v>125.7</v>
      </c>
      <c r="BA61" s="345">
        <v>0</v>
      </c>
      <c r="BB61" s="345">
        <v>165.14959999999999</v>
      </c>
      <c r="BC61" s="346">
        <v>147.5</v>
      </c>
      <c r="BD61" s="349" t="s">
        <v>135</v>
      </c>
      <c r="BE61" s="350" t="s">
        <v>135</v>
      </c>
      <c r="BF61" s="346">
        <v>87.8</v>
      </c>
      <c r="BG61" s="344">
        <v>552.70000000000005</v>
      </c>
      <c r="BH61" s="345">
        <v>70.599999999999994</v>
      </c>
      <c r="BI61" s="347">
        <v>43.1</v>
      </c>
      <c r="BJ61" s="344">
        <v>4.2</v>
      </c>
      <c r="BK61" s="345" t="s">
        <v>135</v>
      </c>
      <c r="BL61" s="345">
        <v>33.5</v>
      </c>
      <c r="BM61" s="345">
        <v>0</v>
      </c>
      <c r="BN61" s="345">
        <v>37.700000000000003</v>
      </c>
      <c r="BO61" s="346">
        <v>14.5</v>
      </c>
      <c r="BP61" s="349" t="s">
        <v>135</v>
      </c>
      <c r="BQ61" s="350" t="s">
        <v>135</v>
      </c>
      <c r="BR61" s="346" t="s">
        <v>135</v>
      </c>
      <c r="BS61" s="344">
        <v>36.4</v>
      </c>
      <c r="BT61" s="345">
        <v>3.5</v>
      </c>
      <c r="BU61" s="347">
        <v>8.6</v>
      </c>
      <c r="BV61" s="344">
        <v>1.8</v>
      </c>
      <c r="BW61" s="345" t="s">
        <v>135</v>
      </c>
      <c r="BX61" s="345">
        <v>8.5</v>
      </c>
      <c r="BY61" s="345">
        <v>0</v>
      </c>
      <c r="BZ61" s="345">
        <v>10.3</v>
      </c>
      <c r="CA61" s="346">
        <v>5.3</v>
      </c>
      <c r="CB61" s="349" t="s">
        <v>135</v>
      </c>
      <c r="CC61" s="350" t="s">
        <v>135</v>
      </c>
      <c r="CD61" s="346">
        <v>18.2</v>
      </c>
      <c r="CE61" s="344">
        <v>47.6</v>
      </c>
      <c r="CF61" s="345">
        <v>9.8000000000000007</v>
      </c>
      <c r="CG61" s="347">
        <v>4.2</v>
      </c>
      <c r="CH61" s="344">
        <v>201.6</v>
      </c>
      <c r="CI61" s="345">
        <v>219.5</v>
      </c>
      <c r="CJ61" s="345">
        <v>921.1</v>
      </c>
      <c r="CK61" s="345">
        <v>207.7</v>
      </c>
      <c r="CL61" s="345">
        <v>1549.9</v>
      </c>
      <c r="CM61" s="346">
        <v>1153.4999999999998</v>
      </c>
      <c r="CN61" s="344">
        <v>331.4</v>
      </c>
      <c r="CO61" s="345">
        <v>367.5</v>
      </c>
      <c r="CP61" s="346">
        <v>698.9</v>
      </c>
      <c r="CQ61" s="344">
        <v>2303.9</v>
      </c>
      <c r="CR61" s="345">
        <v>573.4</v>
      </c>
      <c r="CS61" s="347">
        <v>478.1</v>
      </c>
      <c r="CT61" s="347">
        <v>5030.8000000000011</v>
      </c>
      <c r="CU61" s="263"/>
      <c r="CV61" s="263"/>
      <c r="CW61" s="269"/>
    </row>
    <row r="62" spans="1:101" ht="12.75" customHeight="1" x14ac:dyDescent="0.2">
      <c r="A62" s="264">
        <v>41579</v>
      </c>
      <c r="B62" s="344">
        <v>97.2</v>
      </c>
      <c r="C62" s="345">
        <v>97.028000000000006</v>
      </c>
      <c r="D62" s="345">
        <v>141.4</v>
      </c>
      <c r="E62" s="345">
        <v>164.4</v>
      </c>
      <c r="F62" s="345">
        <v>500.02800000000002</v>
      </c>
      <c r="G62" s="346">
        <v>390.1</v>
      </c>
      <c r="H62" s="344">
        <v>87</v>
      </c>
      <c r="I62" s="345">
        <v>206.8</v>
      </c>
      <c r="J62" s="346">
        <v>293.8</v>
      </c>
      <c r="K62" s="344">
        <v>467.6</v>
      </c>
      <c r="L62" s="345">
        <v>165.9</v>
      </c>
      <c r="M62" s="347">
        <v>151.9</v>
      </c>
      <c r="N62" s="344">
        <v>34.200000000000003</v>
      </c>
      <c r="O62" s="345">
        <v>52.804300000000005</v>
      </c>
      <c r="P62" s="345">
        <v>300.5</v>
      </c>
      <c r="Q62" s="345">
        <v>16.7</v>
      </c>
      <c r="R62" s="345">
        <v>404.20429999999999</v>
      </c>
      <c r="S62" s="346">
        <v>304.2</v>
      </c>
      <c r="T62" s="344">
        <v>58.5</v>
      </c>
      <c r="U62" s="345">
        <v>57.3</v>
      </c>
      <c r="V62" s="346">
        <v>115.8</v>
      </c>
      <c r="W62" s="344">
        <v>362.7</v>
      </c>
      <c r="X62" s="345">
        <v>133.9</v>
      </c>
      <c r="Y62" s="347">
        <v>121.2</v>
      </c>
      <c r="Z62" s="344">
        <v>37.700000000000003</v>
      </c>
      <c r="AA62" s="345">
        <v>42.317300000000003</v>
      </c>
      <c r="AB62" s="345">
        <v>213.2</v>
      </c>
      <c r="AC62" s="345">
        <v>26.2</v>
      </c>
      <c r="AD62" s="345">
        <v>319.41730000000001</v>
      </c>
      <c r="AE62" s="346">
        <v>243.9</v>
      </c>
      <c r="AF62" s="344">
        <v>76.099999999999994</v>
      </c>
      <c r="AG62" s="345">
        <v>55.2</v>
      </c>
      <c r="AH62" s="346">
        <v>131.30000000000001</v>
      </c>
      <c r="AI62" s="344">
        <v>617</v>
      </c>
      <c r="AJ62" s="345">
        <v>147.9</v>
      </c>
      <c r="AK62" s="347">
        <v>119.3</v>
      </c>
      <c r="AL62" s="344">
        <v>7.5</v>
      </c>
      <c r="AM62" s="345">
        <v>12.3</v>
      </c>
      <c r="AN62" s="345">
        <v>91</v>
      </c>
      <c r="AO62" s="348" t="s">
        <v>135</v>
      </c>
      <c r="AP62" s="345">
        <v>110.8</v>
      </c>
      <c r="AQ62" s="346">
        <v>87.3</v>
      </c>
      <c r="AR62" s="344">
        <v>14.8</v>
      </c>
      <c r="AS62" s="345">
        <v>11.6</v>
      </c>
      <c r="AT62" s="346">
        <v>26.4</v>
      </c>
      <c r="AU62" s="344">
        <v>171.7</v>
      </c>
      <c r="AV62" s="345">
        <v>43.4</v>
      </c>
      <c r="AW62" s="347">
        <v>34</v>
      </c>
      <c r="AX62" s="344">
        <v>18.100000000000001</v>
      </c>
      <c r="AY62" s="345">
        <v>21.8628</v>
      </c>
      <c r="AZ62" s="345">
        <v>123.2</v>
      </c>
      <c r="BA62" s="345" t="s">
        <v>135</v>
      </c>
      <c r="BB62" s="345">
        <v>163.1628</v>
      </c>
      <c r="BC62" s="346">
        <v>148.1</v>
      </c>
      <c r="BD62" s="349" t="s">
        <v>135</v>
      </c>
      <c r="BE62" s="350" t="s">
        <v>135</v>
      </c>
      <c r="BF62" s="346">
        <v>87.2</v>
      </c>
      <c r="BG62" s="344">
        <v>568.6</v>
      </c>
      <c r="BH62" s="345">
        <v>71</v>
      </c>
      <c r="BI62" s="347">
        <v>41.7</v>
      </c>
      <c r="BJ62" s="344">
        <v>4.3</v>
      </c>
      <c r="BK62" s="345" t="s">
        <v>135</v>
      </c>
      <c r="BL62" s="345">
        <v>34.4</v>
      </c>
      <c r="BM62" s="345">
        <v>0</v>
      </c>
      <c r="BN62" s="345">
        <v>38.699999999999996</v>
      </c>
      <c r="BO62" s="346">
        <v>14.9</v>
      </c>
      <c r="BP62" s="349" t="s">
        <v>135</v>
      </c>
      <c r="BQ62" s="350" t="s">
        <v>135</v>
      </c>
      <c r="BR62" s="346" t="s">
        <v>135</v>
      </c>
      <c r="BS62" s="344">
        <v>37.299999999999997</v>
      </c>
      <c r="BT62" s="345">
        <v>3.8</v>
      </c>
      <c r="BU62" s="347">
        <v>8</v>
      </c>
      <c r="BV62" s="344">
        <v>1.7</v>
      </c>
      <c r="BW62" s="345" t="s">
        <v>135</v>
      </c>
      <c r="BX62" s="345">
        <v>8.1999999999999993</v>
      </c>
      <c r="BY62" s="345">
        <v>0</v>
      </c>
      <c r="BZ62" s="345">
        <v>9.8999999999999986</v>
      </c>
      <c r="CA62" s="346">
        <v>5.2</v>
      </c>
      <c r="CB62" s="349" t="s">
        <v>135</v>
      </c>
      <c r="CC62" s="350" t="s">
        <v>135</v>
      </c>
      <c r="CD62" s="346">
        <v>19.100000000000001</v>
      </c>
      <c r="CE62" s="344">
        <v>57.4</v>
      </c>
      <c r="CF62" s="345">
        <v>9</v>
      </c>
      <c r="CG62" s="347">
        <v>3.9</v>
      </c>
      <c r="CH62" s="344">
        <v>200.8</v>
      </c>
      <c r="CI62" s="345">
        <v>226.6</v>
      </c>
      <c r="CJ62" s="345">
        <v>912</v>
      </c>
      <c r="CK62" s="345">
        <v>207.3</v>
      </c>
      <c r="CL62" s="345">
        <v>1546.7</v>
      </c>
      <c r="CM62" s="346">
        <v>1193.7</v>
      </c>
      <c r="CN62" s="344">
        <v>309.39999999999998</v>
      </c>
      <c r="CO62" s="345">
        <v>364.2</v>
      </c>
      <c r="CP62" s="346">
        <v>673.59999999999991</v>
      </c>
      <c r="CQ62" s="344">
        <v>2282.3000000000002</v>
      </c>
      <c r="CR62" s="345">
        <v>574.79999999999995</v>
      </c>
      <c r="CS62" s="347">
        <v>480</v>
      </c>
      <c r="CT62" s="347">
        <v>4982.6000000000004</v>
      </c>
      <c r="CU62" s="263"/>
      <c r="CV62" s="263"/>
      <c r="CW62" s="269"/>
    </row>
    <row r="63" spans="1:101" ht="12.75" customHeight="1" x14ac:dyDescent="0.2">
      <c r="A63" s="264">
        <v>41609</v>
      </c>
      <c r="B63" s="344">
        <v>104.7</v>
      </c>
      <c r="C63" s="345">
        <v>101.6212</v>
      </c>
      <c r="D63" s="345">
        <v>147.1</v>
      </c>
      <c r="E63" s="345">
        <v>171.1</v>
      </c>
      <c r="F63" s="345">
        <v>524.52120000000002</v>
      </c>
      <c r="G63" s="346">
        <v>412.2</v>
      </c>
      <c r="H63" s="344">
        <v>88.9</v>
      </c>
      <c r="I63" s="345">
        <v>224.9</v>
      </c>
      <c r="J63" s="346">
        <v>313.89999999999998</v>
      </c>
      <c r="K63" s="344">
        <v>444.4</v>
      </c>
      <c r="L63" s="345">
        <v>162.19999999999999</v>
      </c>
      <c r="M63" s="347">
        <v>132.6</v>
      </c>
      <c r="N63" s="344">
        <v>38.1</v>
      </c>
      <c r="O63" s="345">
        <v>55.916800000000002</v>
      </c>
      <c r="P63" s="345">
        <v>319.7</v>
      </c>
      <c r="Q63" s="345">
        <v>18.399999999999999</v>
      </c>
      <c r="R63" s="345">
        <v>432.11679999999996</v>
      </c>
      <c r="S63" s="346">
        <v>324.7</v>
      </c>
      <c r="T63" s="344">
        <v>58.3</v>
      </c>
      <c r="U63" s="345">
        <v>63.8</v>
      </c>
      <c r="V63" s="346">
        <v>122.1</v>
      </c>
      <c r="W63" s="344">
        <v>343.7</v>
      </c>
      <c r="X63" s="345">
        <v>136.19999999999999</v>
      </c>
      <c r="Y63" s="347">
        <v>127.6</v>
      </c>
      <c r="Z63" s="344">
        <v>40.5</v>
      </c>
      <c r="AA63" s="345">
        <v>43.127400000000002</v>
      </c>
      <c r="AB63" s="345">
        <v>218.8</v>
      </c>
      <c r="AC63" s="345">
        <v>26.1</v>
      </c>
      <c r="AD63" s="345">
        <v>328.52740000000006</v>
      </c>
      <c r="AE63" s="346">
        <v>248.8</v>
      </c>
      <c r="AF63" s="344">
        <v>81.400000000000006</v>
      </c>
      <c r="AG63" s="345">
        <v>62.7</v>
      </c>
      <c r="AH63" s="346">
        <v>144.10000000000002</v>
      </c>
      <c r="AI63" s="344">
        <v>581.5</v>
      </c>
      <c r="AJ63" s="345">
        <v>143.4</v>
      </c>
      <c r="AK63" s="347">
        <v>99.8</v>
      </c>
      <c r="AL63" s="344">
        <v>7.9</v>
      </c>
      <c r="AM63" s="345">
        <v>12.4</v>
      </c>
      <c r="AN63" s="345">
        <v>91.3</v>
      </c>
      <c r="AO63" s="348" t="s">
        <v>135</v>
      </c>
      <c r="AP63" s="345">
        <v>111.6</v>
      </c>
      <c r="AQ63" s="346">
        <v>87.6</v>
      </c>
      <c r="AR63" s="344">
        <v>14.7</v>
      </c>
      <c r="AS63" s="345">
        <v>12.8</v>
      </c>
      <c r="AT63" s="346">
        <v>27.5</v>
      </c>
      <c r="AU63" s="344">
        <v>148.69999999999999</v>
      </c>
      <c r="AV63" s="345">
        <v>40.6</v>
      </c>
      <c r="AW63" s="347">
        <v>28.8</v>
      </c>
      <c r="AX63" s="344">
        <v>19</v>
      </c>
      <c r="AY63" s="345">
        <v>22.754200000000001</v>
      </c>
      <c r="AZ63" s="345">
        <v>128.9</v>
      </c>
      <c r="BA63" s="345">
        <v>0</v>
      </c>
      <c r="BB63" s="345">
        <v>170.6542</v>
      </c>
      <c r="BC63" s="346">
        <v>152.80000000000001</v>
      </c>
      <c r="BD63" s="349" t="s">
        <v>135</v>
      </c>
      <c r="BE63" s="350" t="s">
        <v>135</v>
      </c>
      <c r="BF63" s="346">
        <v>93.5</v>
      </c>
      <c r="BG63" s="344">
        <v>520.79999999999995</v>
      </c>
      <c r="BH63" s="345">
        <v>70.5</v>
      </c>
      <c r="BI63" s="347">
        <v>38.200000000000003</v>
      </c>
      <c r="BJ63" s="344">
        <v>4.7</v>
      </c>
      <c r="BK63" s="345" t="s">
        <v>135</v>
      </c>
      <c r="BL63" s="345">
        <v>37.6</v>
      </c>
      <c r="BM63" s="345">
        <v>0</v>
      </c>
      <c r="BN63" s="345">
        <v>42.300000000000004</v>
      </c>
      <c r="BO63" s="346">
        <v>16.8</v>
      </c>
      <c r="BP63" s="349" t="s">
        <v>135</v>
      </c>
      <c r="BQ63" s="350" t="s">
        <v>135</v>
      </c>
      <c r="BR63" s="346" t="s">
        <v>135</v>
      </c>
      <c r="BS63" s="344">
        <v>39.200000000000003</v>
      </c>
      <c r="BT63" s="345">
        <v>4.4000000000000004</v>
      </c>
      <c r="BU63" s="347">
        <v>9.6999999999999993</v>
      </c>
      <c r="BV63" s="344">
        <v>1.6</v>
      </c>
      <c r="BW63" s="345" t="s">
        <v>135</v>
      </c>
      <c r="BX63" s="345">
        <v>7.8</v>
      </c>
      <c r="BY63" s="345">
        <v>0</v>
      </c>
      <c r="BZ63" s="345">
        <v>9.4</v>
      </c>
      <c r="CA63" s="346">
        <v>5.0999999999999996</v>
      </c>
      <c r="CB63" s="349" t="s">
        <v>135</v>
      </c>
      <c r="CC63" s="350" t="s">
        <v>135</v>
      </c>
      <c r="CD63" s="346">
        <v>15.2</v>
      </c>
      <c r="CE63" s="344">
        <v>59.1</v>
      </c>
      <c r="CF63" s="345">
        <v>9</v>
      </c>
      <c r="CG63" s="347">
        <v>3.4</v>
      </c>
      <c r="CH63" s="344">
        <v>216.6</v>
      </c>
      <c r="CI63" s="345">
        <v>236.1</v>
      </c>
      <c r="CJ63" s="345">
        <v>951.1</v>
      </c>
      <c r="CK63" s="345">
        <v>215.6</v>
      </c>
      <c r="CL63" s="345">
        <v>1619.3999999999999</v>
      </c>
      <c r="CM63" s="346">
        <v>1247.9999999999998</v>
      </c>
      <c r="CN63" s="344">
        <v>313.8</v>
      </c>
      <c r="CO63" s="345">
        <v>402.6</v>
      </c>
      <c r="CP63" s="346">
        <v>716.40000000000009</v>
      </c>
      <c r="CQ63" s="344">
        <v>2137.3000000000002</v>
      </c>
      <c r="CR63" s="345">
        <v>566.4</v>
      </c>
      <c r="CS63" s="347">
        <v>440.09999999999997</v>
      </c>
      <c r="CT63" s="347">
        <v>4913.2000000000007</v>
      </c>
      <c r="CU63" s="263"/>
      <c r="CV63" s="263"/>
      <c r="CW63" s="269"/>
    </row>
    <row r="64" spans="1:101" ht="12.75" customHeight="1" x14ac:dyDescent="0.2">
      <c r="A64" s="264">
        <v>41640</v>
      </c>
      <c r="B64" s="344">
        <v>96.2</v>
      </c>
      <c r="C64" s="345">
        <v>91.045000000000002</v>
      </c>
      <c r="D64" s="345">
        <v>136.69999999999999</v>
      </c>
      <c r="E64" s="345">
        <v>154.9</v>
      </c>
      <c r="F64" s="345">
        <v>478.84500000000003</v>
      </c>
      <c r="G64" s="346">
        <v>374.5</v>
      </c>
      <c r="H64" s="344">
        <v>85.1</v>
      </c>
      <c r="I64" s="345">
        <v>214.3</v>
      </c>
      <c r="J64" s="346">
        <v>299.39999999999998</v>
      </c>
      <c r="K64" s="344">
        <v>449.5</v>
      </c>
      <c r="L64" s="345">
        <v>154.5</v>
      </c>
      <c r="M64" s="347">
        <v>146</v>
      </c>
      <c r="N64" s="344">
        <v>32.9</v>
      </c>
      <c r="O64" s="345">
        <v>47.639000000000003</v>
      </c>
      <c r="P64" s="345">
        <v>283.7</v>
      </c>
      <c r="Q64" s="345">
        <v>14.8</v>
      </c>
      <c r="R64" s="345">
        <v>379.03899999999999</v>
      </c>
      <c r="S64" s="346">
        <v>283.3</v>
      </c>
      <c r="T64" s="344">
        <v>60</v>
      </c>
      <c r="U64" s="345">
        <v>62.2</v>
      </c>
      <c r="V64" s="346">
        <v>122.2</v>
      </c>
      <c r="W64" s="344">
        <v>319</v>
      </c>
      <c r="X64" s="345">
        <v>124.6</v>
      </c>
      <c r="Y64" s="347">
        <v>120.2</v>
      </c>
      <c r="Z64" s="344">
        <v>35.4</v>
      </c>
      <c r="AA64" s="345">
        <v>38.444000000000003</v>
      </c>
      <c r="AB64" s="345">
        <v>203.3</v>
      </c>
      <c r="AC64" s="345">
        <v>26.9</v>
      </c>
      <c r="AD64" s="345">
        <v>304.04399999999998</v>
      </c>
      <c r="AE64" s="346">
        <v>232.5</v>
      </c>
      <c r="AF64" s="344">
        <v>77.2</v>
      </c>
      <c r="AG64" s="345">
        <v>63.4</v>
      </c>
      <c r="AH64" s="346">
        <v>140.6</v>
      </c>
      <c r="AI64" s="344">
        <v>571.9</v>
      </c>
      <c r="AJ64" s="345">
        <v>138</v>
      </c>
      <c r="AK64" s="347">
        <v>90</v>
      </c>
      <c r="AL64" s="344">
        <v>7.4</v>
      </c>
      <c r="AM64" s="345">
        <v>11.5</v>
      </c>
      <c r="AN64" s="345">
        <v>86.7</v>
      </c>
      <c r="AO64" s="348" t="s">
        <v>135</v>
      </c>
      <c r="AP64" s="345">
        <v>105.6</v>
      </c>
      <c r="AQ64" s="346">
        <v>82.1</v>
      </c>
      <c r="AR64" s="344">
        <v>14.6</v>
      </c>
      <c r="AS64" s="345">
        <v>12.7</v>
      </c>
      <c r="AT64" s="346">
        <v>27.3</v>
      </c>
      <c r="AU64" s="344">
        <v>139.1</v>
      </c>
      <c r="AV64" s="345">
        <v>40.5</v>
      </c>
      <c r="AW64" s="347">
        <v>29.8</v>
      </c>
      <c r="AX64" s="344">
        <v>17.2</v>
      </c>
      <c r="AY64" s="345">
        <v>20.65</v>
      </c>
      <c r="AZ64" s="345">
        <v>120</v>
      </c>
      <c r="BA64" s="345">
        <v>0</v>
      </c>
      <c r="BB64" s="345">
        <v>157.85</v>
      </c>
      <c r="BC64" s="346">
        <v>143.4</v>
      </c>
      <c r="BD64" s="349" t="s">
        <v>135</v>
      </c>
      <c r="BE64" s="350" t="s">
        <v>135</v>
      </c>
      <c r="BF64" s="346">
        <v>94.6</v>
      </c>
      <c r="BG64" s="344">
        <v>505.9</v>
      </c>
      <c r="BH64" s="345">
        <v>66.400000000000006</v>
      </c>
      <c r="BI64" s="347">
        <v>38.200000000000003</v>
      </c>
      <c r="BJ64" s="344">
        <v>4.2</v>
      </c>
      <c r="BK64" s="345">
        <v>3.008</v>
      </c>
      <c r="BL64" s="345">
        <v>34.9</v>
      </c>
      <c r="BM64" s="345">
        <v>0</v>
      </c>
      <c r="BN64" s="345">
        <v>42.107999999999997</v>
      </c>
      <c r="BO64" s="346">
        <v>15</v>
      </c>
      <c r="BP64" s="349" t="s">
        <v>135</v>
      </c>
      <c r="BQ64" s="350" t="s">
        <v>135</v>
      </c>
      <c r="BR64" s="346" t="s">
        <v>135</v>
      </c>
      <c r="BS64" s="344">
        <v>40.200000000000003</v>
      </c>
      <c r="BT64" s="345">
        <v>4.0999999999999996</v>
      </c>
      <c r="BU64" s="347">
        <v>10.5</v>
      </c>
      <c r="BV64" s="344">
        <v>1.5</v>
      </c>
      <c r="BW64" s="345">
        <v>0.41799999999999998</v>
      </c>
      <c r="BX64" s="345">
        <v>7.7</v>
      </c>
      <c r="BY64" s="345">
        <v>0</v>
      </c>
      <c r="BZ64" s="345">
        <v>9.6180000000000003</v>
      </c>
      <c r="CA64" s="346">
        <v>4.7</v>
      </c>
      <c r="CB64" s="349" t="s">
        <v>135</v>
      </c>
      <c r="CC64" s="350" t="s">
        <v>135</v>
      </c>
      <c r="CD64" s="346">
        <v>13.3</v>
      </c>
      <c r="CE64" s="344">
        <v>56.6</v>
      </c>
      <c r="CF64" s="345">
        <v>8.1</v>
      </c>
      <c r="CG64" s="347">
        <v>3.1</v>
      </c>
      <c r="CH64" s="344">
        <v>194.7</v>
      </c>
      <c r="CI64" s="345">
        <v>212.7</v>
      </c>
      <c r="CJ64" s="345">
        <v>873</v>
      </c>
      <c r="CK64" s="345">
        <v>196.6</v>
      </c>
      <c r="CL64" s="345">
        <v>1477</v>
      </c>
      <c r="CM64" s="346">
        <v>1135.5</v>
      </c>
      <c r="CN64" s="344">
        <v>307.5</v>
      </c>
      <c r="CO64" s="345">
        <v>389.9</v>
      </c>
      <c r="CP64" s="346">
        <v>697.4</v>
      </c>
      <c r="CQ64" s="344">
        <v>2082.1999999999998</v>
      </c>
      <c r="CR64" s="345">
        <v>536.20000000000005</v>
      </c>
      <c r="CS64" s="347">
        <v>437.8</v>
      </c>
      <c r="CT64" s="347">
        <v>4694.4000000000005</v>
      </c>
      <c r="CU64" s="263"/>
      <c r="CV64" s="263"/>
      <c r="CW64" s="269"/>
    </row>
    <row r="65" spans="1:101" ht="12.75" customHeight="1" x14ac:dyDescent="0.2">
      <c r="A65" s="264">
        <v>41671</v>
      </c>
      <c r="B65" s="344">
        <v>95.8</v>
      </c>
      <c r="C65" s="345">
        <v>89.772199999999998</v>
      </c>
      <c r="D65" s="345">
        <v>131.30000000000001</v>
      </c>
      <c r="E65" s="345">
        <v>155.1</v>
      </c>
      <c r="F65" s="345">
        <v>471.97220000000004</v>
      </c>
      <c r="G65" s="346">
        <v>372.4</v>
      </c>
      <c r="H65" s="344">
        <v>80.099999999999994</v>
      </c>
      <c r="I65" s="345">
        <v>185.1</v>
      </c>
      <c r="J65" s="346">
        <v>265.2</v>
      </c>
      <c r="K65" s="344">
        <v>444.1</v>
      </c>
      <c r="L65" s="345">
        <v>159.80000000000001</v>
      </c>
      <c r="M65" s="347">
        <v>136.19999999999999</v>
      </c>
      <c r="N65" s="344">
        <v>35.200000000000003</v>
      </c>
      <c r="O65" s="345">
        <v>45.221499999999999</v>
      </c>
      <c r="P65" s="345">
        <v>291</v>
      </c>
      <c r="Q65" s="345">
        <v>15.2</v>
      </c>
      <c r="R65" s="345">
        <v>386.62150000000003</v>
      </c>
      <c r="S65" s="346">
        <v>288.5</v>
      </c>
      <c r="T65" s="344">
        <v>52.3</v>
      </c>
      <c r="U65" s="345">
        <v>50.9</v>
      </c>
      <c r="V65" s="346">
        <v>103.19999999999999</v>
      </c>
      <c r="W65" s="344">
        <v>339.1</v>
      </c>
      <c r="X65" s="345">
        <v>131.9</v>
      </c>
      <c r="Y65" s="347">
        <v>125.9</v>
      </c>
      <c r="Z65" s="344">
        <v>35.9</v>
      </c>
      <c r="AA65" s="345">
        <v>37.597199999999994</v>
      </c>
      <c r="AB65" s="345">
        <v>203.1</v>
      </c>
      <c r="AC65" s="345">
        <v>28</v>
      </c>
      <c r="AD65" s="345">
        <v>304.59719999999999</v>
      </c>
      <c r="AE65" s="346">
        <v>240.3</v>
      </c>
      <c r="AF65" s="344">
        <v>65.3</v>
      </c>
      <c r="AG65" s="345">
        <v>50.1</v>
      </c>
      <c r="AH65" s="346">
        <v>115.4</v>
      </c>
      <c r="AI65" s="344">
        <v>530.6</v>
      </c>
      <c r="AJ65" s="345">
        <v>139.19999999999999</v>
      </c>
      <c r="AK65" s="347">
        <v>107</v>
      </c>
      <c r="AL65" s="344">
        <v>7.6</v>
      </c>
      <c r="AM65" s="345">
        <v>10.9</v>
      </c>
      <c r="AN65" s="345">
        <v>85.4</v>
      </c>
      <c r="AO65" s="348" t="s">
        <v>135</v>
      </c>
      <c r="AP65" s="345">
        <v>103.9</v>
      </c>
      <c r="AQ65" s="346">
        <v>82.8</v>
      </c>
      <c r="AR65" s="344">
        <v>15.5</v>
      </c>
      <c r="AS65" s="345">
        <v>7</v>
      </c>
      <c r="AT65" s="346">
        <v>22.5</v>
      </c>
      <c r="AU65" s="344">
        <v>141.5</v>
      </c>
      <c r="AV65" s="345">
        <v>41</v>
      </c>
      <c r="AW65" s="347">
        <v>31.4</v>
      </c>
      <c r="AX65" s="344">
        <v>17.600000000000001</v>
      </c>
      <c r="AY65" s="345">
        <v>20.803999999999998</v>
      </c>
      <c r="AZ65" s="345">
        <v>121.9</v>
      </c>
      <c r="BA65" s="345" t="s">
        <v>135</v>
      </c>
      <c r="BB65" s="345">
        <v>160.304</v>
      </c>
      <c r="BC65" s="346">
        <v>147.30000000000001</v>
      </c>
      <c r="BD65" s="349" t="s">
        <v>135</v>
      </c>
      <c r="BE65" s="350" t="s">
        <v>135</v>
      </c>
      <c r="BF65" s="346">
        <v>76</v>
      </c>
      <c r="BG65" s="344">
        <v>499.8</v>
      </c>
      <c r="BH65" s="345">
        <v>68</v>
      </c>
      <c r="BI65" s="347">
        <v>41.3</v>
      </c>
      <c r="BJ65" s="344">
        <v>4.4000000000000004</v>
      </c>
      <c r="BK65" s="345" t="s">
        <v>135</v>
      </c>
      <c r="BL65" s="345">
        <v>33.700000000000003</v>
      </c>
      <c r="BM65" s="345">
        <v>0</v>
      </c>
      <c r="BN65" s="345">
        <v>38.1</v>
      </c>
      <c r="BO65" s="346">
        <v>15.5</v>
      </c>
      <c r="BP65" s="349" t="s">
        <v>135</v>
      </c>
      <c r="BQ65" s="350" t="s">
        <v>135</v>
      </c>
      <c r="BR65" s="346" t="s">
        <v>135</v>
      </c>
      <c r="BS65" s="344">
        <v>37.6</v>
      </c>
      <c r="BT65" s="345">
        <v>4.0999999999999996</v>
      </c>
      <c r="BU65" s="347">
        <v>8.5</v>
      </c>
      <c r="BV65" s="344">
        <v>1.5</v>
      </c>
      <c r="BW65" s="345" t="s">
        <v>135</v>
      </c>
      <c r="BX65" s="345">
        <v>8.6999999999999993</v>
      </c>
      <c r="BY65" s="345">
        <v>0</v>
      </c>
      <c r="BZ65" s="345">
        <v>10.199999999999999</v>
      </c>
      <c r="CA65" s="346">
        <v>5.0999999999999996</v>
      </c>
      <c r="CB65" s="349" t="s">
        <v>135</v>
      </c>
      <c r="CC65" s="350" t="s">
        <v>135</v>
      </c>
      <c r="CD65" s="346">
        <v>11.3</v>
      </c>
      <c r="CE65" s="344">
        <v>44.6</v>
      </c>
      <c r="CF65" s="345">
        <v>8.6</v>
      </c>
      <c r="CG65" s="347">
        <v>3.2</v>
      </c>
      <c r="CH65" s="344">
        <v>198.1</v>
      </c>
      <c r="CI65" s="345">
        <v>204.5</v>
      </c>
      <c r="CJ65" s="345">
        <v>875.1</v>
      </c>
      <c r="CK65" s="345">
        <v>198.3</v>
      </c>
      <c r="CL65" s="345">
        <v>1476</v>
      </c>
      <c r="CM65" s="346">
        <v>1151.8999999999999</v>
      </c>
      <c r="CN65" s="344">
        <v>272.3</v>
      </c>
      <c r="CO65" s="345">
        <v>321.39999999999998</v>
      </c>
      <c r="CP65" s="346">
        <v>593.70000000000005</v>
      </c>
      <c r="CQ65" s="344">
        <v>2037.3</v>
      </c>
      <c r="CR65" s="345">
        <v>552.6</v>
      </c>
      <c r="CS65" s="347">
        <v>453.5</v>
      </c>
      <c r="CT65" s="347">
        <v>4560.5</v>
      </c>
      <c r="CU65" s="263"/>
      <c r="CV65" s="263"/>
      <c r="CW65" s="269"/>
    </row>
    <row r="66" spans="1:101" ht="12.75" customHeight="1" x14ac:dyDescent="0.2">
      <c r="A66" s="264">
        <v>41699</v>
      </c>
      <c r="B66" s="344">
        <v>97</v>
      </c>
      <c r="C66" s="345">
        <v>93.694999999999993</v>
      </c>
      <c r="D66" s="345">
        <v>140</v>
      </c>
      <c r="E66" s="345">
        <v>158.30000000000001</v>
      </c>
      <c r="F66" s="345">
        <v>488.995</v>
      </c>
      <c r="G66" s="346">
        <v>386.2</v>
      </c>
      <c r="H66" s="344">
        <v>92.4</v>
      </c>
      <c r="I66" s="345">
        <v>187.8</v>
      </c>
      <c r="J66" s="346">
        <v>280.2</v>
      </c>
      <c r="K66" s="344">
        <v>458.8</v>
      </c>
      <c r="L66" s="345">
        <v>171.6</v>
      </c>
      <c r="M66" s="347">
        <v>122.3</v>
      </c>
      <c r="N66" s="344">
        <v>36</v>
      </c>
      <c r="O66" s="345">
        <v>50.927</v>
      </c>
      <c r="P66" s="345">
        <v>303.3</v>
      </c>
      <c r="Q66" s="345">
        <v>15.5</v>
      </c>
      <c r="R66" s="345">
        <v>405.72699999999998</v>
      </c>
      <c r="S66" s="346">
        <v>309.5</v>
      </c>
      <c r="T66" s="344">
        <v>60.2</v>
      </c>
      <c r="U66" s="345">
        <v>65.5</v>
      </c>
      <c r="V66" s="346">
        <v>125.7</v>
      </c>
      <c r="W66" s="344">
        <v>357</v>
      </c>
      <c r="X66" s="345">
        <v>141.5</v>
      </c>
      <c r="Y66" s="347">
        <v>121.6</v>
      </c>
      <c r="Z66" s="344">
        <v>35.9</v>
      </c>
      <c r="AA66" s="345">
        <v>39.243000000000002</v>
      </c>
      <c r="AB66" s="345">
        <v>204.5</v>
      </c>
      <c r="AC66" s="345">
        <v>28.3</v>
      </c>
      <c r="AD66" s="345">
        <v>307.94300000000004</v>
      </c>
      <c r="AE66" s="346">
        <v>239.9</v>
      </c>
      <c r="AF66" s="344">
        <v>81.8</v>
      </c>
      <c r="AG66" s="345">
        <v>60.4</v>
      </c>
      <c r="AH66" s="346">
        <v>142.19999999999999</v>
      </c>
      <c r="AI66" s="344">
        <v>580.1</v>
      </c>
      <c r="AJ66" s="345">
        <v>145</v>
      </c>
      <c r="AK66" s="347">
        <v>114.6</v>
      </c>
      <c r="AL66" s="344">
        <v>7.5</v>
      </c>
      <c r="AM66" s="345">
        <v>11.7</v>
      </c>
      <c r="AN66" s="345">
        <v>86.3</v>
      </c>
      <c r="AO66" s="348" t="s">
        <v>135</v>
      </c>
      <c r="AP66" s="345">
        <v>105.5</v>
      </c>
      <c r="AQ66" s="346">
        <v>82.8</v>
      </c>
      <c r="AR66" s="344">
        <v>18.899999999999999</v>
      </c>
      <c r="AS66" s="345">
        <v>8.1</v>
      </c>
      <c r="AT66" s="346">
        <v>27</v>
      </c>
      <c r="AU66" s="344">
        <v>150.1</v>
      </c>
      <c r="AV66" s="345">
        <v>43</v>
      </c>
      <c r="AW66" s="347">
        <v>33.200000000000003</v>
      </c>
      <c r="AX66" s="344">
        <v>17.7</v>
      </c>
      <c r="AY66" s="345">
        <v>21.437999999999999</v>
      </c>
      <c r="AZ66" s="345">
        <v>122.9</v>
      </c>
      <c r="BA66" s="345">
        <v>0</v>
      </c>
      <c r="BB66" s="345">
        <v>162.03800000000001</v>
      </c>
      <c r="BC66" s="346">
        <v>147.69999999999999</v>
      </c>
      <c r="BD66" s="349" t="s">
        <v>135</v>
      </c>
      <c r="BE66" s="350" t="s">
        <v>135</v>
      </c>
      <c r="BF66" s="346">
        <v>89.2</v>
      </c>
      <c r="BG66" s="344">
        <v>552.70000000000005</v>
      </c>
      <c r="BH66" s="345">
        <v>71.400000000000006</v>
      </c>
      <c r="BI66" s="347">
        <v>38.299999999999997</v>
      </c>
      <c r="BJ66" s="344">
        <v>4.3</v>
      </c>
      <c r="BK66" s="345">
        <v>3.0489999999999999</v>
      </c>
      <c r="BL66" s="345">
        <v>33.299999999999997</v>
      </c>
      <c r="BM66" s="345">
        <v>0</v>
      </c>
      <c r="BN66" s="345">
        <v>40.649000000000001</v>
      </c>
      <c r="BO66" s="346">
        <v>14</v>
      </c>
      <c r="BP66" s="349" t="s">
        <v>135</v>
      </c>
      <c r="BQ66" s="350" t="s">
        <v>135</v>
      </c>
      <c r="BR66" s="346" t="s">
        <v>135</v>
      </c>
      <c r="BS66" s="344">
        <v>38.200000000000003</v>
      </c>
      <c r="BT66" s="345">
        <v>3.8</v>
      </c>
      <c r="BU66" s="347">
        <v>8.4</v>
      </c>
      <c r="BV66" s="344">
        <v>1.7</v>
      </c>
      <c r="BW66" s="345">
        <v>0.46300000000000002</v>
      </c>
      <c r="BX66" s="345">
        <v>8.8000000000000007</v>
      </c>
      <c r="BY66" s="345">
        <v>0</v>
      </c>
      <c r="BZ66" s="345">
        <v>10.963000000000001</v>
      </c>
      <c r="CA66" s="346">
        <v>5.0999999999999996</v>
      </c>
      <c r="CB66" s="349" t="s">
        <v>135</v>
      </c>
      <c r="CC66" s="350" t="s">
        <v>135</v>
      </c>
      <c r="CD66" s="346">
        <v>13</v>
      </c>
      <c r="CE66" s="344">
        <v>57.3</v>
      </c>
      <c r="CF66" s="345">
        <v>9.1999999999999993</v>
      </c>
      <c r="CG66" s="347">
        <v>3.4</v>
      </c>
      <c r="CH66" s="344">
        <v>200.1</v>
      </c>
      <c r="CI66" s="345">
        <v>220.5</v>
      </c>
      <c r="CJ66" s="345">
        <v>899</v>
      </c>
      <c r="CK66" s="345">
        <v>202.1</v>
      </c>
      <c r="CL66" s="345">
        <v>1521.6999999999998</v>
      </c>
      <c r="CM66" s="346">
        <v>1185.1999999999998</v>
      </c>
      <c r="CN66" s="344">
        <v>322</v>
      </c>
      <c r="CO66" s="345">
        <v>355.2</v>
      </c>
      <c r="CP66" s="346">
        <v>677.2</v>
      </c>
      <c r="CQ66" s="344">
        <v>2194.3000000000002</v>
      </c>
      <c r="CR66" s="345">
        <v>585.6</v>
      </c>
      <c r="CS66" s="347">
        <v>441.79999999999995</v>
      </c>
      <c r="CT66" s="347">
        <v>4835</v>
      </c>
      <c r="CU66" s="263"/>
      <c r="CV66" s="263"/>
      <c r="CW66" s="269"/>
    </row>
    <row r="67" spans="1:101" ht="12.75" customHeight="1" x14ac:dyDescent="0.2">
      <c r="A67" s="264">
        <v>41730</v>
      </c>
      <c r="B67" s="344">
        <v>94.8</v>
      </c>
      <c r="C67" s="345">
        <v>94.291699999999992</v>
      </c>
      <c r="D67" s="345">
        <v>137.9</v>
      </c>
      <c r="E67" s="345">
        <v>152</v>
      </c>
      <c r="F67" s="345">
        <v>478.99170000000004</v>
      </c>
      <c r="G67" s="346">
        <v>374.6</v>
      </c>
      <c r="H67" s="344">
        <v>93</v>
      </c>
      <c r="I67" s="345">
        <v>194.9</v>
      </c>
      <c r="J67" s="346">
        <v>287.89999999999998</v>
      </c>
      <c r="K67" s="344">
        <v>437.8</v>
      </c>
      <c r="L67" s="345">
        <v>161.6</v>
      </c>
      <c r="M67" s="347">
        <v>126.2</v>
      </c>
      <c r="N67" s="344">
        <v>32.4</v>
      </c>
      <c r="O67" s="345">
        <v>50.213699999999996</v>
      </c>
      <c r="P67" s="345">
        <v>287.39999999999998</v>
      </c>
      <c r="Q67" s="345">
        <v>15.4</v>
      </c>
      <c r="R67" s="345">
        <v>385.41369999999995</v>
      </c>
      <c r="S67" s="346">
        <v>289.60000000000002</v>
      </c>
      <c r="T67" s="344">
        <v>55.5</v>
      </c>
      <c r="U67" s="345">
        <v>62.7</v>
      </c>
      <c r="V67" s="346">
        <v>118.2</v>
      </c>
      <c r="W67" s="344">
        <v>337.2</v>
      </c>
      <c r="X67" s="345">
        <v>126.6</v>
      </c>
      <c r="Y67" s="347">
        <v>123</v>
      </c>
      <c r="Z67" s="344">
        <v>36.299999999999997</v>
      </c>
      <c r="AA67" s="345">
        <v>40.502000000000002</v>
      </c>
      <c r="AB67" s="345">
        <v>203.1</v>
      </c>
      <c r="AC67" s="345">
        <v>27.3</v>
      </c>
      <c r="AD67" s="345">
        <v>307.202</v>
      </c>
      <c r="AE67" s="346">
        <v>236.6</v>
      </c>
      <c r="AF67" s="344">
        <v>84</v>
      </c>
      <c r="AG67" s="345">
        <v>58.6</v>
      </c>
      <c r="AH67" s="346">
        <v>142.6</v>
      </c>
      <c r="AI67" s="344">
        <v>568.29999999999995</v>
      </c>
      <c r="AJ67" s="345">
        <v>140.6</v>
      </c>
      <c r="AK67" s="347">
        <v>97.8</v>
      </c>
      <c r="AL67" s="344">
        <v>7.5</v>
      </c>
      <c r="AM67" s="345">
        <v>12.3</v>
      </c>
      <c r="AN67" s="345">
        <v>88</v>
      </c>
      <c r="AO67" s="348" t="s">
        <v>135</v>
      </c>
      <c r="AP67" s="345">
        <v>107.8</v>
      </c>
      <c r="AQ67" s="346">
        <v>84</v>
      </c>
      <c r="AR67" s="344">
        <v>17.8</v>
      </c>
      <c r="AS67" s="345">
        <v>9.3000000000000007</v>
      </c>
      <c r="AT67" s="346">
        <v>27.1</v>
      </c>
      <c r="AU67" s="344">
        <v>151.69999999999999</v>
      </c>
      <c r="AV67" s="345">
        <v>42.3</v>
      </c>
      <c r="AW67" s="347">
        <v>30.5</v>
      </c>
      <c r="AX67" s="344">
        <v>16.2</v>
      </c>
      <c r="AY67" s="345">
        <v>21.880599999999998</v>
      </c>
      <c r="AZ67" s="345">
        <v>119.1</v>
      </c>
      <c r="BA67" s="345" t="s">
        <v>135</v>
      </c>
      <c r="BB67" s="345">
        <v>157.1806</v>
      </c>
      <c r="BC67" s="346">
        <v>140.69999999999999</v>
      </c>
      <c r="BD67" s="349" t="s">
        <v>135</v>
      </c>
      <c r="BE67" s="350" t="s">
        <v>135</v>
      </c>
      <c r="BF67" s="346">
        <v>91.9</v>
      </c>
      <c r="BG67" s="344">
        <v>566.1</v>
      </c>
      <c r="BH67" s="345">
        <v>69.2</v>
      </c>
      <c r="BI67" s="347">
        <v>33.6</v>
      </c>
      <c r="BJ67" s="344">
        <v>4.0999999999999996</v>
      </c>
      <c r="BK67" s="345" t="s">
        <v>135</v>
      </c>
      <c r="BL67" s="345">
        <v>32.200000000000003</v>
      </c>
      <c r="BM67" s="345">
        <v>0</v>
      </c>
      <c r="BN67" s="345">
        <v>36.300000000000004</v>
      </c>
      <c r="BO67" s="346">
        <v>13.8</v>
      </c>
      <c r="BP67" s="349" t="s">
        <v>135</v>
      </c>
      <c r="BQ67" s="350" t="s">
        <v>135</v>
      </c>
      <c r="BR67" s="346" t="s">
        <v>135</v>
      </c>
      <c r="BS67" s="344">
        <v>35.700000000000003</v>
      </c>
      <c r="BT67" s="345">
        <v>3.6</v>
      </c>
      <c r="BU67" s="347">
        <v>7.4</v>
      </c>
      <c r="BV67" s="344">
        <v>1.7</v>
      </c>
      <c r="BW67" s="345" t="s">
        <v>135</v>
      </c>
      <c r="BX67" s="345">
        <v>9.1999999999999993</v>
      </c>
      <c r="BY67" s="345">
        <v>0</v>
      </c>
      <c r="BZ67" s="345">
        <v>10.899999999999999</v>
      </c>
      <c r="CA67" s="346">
        <v>5.3</v>
      </c>
      <c r="CB67" s="349" t="s">
        <v>135</v>
      </c>
      <c r="CC67" s="350" t="s">
        <v>135</v>
      </c>
      <c r="CD67" s="346">
        <v>15.4</v>
      </c>
      <c r="CE67" s="344">
        <v>57.5</v>
      </c>
      <c r="CF67" s="345">
        <v>9.5</v>
      </c>
      <c r="CG67" s="347">
        <v>3.5</v>
      </c>
      <c r="CH67" s="344">
        <v>193.1</v>
      </c>
      <c r="CI67" s="345">
        <v>219.5</v>
      </c>
      <c r="CJ67" s="345">
        <v>876.9</v>
      </c>
      <c r="CK67" s="345">
        <v>194.8</v>
      </c>
      <c r="CL67" s="345">
        <v>1484.3</v>
      </c>
      <c r="CM67" s="346">
        <v>1144.5999999999999</v>
      </c>
      <c r="CN67" s="344">
        <v>323.39999999999998</v>
      </c>
      <c r="CO67" s="345">
        <v>359.8</v>
      </c>
      <c r="CP67" s="346">
        <v>683.2</v>
      </c>
      <c r="CQ67" s="344">
        <v>2154.4</v>
      </c>
      <c r="CR67" s="345">
        <v>553.29999999999995</v>
      </c>
      <c r="CS67" s="347">
        <v>422</v>
      </c>
      <c r="CT67" s="347">
        <v>4743.8999999999996</v>
      </c>
      <c r="CU67" s="263"/>
      <c r="CV67" s="263"/>
      <c r="CW67" s="269"/>
    </row>
    <row r="68" spans="1:101" ht="12.75" customHeight="1" x14ac:dyDescent="0.2">
      <c r="A68" s="264">
        <v>41760</v>
      </c>
      <c r="B68" s="344">
        <v>95.2</v>
      </c>
      <c r="C68" s="345">
        <v>93.534999999999997</v>
      </c>
      <c r="D68" s="345">
        <v>138.30000000000001</v>
      </c>
      <c r="E68" s="345">
        <v>152</v>
      </c>
      <c r="F68" s="345">
        <v>479.03500000000003</v>
      </c>
      <c r="G68" s="346">
        <v>375.2</v>
      </c>
      <c r="H68" s="344">
        <v>93.2</v>
      </c>
      <c r="I68" s="345">
        <v>186.3</v>
      </c>
      <c r="J68" s="346">
        <v>279.5</v>
      </c>
      <c r="K68" s="344">
        <v>474.9</v>
      </c>
      <c r="L68" s="345">
        <v>176.5</v>
      </c>
      <c r="M68" s="347">
        <v>127.4</v>
      </c>
      <c r="N68" s="344">
        <v>33.5</v>
      </c>
      <c r="O68" s="345">
        <v>50.625</v>
      </c>
      <c r="P68" s="345">
        <v>294.10000000000002</v>
      </c>
      <c r="Q68" s="345">
        <v>15.8</v>
      </c>
      <c r="R68" s="345">
        <v>394.02500000000003</v>
      </c>
      <c r="S68" s="346">
        <v>297.3</v>
      </c>
      <c r="T68" s="344">
        <v>59.5</v>
      </c>
      <c r="U68" s="345">
        <v>62</v>
      </c>
      <c r="V68" s="346">
        <v>121.5</v>
      </c>
      <c r="W68" s="344">
        <v>373.8</v>
      </c>
      <c r="X68" s="345">
        <v>142.5</v>
      </c>
      <c r="Y68" s="347">
        <v>141</v>
      </c>
      <c r="Z68" s="344">
        <v>35.6</v>
      </c>
      <c r="AA68" s="345">
        <v>39.953000000000003</v>
      </c>
      <c r="AB68" s="345">
        <v>200.6</v>
      </c>
      <c r="AC68" s="345">
        <v>27.8</v>
      </c>
      <c r="AD68" s="345">
        <v>303.95300000000003</v>
      </c>
      <c r="AE68" s="346">
        <v>234.5</v>
      </c>
      <c r="AF68" s="344">
        <v>81.400000000000006</v>
      </c>
      <c r="AG68" s="345">
        <v>56.2</v>
      </c>
      <c r="AH68" s="346">
        <v>137.60000000000002</v>
      </c>
      <c r="AI68" s="344">
        <v>621.1</v>
      </c>
      <c r="AJ68" s="345">
        <v>153.6</v>
      </c>
      <c r="AK68" s="347">
        <v>113.6</v>
      </c>
      <c r="AL68" s="344">
        <v>7.5</v>
      </c>
      <c r="AM68" s="345">
        <v>11.7</v>
      </c>
      <c r="AN68" s="345">
        <v>86.7</v>
      </c>
      <c r="AO68" s="348" t="s">
        <v>135</v>
      </c>
      <c r="AP68" s="345">
        <v>105.9</v>
      </c>
      <c r="AQ68" s="346">
        <v>82.5</v>
      </c>
      <c r="AR68" s="344">
        <v>17.100000000000001</v>
      </c>
      <c r="AS68" s="345">
        <v>9.5</v>
      </c>
      <c r="AT68" s="346">
        <v>26.6</v>
      </c>
      <c r="AU68" s="344">
        <v>169.3</v>
      </c>
      <c r="AV68" s="345">
        <v>44.7</v>
      </c>
      <c r="AW68" s="347">
        <v>32.5</v>
      </c>
      <c r="AX68" s="344">
        <v>17.100000000000001</v>
      </c>
      <c r="AY68" s="345">
        <v>21.015000000000001</v>
      </c>
      <c r="AZ68" s="345">
        <v>119.7</v>
      </c>
      <c r="BA68" s="345" t="s">
        <v>135</v>
      </c>
      <c r="BB68" s="345">
        <v>157.815</v>
      </c>
      <c r="BC68" s="346">
        <v>143.30000000000001</v>
      </c>
      <c r="BD68" s="349" t="s">
        <v>135</v>
      </c>
      <c r="BE68" s="350" t="s">
        <v>135</v>
      </c>
      <c r="BF68" s="346">
        <v>84.8</v>
      </c>
      <c r="BG68" s="344">
        <v>605.79999999999995</v>
      </c>
      <c r="BH68" s="345">
        <v>71.900000000000006</v>
      </c>
      <c r="BI68" s="347">
        <v>37.700000000000003</v>
      </c>
      <c r="BJ68" s="344">
        <v>4</v>
      </c>
      <c r="BK68" s="345">
        <v>2.8250000000000002</v>
      </c>
      <c r="BL68" s="345">
        <v>32.200000000000003</v>
      </c>
      <c r="BM68" s="345">
        <v>0</v>
      </c>
      <c r="BN68" s="345">
        <v>39.025000000000006</v>
      </c>
      <c r="BO68" s="346">
        <v>13.6</v>
      </c>
      <c r="BP68" s="349" t="s">
        <v>135</v>
      </c>
      <c r="BQ68" s="350" t="s">
        <v>135</v>
      </c>
      <c r="BR68" s="346" t="s">
        <v>135</v>
      </c>
      <c r="BS68" s="344">
        <v>36.700000000000003</v>
      </c>
      <c r="BT68" s="345">
        <v>3.6</v>
      </c>
      <c r="BU68" s="347">
        <v>6.6</v>
      </c>
      <c r="BV68" s="344">
        <v>1.9</v>
      </c>
      <c r="BW68" s="345">
        <v>0.47599999999999998</v>
      </c>
      <c r="BX68" s="345">
        <v>9.1999999999999993</v>
      </c>
      <c r="BY68" s="345">
        <v>0</v>
      </c>
      <c r="BZ68" s="345">
        <v>11.575999999999999</v>
      </c>
      <c r="CA68" s="346">
        <v>5.4</v>
      </c>
      <c r="CB68" s="349" t="s">
        <v>135</v>
      </c>
      <c r="CC68" s="350" t="s">
        <v>135</v>
      </c>
      <c r="CD68" s="346">
        <v>18.5</v>
      </c>
      <c r="CE68" s="344">
        <v>63.2</v>
      </c>
      <c r="CF68" s="345">
        <v>10.1</v>
      </c>
      <c r="CG68" s="347">
        <v>3.9</v>
      </c>
      <c r="CH68" s="344">
        <v>194.7</v>
      </c>
      <c r="CI68" s="345">
        <v>220.1</v>
      </c>
      <c r="CJ68" s="345">
        <v>880.7</v>
      </c>
      <c r="CK68" s="345">
        <v>195.6</v>
      </c>
      <c r="CL68" s="345">
        <v>1491.1</v>
      </c>
      <c r="CM68" s="346">
        <v>1151.8</v>
      </c>
      <c r="CN68" s="344">
        <v>324.60000000000002</v>
      </c>
      <c r="CO68" s="345">
        <v>343.9</v>
      </c>
      <c r="CP68" s="346">
        <v>668.5</v>
      </c>
      <c r="CQ68" s="344">
        <v>2344.8000000000002</v>
      </c>
      <c r="CR68" s="345">
        <v>602.9</v>
      </c>
      <c r="CS68" s="347">
        <v>462.7</v>
      </c>
      <c r="CT68" s="347">
        <v>4967.0999999999995</v>
      </c>
      <c r="CU68" s="263"/>
      <c r="CV68" s="263"/>
      <c r="CW68" s="269"/>
    </row>
    <row r="69" spans="1:101" ht="12.75" customHeight="1" x14ac:dyDescent="0.2">
      <c r="A69" s="264">
        <v>41791</v>
      </c>
      <c r="B69" s="344">
        <v>89.1</v>
      </c>
      <c r="C69" s="345">
        <v>88.906999999999996</v>
      </c>
      <c r="D69" s="345">
        <v>129.5</v>
      </c>
      <c r="E69" s="345">
        <v>145.69999999999999</v>
      </c>
      <c r="F69" s="345">
        <v>453.20699999999999</v>
      </c>
      <c r="G69" s="346">
        <v>358.2</v>
      </c>
      <c r="H69" s="344">
        <v>93.5</v>
      </c>
      <c r="I69" s="345">
        <v>183.5</v>
      </c>
      <c r="J69" s="346">
        <v>277</v>
      </c>
      <c r="K69" s="344">
        <v>438.6</v>
      </c>
      <c r="L69" s="345">
        <v>161.5</v>
      </c>
      <c r="M69" s="347">
        <v>121.6</v>
      </c>
      <c r="N69" s="344">
        <v>30.1</v>
      </c>
      <c r="O69" s="345">
        <v>49.040999999999997</v>
      </c>
      <c r="P69" s="345">
        <v>280.8</v>
      </c>
      <c r="Q69" s="345">
        <v>15.5</v>
      </c>
      <c r="R69" s="345">
        <v>375.44100000000003</v>
      </c>
      <c r="S69" s="346">
        <v>284.5</v>
      </c>
      <c r="T69" s="344">
        <v>58.7</v>
      </c>
      <c r="U69" s="345">
        <v>59.3</v>
      </c>
      <c r="V69" s="346">
        <v>118</v>
      </c>
      <c r="W69" s="344">
        <v>324.39999999999998</v>
      </c>
      <c r="X69" s="345">
        <v>126.7</v>
      </c>
      <c r="Y69" s="347">
        <v>128.9</v>
      </c>
      <c r="Z69" s="344">
        <v>32.9</v>
      </c>
      <c r="AA69" s="345">
        <v>38.975000000000001</v>
      </c>
      <c r="AB69" s="345">
        <v>191.7</v>
      </c>
      <c r="AC69" s="345">
        <v>26.9</v>
      </c>
      <c r="AD69" s="345">
        <v>290.47499999999997</v>
      </c>
      <c r="AE69" s="346">
        <v>225.9</v>
      </c>
      <c r="AF69" s="344">
        <v>81.400000000000006</v>
      </c>
      <c r="AG69" s="345">
        <v>56.1</v>
      </c>
      <c r="AH69" s="346">
        <v>137.5</v>
      </c>
      <c r="AI69" s="344">
        <v>588.70000000000005</v>
      </c>
      <c r="AJ69" s="345">
        <v>143.30000000000001</v>
      </c>
      <c r="AK69" s="347">
        <v>102.4</v>
      </c>
      <c r="AL69" s="344">
        <v>6.5</v>
      </c>
      <c r="AM69" s="345">
        <v>10.6</v>
      </c>
      <c r="AN69" s="345">
        <v>80.3</v>
      </c>
      <c r="AO69" s="348" t="s">
        <v>135</v>
      </c>
      <c r="AP69" s="345">
        <v>97.4</v>
      </c>
      <c r="AQ69" s="346">
        <v>76.400000000000006</v>
      </c>
      <c r="AR69" s="344">
        <v>16.899999999999999</v>
      </c>
      <c r="AS69" s="345">
        <v>9.3000000000000007</v>
      </c>
      <c r="AT69" s="346">
        <v>26.2</v>
      </c>
      <c r="AU69" s="344">
        <v>137.19999999999999</v>
      </c>
      <c r="AV69" s="345">
        <v>40</v>
      </c>
      <c r="AW69" s="347">
        <v>29</v>
      </c>
      <c r="AX69" s="344">
        <v>16.5</v>
      </c>
      <c r="AY69" s="345">
        <v>19.882999999999999</v>
      </c>
      <c r="AZ69" s="345">
        <v>113.8</v>
      </c>
      <c r="BA69" s="345">
        <v>0</v>
      </c>
      <c r="BB69" s="345">
        <v>150.18299999999999</v>
      </c>
      <c r="BC69" s="346">
        <v>137.19999999999999</v>
      </c>
      <c r="BD69" s="349" t="s">
        <v>135</v>
      </c>
      <c r="BE69" s="350" t="s">
        <v>135</v>
      </c>
      <c r="BF69" s="346">
        <v>107.4</v>
      </c>
      <c r="BG69" s="344">
        <v>576.29999999999995</v>
      </c>
      <c r="BH69" s="345">
        <v>69.7</v>
      </c>
      <c r="BI69" s="347">
        <v>34.9</v>
      </c>
      <c r="BJ69" s="344">
        <v>4.2</v>
      </c>
      <c r="BK69" s="345">
        <v>2.7930000000000001</v>
      </c>
      <c r="BL69" s="345">
        <v>29.2</v>
      </c>
      <c r="BM69" s="345">
        <v>0</v>
      </c>
      <c r="BN69" s="345">
        <v>36.192999999999998</v>
      </c>
      <c r="BO69" s="346">
        <v>13.2</v>
      </c>
      <c r="BP69" s="349" t="s">
        <v>135</v>
      </c>
      <c r="BQ69" s="350" t="s">
        <v>135</v>
      </c>
      <c r="BR69" s="346" t="s">
        <v>135</v>
      </c>
      <c r="BS69" s="344">
        <v>32.6</v>
      </c>
      <c r="BT69" s="345">
        <v>3.2</v>
      </c>
      <c r="BU69" s="347">
        <v>6.1</v>
      </c>
      <c r="BV69" s="344">
        <v>1.7</v>
      </c>
      <c r="BW69" s="345">
        <v>0.46700000000000003</v>
      </c>
      <c r="BX69" s="345">
        <v>9.5</v>
      </c>
      <c r="BY69" s="345">
        <v>0</v>
      </c>
      <c r="BZ69" s="345">
        <v>11.667</v>
      </c>
      <c r="CA69" s="346">
        <v>5.3</v>
      </c>
      <c r="CB69" s="349" t="s">
        <v>135</v>
      </c>
      <c r="CC69" s="350" t="s">
        <v>135</v>
      </c>
      <c r="CD69" s="346">
        <v>20.100000000000001</v>
      </c>
      <c r="CE69" s="344">
        <v>55.9</v>
      </c>
      <c r="CF69" s="345">
        <v>10.9</v>
      </c>
      <c r="CG69" s="347">
        <v>4</v>
      </c>
      <c r="CH69" s="344">
        <v>180.9</v>
      </c>
      <c r="CI69" s="345">
        <v>210.7</v>
      </c>
      <c r="CJ69" s="345">
        <v>834.7</v>
      </c>
      <c r="CK69" s="345">
        <v>188</v>
      </c>
      <c r="CL69" s="345">
        <v>1414.3000000000002</v>
      </c>
      <c r="CM69" s="346">
        <v>1100.7</v>
      </c>
      <c r="CN69" s="344">
        <v>348.2</v>
      </c>
      <c r="CO69" s="345">
        <v>338.1</v>
      </c>
      <c r="CP69" s="346">
        <v>686.3</v>
      </c>
      <c r="CQ69" s="344">
        <v>2153.6999999999998</v>
      </c>
      <c r="CR69" s="345">
        <v>555.29999999999995</v>
      </c>
      <c r="CS69" s="347">
        <v>426.9</v>
      </c>
      <c r="CT69" s="347">
        <v>4681.2</v>
      </c>
      <c r="CU69" s="263"/>
      <c r="CV69" s="263"/>
      <c r="CW69" s="269"/>
    </row>
    <row r="70" spans="1:101" ht="12.75" customHeight="1" x14ac:dyDescent="0.2">
      <c r="A70" s="264">
        <v>41821</v>
      </c>
      <c r="B70" s="344">
        <v>99.2</v>
      </c>
      <c r="C70" s="345">
        <v>96.066000000000003</v>
      </c>
      <c r="D70" s="345">
        <v>141.80000000000001</v>
      </c>
      <c r="E70" s="345">
        <v>164.8</v>
      </c>
      <c r="F70" s="345">
        <v>501.86600000000004</v>
      </c>
      <c r="G70" s="346">
        <v>390</v>
      </c>
      <c r="H70" s="344">
        <v>104</v>
      </c>
      <c r="I70" s="345">
        <v>188.5</v>
      </c>
      <c r="J70" s="346">
        <v>292.5</v>
      </c>
      <c r="K70" s="344">
        <v>477.2</v>
      </c>
      <c r="L70" s="345">
        <v>177.1</v>
      </c>
      <c r="M70" s="347">
        <v>118.5</v>
      </c>
      <c r="N70" s="344">
        <v>34.299999999999997</v>
      </c>
      <c r="O70" s="345">
        <v>48.6</v>
      </c>
      <c r="P70" s="345">
        <v>311.3</v>
      </c>
      <c r="Q70" s="345">
        <v>16.600000000000001</v>
      </c>
      <c r="R70" s="345">
        <v>410.80000000000007</v>
      </c>
      <c r="S70" s="346">
        <v>307.10000000000002</v>
      </c>
      <c r="T70" s="344">
        <v>58.6</v>
      </c>
      <c r="U70" s="345">
        <v>64.2</v>
      </c>
      <c r="V70" s="346">
        <v>122.80000000000001</v>
      </c>
      <c r="W70" s="344">
        <v>341.4</v>
      </c>
      <c r="X70" s="345">
        <v>136.9</v>
      </c>
      <c r="Y70" s="347">
        <v>119</v>
      </c>
      <c r="Z70" s="344">
        <v>36</v>
      </c>
      <c r="AA70" s="345">
        <v>41.600999999999999</v>
      </c>
      <c r="AB70" s="345">
        <v>212.6</v>
      </c>
      <c r="AC70" s="345">
        <v>31</v>
      </c>
      <c r="AD70" s="345">
        <v>321.20100000000002</v>
      </c>
      <c r="AE70" s="346">
        <v>242.5</v>
      </c>
      <c r="AF70" s="344">
        <v>84.3</v>
      </c>
      <c r="AG70" s="345">
        <v>55.3</v>
      </c>
      <c r="AH70" s="346">
        <v>139.6</v>
      </c>
      <c r="AI70" s="344">
        <v>661</v>
      </c>
      <c r="AJ70" s="345">
        <v>152.4</v>
      </c>
      <c r="AK70" s="347">
        <v>100.5</v>
      </c>
      <c r="AL70" s="344">
        <v>7.4</v>
      </c>
      <c r="AM70" s="345">
        <v>11.9</v>
      </c>
      <c r="AN70" s="345">
        <v>88.8</v>
      </c>
      <c r="AO70" s="348" t="s">
        <v>135</v>
      </c>
      <c r="AP70" s="345">
        <v>108.1</v>
      </c>
      <c r="AQ70" s="346">
        <v>86.1</v>
      </c>
      <c r="AR70" s="344">
        <v>17</v>
      </c>
      <c r="AS70" s="345">
        <v>9.5</v>
      </c>
      <c r="AT70" s="346">
        <v>26.4</v>
      </c>
      <c r="AU70" s="344">
        <v>135.9</v>
      </c>
      <c r="AV70" s="345">
        <v>42.2</v>
      </c>
      <c r="AW70" s="347">
        <v>26.9</v>
      </c>
      <c r="AX70" s="344">
        <v>17.7</v>
      </c>
      <c r="AY70" s="345">
        <v>20.259</v>
      </c>
      <c r="AZ70" s="345">
        <v>122.6</v>
      </c>
      <c r="BA70" s="345">
        <v>0</v>
      </c>
      <c r="BB70" s="345">
        <v>160.559</v>
      </c>
      <c r="BC70" s="346">
        <v>142.4</v>
      </c>
      <c r="BD70" s="349" t="s">
        <v>135</v>
      </c>
      <c r="BE70" s="350" t="s">
        <v>135</v>
      </c>
      <c r="BF70" s="346">
        <v>88.3</v>
      </c>
      <c r="BG70" s="344">
        <v>510.8</v>
      </c>
      <c r="BH70" s="345">
        <v>72</v>
      </c>
      <c r="BI70" s="347">
        <v>31.1</v>
      </c>
      <c r="BJ70" s="344">
        <v>3.8</v>
      </c>
      <c r="BK70" s="345">
        <v>2.7</v>
      </c>
      <c r="BL70" s="345">
        <v>32.9</v>
      </c>
      <c r="BM70" s="345">
        <v>0</v>
      </c>
      <c r="BN70" s="345">
        <v>39.4</v>
      </c>
      <c r="BO70" s="346">
        <v>13.2</v>
      </c>
      <c r="BP70" s="349" t="s">
        <v>135</v>
      </c>
      <c r="BQ70" s="350" t="s">
        <v>135</v>
      </c>
      <c r="BR70" s="346" t="s">
        <v>135</v>
      </c>
      <c r="BS70" s="344">
        <v>33.5</v>
      </c>
      <c r="BT70" s="345">
        <v>3.3</v>
      </c>
      <c r="BU70" s="347">
        <v>5.2</v>
      </c>
      <c r="BV70" s="344">
        <v>2</v>
      </c>
      <c r="BW70" s="345">
        <v>0.54800000000000004</v>
      </c>
      <c r="BX70" s="345">
        <v>10.3</v>
      </c>
      <c r="BY70" s="345">
        <v>0</v>
      </c>
      <c r="BZ70" s="345">
        <v>12.848000000000001</v>
      </c>
      <c r="CA70" s="346">
        <v>6</v>
      </c>
      <c r="CB70" s="349" t="s">
        <v>135</v>
      </c>
      <c r="CC70" s="350" t="s">
        <v>135</v>
      </c>
      <c r="CD70" s="346">
        <v>22</v>
      </c>
      <c r="CE70" s="344">
        <v>63.6</v>
      </c>
      <c r="CF70" s="345">
        <v>10.6</v>
      </c>
      <c r="CG70" s="347">
        <v>3.7</v>
      </c>
      <c r="CH70" s="344">
        <v>200.4</v>
      </c>
      <c r="CI70" s="345">
        <v>221.7</v>
      </c>
      <c r="CJ70" s="345">
        <v>920.2</v>
      </c>
      <c r="CK70" s="345">
        <v>212.3</v>
      </c>
      <c r="CL70" s="345">
        <v>1554.6000000000001</v>
      </c>
      <c r="CM70" s="346">
        <v>1187.3000000000002</v>
      </c>
      <c r="CN70" s="344">
        <v>341</v>
      </c>
      <c r="CO70" s="345">
        <v>350.6</v>
      </c>
      <c r="CP70" s="346">
        <v>691.6</v>
      </c>
      <c r="CQ70" s="344">
        <v>2223.4</v>
      </c>
      <c r="CR70" s="345">
        <v>594.5</v>
      </c>
      <c r="CS70" s="347">
        <v>404.9</v>
      </c>
      <c r="CT70" s="347">
        <v>4874.5</v>
      </c>
      <c r="CU70" s="263"/>
      <c r="CV70" s="263"/>
      <c r="CW70" s="269"/>
    </row>
    <row r="71" spans="1:101" ht="12.75" customHeight="1" x14ac:dyDescent="0.2">
      <c r="A71" s="264">
        <v>41852</v>
      </c>
      <c r="B71" s="344">
        <v>98.1</v>
      </c>
      <c r="C71" s="345">
        <v>98.816000000000003</v>
      </c>
      <c r="D71" s="345">
        <v>141.30000000000001</v>
      </c>
      <c r="E71" s="345">
        <v>159.80000000000001</v>
      </c>
      <c r="F71" s="345">
        <v>498.01600000000002</v>
      </c>
      <c r="G71" s="346">
        <v>390.5</v>
      </c>
      <c r="H71" s="344">
        <v>86.2</v>
      </c>
      <c r="I71" s="345">
        <v>189</v>
      </c>
      <c r="J71" s="346">
        <v>275.2</v>
      </c>
      <c r="K71" s="344">
        <v>446.7</v>
      </c>
      <c r="L71" s="345">
        <v>171.4</v>
      </c>
      <c r="M71" s="347">
        <v>98.4</v>
      </c>
      <c r="N71" s="344">
        <v>34.6</v>
      </c>
      <c r="O71" s="345">
        <v>50.7</v>
      </c>
      <c r="P71" s="345">
        <v>311.10000000000002</v>
      </c>
      <c r="Q71" s="345">
        <v>16.3</v>
      </c>
      <c r="R71" s="345">
        <v>412.70000000000005</v>
      </c>
      <c r="S71" s="346">
        <v>308.2</v>
      </c>
      <c r="T71" s="344">
        <v>50.8</v>
      </c>
      <c r="U71" s="345">
        <v>70.5</v>
      </c>
      <c r="V71" s="346">
        <v>121.3</v>
      </c>
      <c r="W71" s="344">
        <v>336</v>
      </c>
      <c r="X71" s="345">
        <v>130.6</v>
      </c>
      <c r="Y71" s="347">
        <v>114.4</v>
      </c>
      <c r="Z71" s="344">
        <v>36.799999999999997</v>
      </c>
      <c r="AA71" s="345">
        <v>43.92</v>
      </c>
      <c r="AB71" s="345">
        <v>212.1</v>
      </c>
      <c r="AC71" s="345">
        <v>30.4</v>
      </c>
      <c r="AD71" s="345">
        <v>323.21999999999997</v>
      </c>
      <c r="AE71" s="346">
        <v>250.2</v>
      </c>
      <c r="AF71" s="344">
        <v>90.6</v>
      </c>
      <c r="AG71" s="345">
        <v>61.4</v>
      </c>
      <c r="AH71" s="346">
        <v>152</v>
      </c>
      <c r="AI71" s="344">
        <v>627.5</v>
      </c>
      <c r="AJ71" s="345">
        <v>151.4</v>
      </c>
      <c r="AK71" s="347">
        <v>92.3</v>
      </c>
      <c r="AL71" s="344">
        <v>7.5</v>
      </c>
      <c r="AM71" s="345">
        <v>12.2</v>
      </c>
      <c r="AN71" s="345">
        <v>92.3</v>
      </c>
      <c r="AO71" s="348" t="s">
        <v>135</v>
      </c>
      <c r="AP71" s="345">
        <v>112</v>
      </c>
      <c r="AQ71" s="346">
        <v>89.2</v>
      </c>
      <c r="AR71" s="344">
        <v>18.899999999999999</v>
      </c>
      <c r="AS71" s="345">
        <v>8.6</v>
      </c>
      <c r="AT71" s="346">
        <v>27.5</v>
      </c>
      <c r="AU71" s="344">
        <v>131.4</v>
      </c>
      <c r="AV71" s="345">
        <v>39.6</v>
      </c>
      <c r="AW71" s="347">
        <v>26.7</v>
      </c>
      <c r="AX71" s="344">
        <v>18.600000000000001</v>
      </c>
      <c r="AY71" s="345">
        <v>22.155000000000001</v>
      </c>
      <c r="AZ71" s="345">
        <v>125.3</v>
      </c>
      <c r="BA71" s="345">
        <v>0</v>
      </c>
      <c r="BB71" s="345">
        <v>166.05500000000001</v>
      </c>
      <c r="BC71" s="346">
        <v>148.69999999999999</v>
      </c>
      <c r="BD71" s="349" t="s">
        <v>135</v>
      </c>
      <c r="BE71" s="350" t="s">
        <v>135</v>
      </c>
      <c r="BF71" s="346">
        <v>88.3</v>
      </c>
      <c r="BG71" s="344">
        <v>517.1</v>
      </c>
      <c r="BH71" s="345">
        <v>71.2</v>
      </c>
      <c r="BI71" s="347">
        <v>34.799999999999997</v>
      </c>
      <c r="BJ71" s="344">
        <v>3.7</v>
      </c>
      <c r="BK71" s="345">
        <v>2.8559999999999999</v>
      </c>
      <c r="BL71" s="345">
        <v>32.9</v>
      </c>
      <c r="BM71" s="345">
        <v>0</v>
      </c>
      <c r="BN71" s="345">
        <v>39.455999999999996</v>
      </c>
      <c r="BO71" s="346">
        <v>13.3</v>
      </c>
      <c r="BP71" s="349" t="s">
        <v>135</v>
      </c>
      <c r="BQ71" s="350" t="s">
        <v>135</v>
      </c>
      <c r="BR71" s="346" t="s">
        <v>135</v>
      </c>
      <c r="BS71" s="344">
        <v>33.5</v>
      </c>
      <c r="BT71" s="345">
        <v>3.3</v>
      </c>
      <c r="BU71" s="347">
        <v>6.1</v>
      </c>
      <c r="BV71" s="344">
        <v>1.9</v>
      </c>
      <c r="BW71" s="345">
        <v>0.54600000000000004</v>
      </c>
      <c r="BX71" s="345">
        <v>10</v>
      </c>
      <c r="BY71" s="345">
        <v>0</v>
      </c>
      <c r="BZ71" s="345">
        <v>12.446</v>
      </c>
      <c r="CA71" s="346">
        <v>6</v>
      </c>
      <c r="CB71" s="349" t="s">
        <v>135</v>
      </c>
      <c r="CC71" s="350" t="s">
        <v>135</v>
      </c>
      <c r="CD71" s="346">
        <v>28.1</v>
      </c>
      <c r="CE71" s="344">
        <v>63.6</v>
      </c>
      <c r="CF71" s="345">
        <v>9.9</v>
      </c>
      <c r="CG71" s="347">
        <v>3.7</v>
      </c>
      <c r="CH71" s="344">
        <v>201.2</v>
      </c>
      <c r="CI71" s="345">
        <v>231.2</v>
      </c>
      <c r="CJ71" s="345">
        <v>925</v>
      </c>
      <c r="CK71" s="345">
        <v>206.4</v>
      </c>
      <c r="CL71" s="345">
        <v>1563.8000000000002</v>
      </c>
      <c r="CM71" s="346">
        <v>1206.1000000000001</v>
      </c>
      <c r="CN71" s="344">
        <v>329.8</v>
      </c>
      <c r="CO71" s="345">
        <v>362.6</v>
      </c>
      <c r="CP71" s="346">
        <v>692.40000000000009</v>
      </c>
      <c r="CQ71" s="344">
        <v>2155.9</v>
      </c>
      <c r="CR71" s="345">
        <v>577.4</v>
      </c>
      <c r="CS71" s="347">
        <v>376.40000000000003</v>
      </c>
      <c r="CT71" s="347">
        <v>4788.5</v>
      </c>
      <c r="CU71" s="263"/>
      <c r="CV71" s="263"/>
      <c r="CW71" s="269"/>
    </row>
    <row r="72" spans="1:101" ht="12.75" customHeight="1" x14ac:dyDescent="0.2">
      <c r="A72" s="264">
        <v>41883</v>
      </c>
      <c r="B72" s="344">
        <v>92.3</v>
      </c>
      <c r="C72" s="345">
        <v>91.646000000000001</v>
      </c>
      <c r="D72" s="345">
        <v>138.19999999999999</v>
      </c>
      <c r="E72" s="345">
        <v>147.80000000000001</v>
      </c>
      <c r="F72" s="345">
        <v>469.94599999999997</v>
      </c>
      <c r="G72" s="346">
        <v>364.6</v>
      </c>
      <c r="H72" s="344">
        <v>86.3</v>
      </c>
      <c r="I72" s="345">
        <v>184.3</v>
      </c>
      <c r="J72" s="346">
        <v>270.5</v>
      </c>
      <c r="K72" s="344">
        <v>456.9</v>
      </c>
      <c r="L72" s="345">
        <v>171.8</v>
      </c>
      <c r="M72" s="347">
        <v>103.4</v>
      </c>
      <c r="N72" s="344">
        <v>31.6</v>
      </c>
      <c r="O72" s="345">
        <v>51.012</v>
      </c>
      <c r="P72" s="345">
        <v>285.3</v>
      </c>
      <c r="Q72" s="345">
        <v>14.9</v>
      </c>
      <c r="R72" s="345">
        <v>382.81200000000001</v>
      </c>
      <c r="S72" s="346">
        <v>285.39999999999998</v>
      </c>
      <c r="T72" s="344">
        <v>50.6</v>
      </c>
      <c r="U72" s="345">
        <v>65.5</v>
      </c>
      <c r="V72" s="346">
        <v>116.1</v>
      </c>
      <c r="W72" s="344">
        <v>350.8</v>
      </c>
      <c r="X72" s="345">
        <v>133.4</v>
      </c>
      <c r="Y72" s="347">
        <v>107</v>
      </c>
      <c r="Z72" s="344">
        <v>34.200000000000003</v>
      </c>
      <c r="AA72" s="345">
        <v>42.219000000000001</v>
      </c>
      <c r="AB72" s="345">
        <v>195.9</v>
      </c>
      <c r="AC72" s="345">
        <v>27.4</v>
      </c>
      <c r="AD72" s="345">
        <v>299.71899999999999</v>
      </c>
      <c r="AE72" s="346">
        <v>226.3</v>
      </c>
      <c r="AF72" s="344">
        <v>82.2</v>
      </c>
      <c r="AG72" s="345">
        <v>57</v>
      </c>
      <c r="AH72" s="346">
        <v>139.19999999999999</v>
      </c>
      <c r="AI72" s="344">
        <v>619</v>
      </c>
      <c r="AJ72" s="345">
        <v>150.4</v>
      </c>
      <c r="AK72" s="347">
        <v>106.7</v>
      </c>
      <c r="AL72" s="344">
        <v>6.9</v>
      </c>
      <c r="AM72" s="345">
        <v>11.7</v>
      </c>
      <c r="AN72" s="345">
        <v>82.9</v>
      </c>
      <c r="AO72" s="348" t="s">
        <v>135</v>
      </c>
      <c r="AP72" s="345">
        <v>101.5</v>
      </c>
      <c r="AQ72" s="346">
        <v>79.2</v>
      </c>
      <c r="AR72" s="344">
        <v>17.100000000000001</v>
      </c>
      <c r="AS72" s="345">
        <v>8.6</v>
      </c>
      <c r="AT72" s="346">
        <v>25.7</v>
      </c>
      <c r="AU72" s="344">
        <v>132.80000000000001</v>
      </c>
      <c r="AV72" s="345">
        <v>39.5</v>
      </c>
      <c r="AW72" s="347">
        <v>26</v>
      </c>
      <c r="AX72" s="344">
        <v>17.2</v>
      </c>
      <c r="AY72" s="345">
        <v>21.231999999999999</v>
      </c>
      <c r="AZ72" s="345">
        <v>116.3</v>
      </c>
      <c r="BA72" s="345">
        <v>0</v>
      </c>
      <c r="BB72" s="345">
        <v>154.732</v>
      </c>
      <c r="BC72" s="346">
        <v>138</v>
      </c>
      <c r="BD72" s="349" t="s">
        <v>135</v>
      </c>
      <c r="BE72" s="350" t="s">
        <v>135</v>
      </c>
      <c r="BF72" s="346">
        <v>83.1</v>
      </c>
      <c r="BG72" s="344">
        <v>500.4</v>
      </c>
      <c r="BH72" s="345">
        <v>69.5</v>
      </c>
      <c r="BI72" s="347">
        <v>34.200000000000003</v>
      </c>
      <c r="BJ72" s="344">
        <v>3.8</v>
      </c>
      <c r="BK72" s="345">
        <v>2.9</v>
      </c>
      <c r="BL72" s="345">
        <v>31.7</v>
      </c>
      <c r="BM72" s="345">
        <v>0</v>
      </c>
      <c r="BN72" s="345">
        <v>38.4</v>
      </c>
      <c r="BO72" s="346">
        <v>12.2</v>
      </c>
      <c r="BP72" s="349" t="s">
        <v>135</v>
      </c>
      <c r="BQ72" s="350" t="s">
        <v>135</v>
      </c>
      <c r="BR72" s="346" t="s">
        <v>135</v>
      </c>
      <c r="BS72" s="344">
        <v>34.299999999999997</v>
      </c>
      <c r="BT72" s="345">
        <v>3.1</v>
      </c>
      <c r="BU72" s="347">
        <v>5.6</v>
      </c>
      <c r="BV72" s="344">
        <v>1.9</v>
      </c>
      <c r="BW72" s="345">
        <v>0.54300000000000004</v>
      </c>
      <c r="BX72" s="345">
        <v>9.3000000000000007</v>
      </c>
      <c r="BY72" s="345">
        <v>0</v>
      </c>
      <c r="BZ72" s="345">
        <v>11.743</v>
      </c>
      <c r="CA72" s="346">
        <v>5.2</v>
      </c>
      <c r="CB72" s="349" t="s">
        <v>135</v>
      </c>
      <c r="CC72" s="350" t="s">
        <v>135</v>
      </c>
      <c r="CD72" s="346">
        <v>22.3</v>
      </c>
      <c r="CE72" s="344">
        <v>60.8</v>
      </c>
      <c r="CF72" s="345">
        <v>9.4</v>
      </c>
      <c r="CG72" s="347">
        <v>3.8</v>
      </c>
      <c r="CH72" s="344">
        <v>187.9</v>
      </c>
      <c r="CI72" s="345">
        <v>221.3</v>
      </c>
      <c r="CJ72" s="345">
        <v>859.8</v>
      </c>
      <c r="CK72" s="345">
        <v>190.2</v>
      </c>
      <c r="CL72" s="345">
        <v>1459.2</v>
      </c>
      <c r="CM72" s="346">
        <v>1110.9000000000001</v>
      </c>
      <c r="CN72" s="344">
        <v>308.7</v>
      </c>
      <c r="CO72" s="345">
        <v>348.3</v>
      </c>
      <c r="CP72" s="346">
        <v>657</v>
      </c>
      <c r="CQ72" s="344">
        <v>2155</v>
      </c>
      <c r="CR72" s="345">
        <v>577.20000000000005</v>
      </c>
      <c r="CS72" s="347">
        <v>386.70000000000005</v>
      </c>
      <c r="CT72" s="347">
        <v>4657.8999999999996</v>
      </c>
      <c r="CU72" s="263"/>
      <c r="CV72" s="263"/>
      <c r="CW72" s="269"/>
    </row>
    <row r="73" spans="1:101" ht="12.75" customHeight="1" x14ac:dyDescent="0.2">
      <c r="A73" s="264">
        <v>41913</v>
      </c>
      <c r="B73" s="344">
        <v>98.2</v>
      </c>
      <c r="C73" s="345">
        <v>102.244</v>
      </c>
      <c r="D73" s="345">
        <v>142.4</v>
      </c>
      <c r="E73" s="345">
        <v>156.1</v>
      </c>
      <c r="F73" s="345">
        <v>498.94400000000007</v>
      </c>
      <c r="G73" s="346">
        <v>387.3</v>
      </c>
      <c r="H73" s="344">
        <v>92.4</v>
      </c>
      <c r="I73" s="345">
        <v>182.8</v>
      </c>
      <c r="J73" s="346">
        <v>275.2</v>
      </c>
      <c r="K73" s="344">
        <v>472.9</v>
      </c>
      <c r="L73" s="345">
        <v>180.2</v>
      </c>
      <c r="M73" s="347">
        <v>105.6</v>
      </c>
      <c r="N73" s="344">
        <v>33.6</v>
      </c>
      <c r="O73" s="345">
        <v>55.844999999999999</v>
      </c>
      <c r="P73" s="345">
        <v>301.2</v>
      </c>
      <c r="Q73" s="345">
        <v>15.9</v>
      </c>
      <c r="R73" s="345">
        <v>406.54499999999996</v>
      </c>
      <c r="S73" s="346">
        <v>300.60000000000002</v>
      </c>
      <c r="T73" s="344">
        <v>57.1</v>
      </c>
      <c r="U73" s="345">
        <v>69.5</v>
      </c>
      <c r="V73" s="346">
        <v>126.6</v>
      </c>
      <c r="W73" s="344">
        <v>387.3</v>
      </c>
      <c r="X73" s="345">
        <v>147.30000000000001</v>
      </c>
      <c r="Y73" s="347">
        <v>109.1</v>
      </c>
      <c r="Z73" s="344">
        <v>35.5</v>
      </c>
      <c r="AA73" s="345">
        <v>44.481000000000002</v>
      </c>
      <c r="AB73" s="345">
        <v>203.7</v>
      </c>
      <c r="AC73" s="345">
        <v>28.8</v>
      </c>
      <c r="AD73" s="345">
        <v>312.48099999999999</v>
      </c>
      <c r="AE73" s="346">
        <v>235.5</v>
      </c>
      <c r="AF73" s="344">
        <v>93.1</v>
      </c>
      <c r="AG73" s="345">
        <v>59.9</v>
      </c>
      <c r="AH73" s="346">
        <v>153</v>
      </c>
      <c r="AI73" s="344">
        <v>651.79999999999995</v>
      </c>
      <c r="AJ73" s="345">
        <v>157.30000000000001</v>
      </c>
      <c r="AK73" s="347">
        <v>104</v>
      </c>
      <c r="AL73" s="344">
        <v>7.5</v>
      </c>
      <c r="AM73" s="345">
        <v>12.8</v>
      </c>
      <c r="AN73" s="345">
        <v>89</v>
      </c>
      <c r="AO73" s="348" t="s">
        <v>135</v>
      </c>
      <c r="AP73" s="345">
        <v>109.3</v>
      </c>
      <c r="AQ73" s="346">
        <v>86.2</v>
      </c>
      <c r="AR73" s="344">
        <v>20</v>
      </c>
      <c r="AS73" s="345">
        <v>9</v>
      </c>
      <c r="AT73" s="346">
        <v>28.9</v>
      </c>
      <c r="AU73" s="344">
        <v>151.30000000000001</v>
      </c>
      <c r="AV73" s="345">
        <v>45</v>
      </c>
      <c r="AW73" s="347">
        <v>28</v>
      </c>
      <c r="AX73" s="344">
        <v>18.2</v>
      </c>
      <c r="AY73" s="345">
        <v>22.869</v>
      </c>
      <c r="AZ73" s="345">
        <v>124.5</v>
      </c>
      <c r="BA73" s="345">
        <v>0</v>
      </c>
      <c r="BB73" s="345">
        <v>165.56900000000002</v>
      </c>
      <c r="BC73" s="346">
        <v>145.30000000000001</v>
      </c>
      <c r="BD73" s="349" t="s">
        <v>135</v>
      </c>
      <c r="BE73" s="350" t="s">
        <v>135</v>
      </c>
      <c r="BF73" s="346">
        <v>99.5</v>
      </c>
      <c r="BG73" s="344">
        <v>554.1</v>
      </c>
      <c r="BH73" s="345">
        <v>74.099999999999994</v>
      </c>
      <c r="BI73" s="347">
        <v>31.4</v>
      </c>
      <c r="BJ73" s="344">
        <v>4</v>
      </c>
      <c r="BK73" s="345">
        <v>3.0219999999999998</v>
      </c>
      <c r="BL73" s="345">
        <v>33.200000000000003</v>
      </c>
      <c r="BM73" s="345">
        <v>0</v>
      </c>
      <c r="BN73" s="345">
        <v>40.222000000000001</v>
      </c>
      <c r="BO73" s="346">
        <v>12.5</v>
      </c>
      <c r="BP73" s="349" t="s">
        <v>135</v>
      </c>
      <c r="BQ73" s="350" t="s">
        <v>135</v>
      </c>
      <c r="BR73" s="346" t="s">
        <v>135</v>
      </c>
      <c r="BS73" s="344">
        <v>37.5</v>
      </c>
      <c r="BT73" s="345">
        <v>3.3</v>
      </c>
      <c r="BU73" s="347">
        <v>5.9</v>
      </c>
      <c r="BV73" s="344">
        <v>1.8</v>
      </c>
      <c r="BW73" s="345">
        <v>0.50600000000000001</v>
      </c>
      <c r="BX73" s="345">
        <v>9</v>
      </c>
      <c r="BY73" s="345">
        <v>0</v>
      </c>
      <c r="BZ73" s="345">
        <v>11.306000000000001</v>
      </c>
      <c r="CA73" s="346">
        <v>5.0999999999999996</v>
      </c>
      <c r="CB73" s="349" t="s">
        <v>135</v>
      </c>
      <c r="CC73" s="350" t="s">
        <v>135</v>
      </c>
      <c r="CD73" s="346">
        <v>18.5</v>
      </c>
      <c r="CE73" s="344">
        <v>61.2</v>
      </c>
      <c r="CF73" s="345">
        <v>8.6</v>
      </c>
      <c r="CG73" s="347">
        <v>4.0999999999999996</v>
      </c>
      <c r="CH73" s="344">
        <v>198.7</v>
      </c>
      <c r="CI73" s="345">
        <v>241.8</v>
      </c>
      <c r="CJ73" s="345">
        <v>902.9</v>
      </c>
      <c r="CK73" s="345">
        <v>200.8</v>
      </c>
      <c r="CL73" s="345">
        <v>1544.2</v>
      </c>
      <c r="CM73" s="346">
        <v>1172.5</v>
      </c>
      <c r="CN73" s="344">
        <v>345</v>
      </c>
      <c r="CO73" s="345">
        <v>356.7</v>
      </c>
      <c r="CP73" s="346">
        <v>701.7</v>
      </c>
      <c r="CQ73" s="344">
        <v>2316.1999999999998</v>
      </c>
      <c r="CR73" s="345">
        <v>615.79999999999995</v>
      </c>
      <c r="CS73" s="347">
        <v>388.09999999999997</v>
      </c>
      <c r="CT73" s="347">
        <v>4950.2000000000007</v>
      </c>
      <c r="CU73" s="263"/>
      <c r="CV73" s="263"/>
      <c r="CW73" s="269"/>
    </row>
    <row r="74" spans="1:101" ht="12.75" customHeight="1" x14ac:dyDescent="0.2">
      <c r="A74" s="264">
        <v>41944</v>
      </c>
      <c r="B74" s="344">
        <v>95.4</v>
      </c>
      <c r="C74" s="345">
        <v>101.7</v>
      </c>
      <c r="D74" s="345">
        <v>137.6</v>
      </c>
      <c r="E74" s="345">
        <v>150.69999999999999</v>
      </c>
      <c r="F74" s="345">
        <v>485.40000000000003</v>
      </c>
      <c r="G74" s="346">
        <v>376.9</v>
      </c>
      <c r="H74" s="344">
        <v>103.5</v>
      </c>
      <c r="I74" s="345">
        <v>172</v>
      </c>
      <c r="J74" s="346">
        <v>275.5</v>
      </c>
      <c r="K74" s="344">
        <v>462.9</v>
      </c>
      <c r="L74" s="345">
        <v>177.6</v>
      </c>
      <c r="M74" s="347">
        <v>92.1</v>
      </c>
      <c r="N74" s="344">
        <v>33.6</v>
      </c>
      <c r="O74" s="345">
        <v>57.606999999999999</v>
      </c>
      <c r="P74" s="345">
        <v>297.8</v>
      </c>
      <c r="Q74" s="345">
        <v>15.4</v>
      </c>
      <c r="R74" s="345">
        <v>404.40699999999998</v>
      </c>
      <c r="S74" s="346">
        <v>304.3</v>
      </c>
      <c r="T74" s="344">
        <v>53</v>
      </c>
      <c r="U74" s="345">
        <v>68.2</v>
      </c>
      <c r="V74" s="346">
        <v>121.2</v>
      </c>
      <c r="W74" s="344">
        <v>379.3</v>
      </c>
      <c r="X74" s="345">
        <v>138.6</v>
      </c>
      <c r="Y74" s="347">
        <v>116.9</v>
      </c>
      <c r="Z74" s="344">
        <v>34.799999999999997</v>
      </c>
      <c r="AA74" s="345">
        <v>44.151000000000003</v>
      </c>
      <c r="AB74" s="345">
        <v>200.3</v>
      </c>
      <c r="AC74" s="345">
        <v>28.5</v>
      </c>
      <c r="AD74" s="345">
        <v>307.75099999999998</v>
      </c>
      <c r="AE74" s="346">
        <v>235.3</v>
      </c>
      <c r="AF74" s="344">
        <v>77.3</v>
      </c>
      <c r="AG74" s="345">
        <v>60.9</v>
      </c>
      <c r="AH74" s="346">
        <v>138.19999999999999</v>
      </c>
      <c r="AI74" s="344">
        <v>607</v>
      </c>
      <c r="AJ74" s="345">
        <v>152.69999999999999</v>
      </c>
      <c r="AK74" s="347">
        <v>109</v>
      </c>
      <c r="AL74" s="344">
        <v>7.1</v>
      </c>
      <c r="AM74" s="345">
        <v>12.3</v>
      </c>
      <c r="AN74" s="345">
        <v>82.5</v>
      </c>
      <c r="AO74" s="348" t="s">
        <v>135</v>
      </c>
      <c r="AP74" s="345">
        <v>101.9</v>
      </c>
      <c r="AQ74" s="346">
        <v>81.400000000000006</v>
      </c>
      <c r="AR74" s="344">
        <v>17.8</v>
      </c>
      <c r="AS74" s="345">
        <v>8.5</v>
      </c>
      <c r="AT74" s="346">
        <v>26.3</v>
      </c>
      <c r="AU74" s="344">
        <v>159.19999999999999</v>
      </c>
      <c r="AV74" s="345">
        <v>43.5</v>
      </c>
      <c r="AW74" s="347">
        <v>24.3</v>
      </c>
      <c r="AX74" s="344">
        <v>17.899999999999999</v>
      </c>
      <c r="AY74" s="345">
        <v>21.945</v>
      </c>
      <c r="AZ74" s="345">
        <v>118.2</v>
      </c>
      <c r="BA74" s="345">
        <v>0</v>
      </c>
      <c r="BB74" s="345">
        <v>158.04500000000002</v>
      </c>
      <c r="BC74" s="346">
        <v>142.1</v>
      </c>
      <c r="BD74" s="349" t="s">
        <v>135</v>
      </c>
      <c r="BE74" s="350" t="s">
        <v>135</v>
      </c>
      <c r="BF74" s="346">
        <v>83.8</v>
      </c>
      <c r="BG74" s="344">
        <v>544.79999999999995</v>
      </c>
      <c r="BH74" s="345">
        <v>71.3</v>
      </c>
      <c r="BI74" s="347">
        <v>31.4</v>
      </c>
      <c r="BJ74" s="344">
        <v>4</v>
      </c>
      <c r="BK74" s="345">
        <v>2.9860000000000002</v>
      </c>
      <c r="BL74" s="345">
        <v>32</v>
      </c>
      <c r="BM74" s="345">
        <v>0</v>
      </c>
      <c r="BN74" s="345">
        <v>38.986000000000004</v>
      </c>
      <c r="BO74" s="346">
        <v>12.5</v>
      </c>
      <c r="BP74" s="349" t="s">
        <v>135</v>
      </c>
      <c r="BQ74" s="350" t="s">
        <v>135</v>
      </c>
      <c r="BR74" s="346" t="s">
        <v>135</v>
      </c>
      <c r="BS74" s="344">
        <v>38.799999999999997</v>
      </c>
      <c r="BT74" s="345">
        <v>3.4</v>
      </c>
      <c r="BU74" s="347">
        <v>7</v>
      </c>
      <c r="BV74" s="344">
        <v>1.8</v>
      </c>
      <c r="BW74" s="345">
        <v>0.48899999999999999</v>
      </c>
      <c r="BX74" s="345">
        <v>8.6</v>
      </c>
      <c r="BY74" s="345">
        <v>0</v>
      </c>
      <c r="BZ74" s="345">
        <v>10.888999999999999</v>
      </c>
      <c r="CA74" s="346">
        <v>4.7</v>
      </c>
      <c r="CB74" s="349" t="s">
        <v>135</v>
      </c>
      <c r="CC74" s="350" t="s">
        <v>135</v>
      </c>
      <c r="CD74" s="346">
        <v>15.6</v>
      </c>
      <c r="CE74" s="344">
        <v>50.3</v>
      </c>
      <c r="CF74" s="345">
        <v>8.1</v>
      </c>
      <c r="CG74" s="347">
        <v>3.4</v>
      </c>
      <c r="CH74" s="344">
        <v>194.7</v>
      </c>
      <c r="CI74" s="345">
        <v>241.2</v>
      </c>
      <c r="CJ74" s="345">
        <v>877</v>
      </c>
      <c r="CK74" s="345">
        <v>194.6</v>
      </c>
      <c r="CL74" s="345">
        <v>1507.5</v>
      </c>
      <c r="CM74" s="346">
        <v>1157.2</v>
      </c>
      <c r="CN74" s="344">
        <v>320.2</v>
      </c>
      <c r="CO74" s="345">
        <v>340.5</v>
      </c>
      <c r="CP74" s="346">
        <v>660.7</v>
      </c>
      <c r="CQ74" s="344">
        <v>2242.1999999999998</v>
      </c>
      <c r="CR74" s="345">
        <v>595.20000000000005</v>
      </c>
      <c r="CS74" s="347">
        <v>384.09999999999997</v>
      </c>
      <c r="CT74" s="347">
        <v>4794.5</v>
      </c>
      <c r="CU74" s="263"/>
      <c r="CV74" s="263"/>
      <c r="CW74" s="269"/>
    </row>
    <row r="75" spans="1:101" ht="12.75" customHeight="1" x14ac:dyDescent="0.2">
      <c r="A75" s="264">
        <v>41974</v>
      </c>
      <c r="B75" s="344">
        <v>106.4</v>
      </c>
      <c r="C75" s="345">
        <v>116.98</v>
      </c>
      <c r="D75" s="345">
        <v>149.4</v>
      </c>
      <c r="E75" s="345">
        <v>158.69999999999999</v>
      </c>
      <c r="F75" s="345">
        <v>531.48</v>
      </c>
      <c r="G75" s="346">
        <v>412.8</v>
      </c>
      <c r="H75" s="344">
        <v>104</v>
      </c>
      <c r="I75" s="345">
        <v>188.2</v>
      </c>
      <c r="J75" s="346">
        <v>292.2</v>
      </c>
      <c r="K75" s="344">
        <v>448.7</v>
      </c>
      <c r="L75" s="345">
        <v>176.3</v>
      </c>
      <c r="M75" s="347">
        <v>103.3</v>
      </c>
      <c r="N75" s="344">
        <v>36.9</v>
      </c>
      <c r="O75" s="345">
        <v>63.49</v>
      </c>
      <c r="P75" s="345">
        <v>316.10000000000002</v>
      </c>
      <c r="Q75" s="345">
        <v>16.100000000000001</v>
      </c>
      <c r="R75" s="345">
        <v>432.59000000000003</v>
      </c>
      <c r="S75" s="346">
        <v>323.39999999999998</v>
      </c>
      <c r="T75" s="344">
        <v>54.2</v>
      </c>
      <c r="U75" s="345">
        <v>76.5</v>
      </c>
      <c r="V75" s="346">
        <v>130.69999999999999</v>
      </c>
      <c r="W75" s="344">
        <v>372.5</v>
      </c>
      <c r="X75" s="345">
        <v>145.30000000000001</v>
      </c>
      <c r="Y75" s="347">
        <v>119.4</v>
      </c>
      <c r="Z75" s="344">
        <v>38.4</v>
      </c>
      <c r="AA75" s="345">
        <v>49.118000000000002</v>
      </c>
      <c r="AB75" s="345">
        <v>213.5</v>
      </c>
      <c r="AC75" s="345">
        <v>30.1</v>
      </c>
      <c r="AD75" s="345">
        <v>331.11800000000005</v>
      </c>
      <c r="AE75" s="346">
        <v>236.2</v>
      </c>
      <c r="AF75" s="344">
        <v>84.6</v>
      </c>
      <c r="AG75" s="345">
        <v>65.7</v>
      </c>
      <c r="AH75" s="346">
        <v>150.30000000000001</v>
      </c>
      <c r="AI75" s="344">
        <v>549.79999999999995</v>
      </c>
      <c r="AJ75" s="345">
        <v>156.30000000000001</v>
      </c>
      <c r="AK75" s="347">
        <v>99.6</v>
      </c>
      <c r="AL75" s="344">
        <v>7.9</v>
      </c>
      <c r="AM75" s="345">
        <v>13.9</v>
      </c>
      <c r="AN75" s="345">
        <v>93.1</v>
      </c>
      <c r="AO75" s="348" t="s">
        <v>135</v>
      </c>
      <c r="AP75" s="345">
        <v>114.89999999999999</v>
      </c>
      <c r="AQ75" s="346">
        <v>92.7</v>
      </c>
      <c r="AR75" s="344">
        <v>20.5</v>
      </c>
      <c r="AS75" s="345">
        <v>9.8000000000000007</v>
      </c>
      <c r="AT75" s="346">
        <v>30.3</v>
      </c>
      <c r="AU75" s="344">
        <v>143.6</v>
      </c>
      <c r="AV75" s="345">
        <v>44.5</v>
      </c>
      <c r="AW75" s="347">
        <v>26.9</v>
      </c>
      <c r="AX75" s="344">
        <v>19.5</v>
      </c>
      <c r="AY75" s="345">
        <v>24.74</v>
      </c>
      <c r="AZ75" s="345">
        <v>127.4</v>
      </c>
      <c r="BA75" s="345">
        <v>0</v>
      </c>
      <c r="BB75" s="345">
        <v>171.64</v>
      </c>
      <c r="BC75" s="346">
        <v>151.30000000000001</v>
      </c>
      <c r="BD75" s="349" t="s">
        <v>135</v>
      </c>
      <c r="BE75" s="350" t="s">
        <v>135</v>
      </c>
      <c r="BF75" s="346">
        <v>95</v>
      </c>
      <c r="BG75" s="344">
        <v>519</v>
      </c>
      <c r="BH75" s="345">
        <v>75</v>
      </c>
      <c r="BI75" s="347">
        <v>36.1</v>
      </c>
      <c r="BJ75" s="344">
        <v>4.8</v>
      </c>
      <c r="BK75" s="345">
        <v>3.5619999999999998</v>
      </c>
      <c r="BL75" s="345">
        <v>36.9</v>
      </c>
      <c r="BM75" s="345">
        <v>0</v>
      </c>
      <c r="BN75" s="345">
        <v>45.262</v>
      </c>
      <c r="BO75" s="346">
        <v>14.6</v>
      </c>
      <c r="BP75" s="349" t="s">
        <v>135</v>
      </c>
      <c r="BQ75" s="350" t="s">
        <v>135</v>
      </c>
      <c r="BR75" s="346" t="s">
        <v>135</v>
      </c>
      <c r="BS75" s="344">
        <v>37.4</v>
      </c>
      <c r="BT75" s="345">
        <v>3.9</v>
      </c>
      <c r="BU75" s="347">
        <v>6.4</v>
      </c>
      <c r="BV75" s="344">
        <v>1.7</v>
      </c>
      <c r="BW75" s="345">
        <v>0.46800000000000003</v>
      </c>
      <c r="BX75" s="345">
        <v>8</v>
      </c>
      <c r="BY75" s="345">
        <v>0</v>
      </c>
      <c r="BZ75" s="345">
        <v>10.167999999999999</v>
      </c>
      <c r="CA75" s="346">
        <v>5.2</v>
      </c>
      <c r="CB75" s="349" t="s">
        <v>135</v>
      </c>
      <c r="CC75" s="350" t="s">
        <v>135</v>
      </c>
      <c r="CD75" s="346">
        <v>14.1</v>
      </c>
      <c r="CE75" s="344">
        <v>60.5</v>
      </c>
      <c r="CF75" s="345">
        <v>8.4</v>
      </c>
      <c r="CG75" s="347">
        <v>3.1</v>
      </c>
      <c r="CH75" s="344">
        <v>215.6</v>
      </c>
      <c r="CI75" s="345">
        <v>272.3</v>
      </c>
      <c r="CJ75" s="345">
        <v>944.3</v>
      </c>
      <c r="CK75" s="345">
        <v>204.9</v>
      </c>
      <c r="CL75" s="345">
        <v>1637.1</v>
      </c>
      <c r="CM75" s="346">
        <v>1236.2</v>
      </c>
      <c r="CN75" s="344">
        <v>334.3</v>
      </c>
      <c r="CO75" s="345">
        <v>378.2</v>
      </c>
      <c r="CP75" s="346">
        <v>712.5</v>
      </c>
      <c r="CQ75" s="344">
        <v>2131.5</v>
      </c>
      <c r="CR75" s="345">
        <v>609.79999999999995</v>
      </c>
      <c r="CS75" s="347">
        <v>394.79999999999995</v>
      </c>
      <c r="CT75" s="347">
        <v>4875.9000000000005</v>
      </c>
      <c r="CU75" s="263"/>
      <c r="CV75" s="263"/>
      <c r="CW75" s="269"/>
    </row>
    <row r="76" spans="1:101" ht="12.75" customHeight="1" x14ac:dyDescent="0.2">
      <c r="A76" s="264">
        <v>42005</v>
      </c>
      <c r="B76" s="344">
        <v>95.2</v>
      </c>
      <c r="C76" s="345">
        <v>110.42700000000001</v>
      </c>
      <c r="D76" s="345">
        <v>135.19999999999999</v>
      </c>
      <c r="E76" s="345">
        <v>138.19999999999999</v>
      </c>
      <c r="F76" s="345">
        <v>479.02699999999999</v>
      </c>
      <c r="G76" s="346">
        <v>372.9</v>
      </c>
      <c r="H76" s="344">
        <v>107.2</v>
      </c>
      <c r="I76" s="345">
        <v>187.5</v>
      </c>
      <c r="J76" s="346">
        <v>294.7</v>
      </c>
      <c r="K76" s="344">
        <v>434</v>
      </c>
      <c r="L76" s="345">
        <v>161.19999999999999</v>
      </c>
      <c r="M76" s="347">
        <v>92.3</v>
      </c>
      <c r="N76" s="344">
        <v>31.9</v>
      </c>
      <c r="O76" s="345">
        <v>58.155000000000001</v>
      </c>
      <c r="P76" s="345">
        <v>275.89999999999998</v>
      </c>
      <c r="Q76" s="345">
        <v>14.5</v>
      </c>
      <c r="R76" s="345">
        <v>380.45499999999998</v>
      </c>
      <c r="S76" s="346">
        <v>282.3</v>
      </c>
      <c r="T76" s="344">
        <v>51.1</v>
      </c>
      <c r="U76" s="345">
        <v>76.2</v>
      </c>
      <c r="V76" s="346">
        <v>127.30000000000001</v>
      </c>
      <c r="W76" s="344">
        <v>334</v>
      </c>
      <c r="X76" s="345">
        <v>126.8</v>
      </c>
      <c r="Y76" s="347">
        <v>111.7</v>
      </c>
      <c r="Z76" s="344">
        <v>35.200000000000003</v>
      </c>
      <c r="AA76" s="345">
        <v>49.084000000000003</v>
      </c>
      <c r="AB76" s="345">
        <v>202.3</v>
      </c>
      <c r="AC76" s="345">
        <v>32.5</v>
      </c>
      <c r="AD76" s="345">
        <v>319.084</v>
      </c>
      <c r="AE76" s="346">
        <v>245.8</v>
      </c>
      <c r="AF76" s="344">
        <v>77.7</v>
      </c>
      <c r="AG76" s="345">
        <v>66.599999999999994</v>
      </c>
      <c r="AH76" s="346">
        <v>144.30000000000001</v>
      </c>
      <c r="AI76" s="344">
        <v>521.1</v>
      </c>
      <c r="AJ76" s="345">
        <v>155.80000000000001</v>
      </c>
      <c r="AK76" s="347">
        <v>83.5</v>
      </c>
      <c r="AL76" s="344">
        <v>7.2</v>
      </c>
      <c r="AM76" s="345">
        <v>13.8</v>
      </c>
      <c r="AN76" s="345">
        <v>83.7</v>
      </c>
      <c r="AO76" s="348" t="s">
        <v>135</v>
      </c>
      <c r="AP76" s="345">
        <v>104.7</v>
      </c>
      <c r="AQ76" s="346">
        <v>84.4</v>
      </c>
      <c r="AR76" s="344">
        <v>16</v>
      </c>
      <c r="AS76" s="345">
        <v>12.2</v>
      </c>
      <c r="AT76" s="346">
        <v>28.2</v>
      </c>
      <c r="AU76" s="344">
        <v>133</v>
      </c>
      <c r="AV76" s="345">
        <v>41.5</v>
      </c>
      <c r="AW76" s="347">
        <v>23.8</v>
      </c>
      <c r="AX76" s="344">
        <v>17.600000000000001</v>
      </c>
      <c r="AY76" s="345">
        <v>22.593</v>
      </c>
      <c r="AZ76" s="345">
        <v>114.8</v>
      </c>
      <c r="BA76" s="345">
        <v>0</v>
      </c>
      <c r="BB76" s="345">
        <v>154.99299999999999</v>
      </c>
      <c r="BC76" s="346">
        <v>139.69999999999999</v>
      </c>
      <c r="BD76" s="349" t="s">
        <v>135</v>
      </c>
      <c r="BE76" s="350" t="s">
        <v>135</v>
      </c>
      <c r="BF76" s="346">
        <v>92.4</v>
      </c>
      <c r="BG76" s="344">
        <v>504.4</v>
      </c>
      <c r="BH76" s="345">
        <v>70.8</v>
      </c>
      <c r="BI76" s="347">
        <v>36.200000000000003</v>
      </c>
      <c r="BJ76" s="344">
        <v>4.4000000000000004</v>
      </c>
      <c r="BK76" s="345">
        <v>3.33</v>
      </c>
      <c r="BL76" s="345">
        <v>34</v>
      </c>
      <c r="BM76" s="345">
        <v>0</v>
      </c>
      <c r="BN76" s="345">
        <v>41.730000000000004</v>
      </c>
      <c r="BO76" s="346">
        <v>13.1</v>
      </c>
      <c r="BP76" s="349" t="s">
        <v>135</v>
      </c>
      <c r="BQ76" s="350" t="s">
        <v>135</v>
      </c>
      <c r="BR76" s="346" t="s">
        <v>135</v>
      </c>
      <c r="BS76" s="344">
        <v>41.3</v>
      </c>
      <c r="BT76" s="345">
        <v>3.8</v>
      </c>
      <c r="BU76" s="347">
        <v>8.1999999999999993</v>
      </c>
      <c r="BV76" s="344">
        <v>1.5</v>
      </c>
      <c r="BW76" s="345">
        <v>0.41699999999999998</v>
      </c>
      <c r="BX76" s="345">
        <v>6.8</v>
      </c>
      <c r="BY76" s="345">
        <v>0</v>
      </c>
      <c r="BZ76" s="345">
        <v>8.7170000000000005</v>
      </c>
      <c r="CA76" s="346">
        <v>4.2</v>
      </c>
      <c r="CB76" s="349" t="s">
        <v>135</v>
      </c>
      <c r="CC76" s="350" t="s">
        <v>135</v>
      </c>
      <c r="CD76" s="346">
        <v>12.3</v>
      </c>
      <c r="CE76" s="344">
        <v>59</v>
      </c>
      <c r="CF76" s="345">
        <v>7.7</v>
      </c>
      <c r="CG76" s="347">
        <v>3.2</v>
      </c>
      <c r="CH76" s="344">
        <v>192.9</v>
      </c>
      <c r="CI76" s="345">
        <v>257.8</v>
      </c>
      <c r="CJ76" s="345">
        <v>852.7</v>
      </c>
      <c r="CK76" s="345">
        <v>185.3</v>
      </c>
      <c r="CL76" s="345">
        <v>1488.7</v>
      </c>
      <c r="CM76" s="346">
        <v>1142.3999999999999</v>
      </c>
      <c r="CN76" s="344">
        <v>320.5</v>
      </c>
      <c r="CO76" s="345">
        <v>378.9</v>
      </c>
      <c r="CP76" s="346">
        <v>699.4</v>
      </c>
      <c r="CQ76" s="344">
        <v>2026.9</v>
      </c>
      <c r="CR76" s="345">
        <v>567.6</v>
      </c>
      <c r="CS76" s="347">
        <v>358.9</v>
      </c>
      <c r="CT76" s="347">
        <v>4573.8999999999996</v>
      </c>
      <c r="CU76" s="263"/>
      <c r="CV76" s="263"/>
      <c r="CW76" s="269"/>
    </row>
    <row r="77" spans="1:101" ht="12.75" customHeight="1" x14ac:dyDescent="0.2">
      <c r="A77" s="264">
        <v>42036</v>
      </c>
      <c r="B77" s="344">
        <v>95</v>
      </c>
      <c r="C77" s="345">
        <v>103.357</v>
      </c>
      <c r="D77" s="345">
        <v>130.69999999999999</v>
      </c>
      <c r="E77" s="345">
        <v>142.9</v>
      </c>
      <c r="F77" s="345">
        <v>471.95699999999999</v>
      </c>
      <c r="G77" s="346">
        <v>372.9</v>
      </c>
      <c r="H77" s="344">
        <v>92.9</v>
      </c>
      <c r="I77" s="345">
        <v>166</v>
      </c>
      <c r="J77" s="346">
        <v>259</v>
      </c>
      <c r="K77" s="344">
        <v>460.3</v>
      </c>
      <c r="L77" s="345">
        <v>179.1</v>
      </c>
      <c r="M77" s="347">
        <v>88</v>
      </c>
      <c r="N77" s="344">
        <v>33.1</v>
      </c>
      <c r="O77" s="345">
        <v>56.759</v>
      </c>
      <c r="P77" s="345">
        <v>289.3</v>
      </c>
      <c r="Q77" s="345">
        <v>14.5</v>
      </c>
      <c r="R77" s="345">
        <v>393.65899999999999</v>
      </c>
      <c r="S77" s="346">
        <v>301.10000000000002</v>
      </c>
      <c r="T77" s="344">
        <v>48.1</v>
      </c>
      <c r="U77" s="345">
        <v>66.400000000000006</v>
      </c>
      <c r="V77" s="346">
        <v>114.5</v>
      </c>
      <c r="W77" s="344">
        <v>371.1</v>
      </c>
      <c r="X77" s="345">
        <v>141.19999999999999</v>
      </c>
      <c r="Y77" s="347">
        <v>114.3</v>
      </c>
      <c r="Z77" s="344">
        <v>34.5</v>
      </c>
      <c r="AA77" s="345">
        <v>43.442</v>
      </c>
      <c r="AB77" s="345">
        <v>200.3</v>
      </c>
      <c r="AC77" s="345">
        <v>32.200000000000003</v>
      </c>
      <c r="AD77" s="345">
        <v>310.44200000000001</v>
      </c>
      <c r="AE77" s="346">
        <v>242.9</v>
      </c>
      <c r="AF77" s="344">
        <v>69.3</v>
      </c>
      <c r="AG77" s="345">
        <v>57.9</v>
      </c>
      <c r="AH77" s="346">
        <v>127.19999999999999</v>
      </c>
      <c r="AI77" s="344">
        <v>550</v>
      </c>
      <c r="AJ77" s="345">
        <v>165.7</v>
      </c>
      <c r="AK77" s="347">
        <v>94.2</v>
      </c>
      <c r="AL77" s="344">
        <v>7.2</v>
      </c>
      <c r="AM77" s="345">
        <v>12.4</v>
      </c>
      <c r="AN77" s="345">
        <v>81.599999999999994</v>
      </c>
      <c r="AO77" s="348" t="s">
        <v>135</v>
      </c>
      <c r="AP77" s="345">
        <v>101.19999999999999</v>
      </c>
      <c r="AQ77" s="346">
        <v>83.8</v>
      </c>
      <c r="AR77" s="344">
        <v>14.4</v>
      </c>
      <c r="AS77" s="345">
        <v>11.9</v>
      </c>
      <c r="AT77" s="346">
        <v>26.3</v>
      </c>
      <c r="AU77" s="344">
        <v>142.5</v>
      </c>
      <c r="AV77" s="345">
        <v>45.3</v>
      </c>
      <c r="AW77" s="347">
        <v>24.4</v>
      </c>
      <c r="AX77" s="344">
        <v>18.5</v>
      </c>
      <c r="AY77" s="345">
        <v>22.17</v>
      </c>
      <c r="AZ77" s="345">
        <v>119.2</v>
      </c>
      <c r="BA77" s="345">
        <v>0</v>
      </c>
      <c r="BB77" s="345">
        <v>159.87</v>
      </c>
      <c r="BC77" s="346">
        <v>145.30000000000001</v>
      </c>
      <c r="BD77" s="349" t="s">
        <v>135</v>
      </c>
      <c r="BE77" s="350" t="s">
        <v>135</v>
      </c>
      <c r="BF77" s="346">
        <v>83.4</v>
      </c>
      <c r="BG77" s="344">
        <v>471.7</v>
      </c>
      <c r="BH77" s="345">
        <v>73.599999999999994</v>
      </c>
      <c r="BI77" s="347">
        <v>30.3</v>
      </c>
      <c r="BJ77" s="344">
        <v>4.2</v>
      </c>
      <c r="BK77" s="345">
        <v>3.1230000000000002</v>
      </c>
      <c r="BL77" s="345">
        <v>33</v>
      </c>
      <c r="BM77" s="345">
        <v>0</v>
      </c>
      <c r="BN77" s="345">
        <v>40.323</v>
      </c>
      <c r="BO77" s="346">
        <v>14.2</v>
      </c>
      <c r="BP77" s="349" t="s">
        <v>135</v>
      </c>
      <c r="BQ77" s="350" t="s">
        <v>135</v>
      </c>
      <c r="BR77" s="346" t="s">
        <v>135</v>
      </c>
      <c r="BS77" s="344">
        <v>41.4</v>
      </c>
      <c r="BT77" s="345">
        <v>4.2</v>
      </c>
      <c r="BU77" s="347">
        <v>7.8</v>
      </c>
      <c r="BV77" s="344">
        <v>1.6</v>
      </c>
      <c r="BW77" s="345">
        <v>0.43099999999999999</v>
      </c>
      <c r="BX77" s="345">
        <v>7.8</v>
      </c>
      <c r="BY77" s="345">
        <v>0</v>
      </c>
      <c r="BZ77" s="345">
        <v>9.8309999999999995</v>
      </c>
      <c r="CA77" s="346">
        <v>4.9000000000000004</v>
      </c>
      <c r="CB77" s="349" t="s">
        <v>135</v>
      </c>
      <c r="CC77" s="350" t="s">
        <v>135</v>
      </c>
      <c r="CD77" s="346">
        <v>12.6</v>
      </c>
      <c r="CE77" s="344">
        <v>42</v>
      </c>
      <c r="CF77" s="345">
        <v>8.3000000000000007</v>
      </c>
      <c r="CG77" s="347">
        <v>2.8</v>
      </c>
      <c r="CH77" s="344">
        <v>194</v>
      </c>
      <c r="CI77" s="345">
        <v>241.7</v>
      </c>
      <c r="CJ77" s="345">
        <v>861.9</v>
      </c>
      <c r="CK77" s="345">
        <v>189.7</v>
      </c>
      <c r="CL77" s="345">
        <v>1487.3</v>
      </c>
      <c r="CM77" s="346">
        <v>1165.1000000000001</v>
      </c>
      <c r="CN77" s="344">
        <v>289.39999999999998</v>
      </c>
      <c r="CO77" s="345">
        <v>333.6</v>
      </c>
      <c r="CP77" s="346">
        <v>623</v>
      </c>
      <c r="CQ77" s="344">
        <v>2079</v>
      </c>
      <c r="CR77" s="345">
        <v>617.4</v>
      </c>
      <c r="CS77" s="347">
        <v>361.8</v>
      </c>
      <c r="CT77" s="347">
        <v>4551.1000000000004</v>
      </c>
      <c r="CU77" s="263"/>
      <c r="CV77" s="263"/>
      <c r="CW77" s="269"/>
    </row>
    <row r="78" spans="1:101" ht="12.75" customHeight="1" x14ac:dyDescent="0.2">
      <c r="A78" s="264">
        <v>42064</v>
      </c>
      <c r="B78" s="344">
        <v>97.4</v>
      </c>
      <c r="C78" s="345">
        <v>108.69919999999999</v>
      </c>
      <c r="D78" s="345">
        <v>142.30000000000001</v>
      </c>
      <c r="E78" s="345">
        <v>147</v>
      </c>
      <c r="F78" s="345">
        <v>495.39920000000001</v>
      </c>
      <c r="G78" s="346">
        <v>387.1</v>
      </c>
      <c r="H78" s="344">
        <v>101.1</v>
      </c>
      <c r="I78" s="345">
        <v>178.8</v>
      </c>
      <c r="J78" s="346">
        <v>279.8</v>
      </c>
      <c r="K78" s="344">
        <v>482.5</v>
      </c>
      <c r="L78" s="345">
        <v>198.6</v>
      </c>
      <c r="M78" s="347">
        <v>97.8</v>
      </c>
      <c r="N78" s="344">
        <v>33.799999999999997</v>
      </c>
      <c r="O78" s="345">
        <v>60.546900000000001</v>
      </c>
      <c r="P78" s="345">
        <v>298.89999999999998</v>
      </c>
      <c r="Q78" s="345">
        <v>15.7</v>
      </c>
      <c r="R78" s="345">
        <v>408.94689999999997</v>
      </c>
      <c r="S78" s="346">
        <v>307.7</v>
      </c>
      <c r="T78" s="344">
        <v>55.6</v>
      </c>
      <c r="U78" s="345">
        <v>75.099999999999994</v>
      </c>
      <c r="V78" s="346">
        <v>130.69999999999999</v>
      </c>
      <c r="W78" s="344">
        <v>388.7</v>
      </c>
      <c r="X78" s="345">
        <v>156.30000000000001</v>
      </c>
      <c r="Y78" s="347">
        <v>130.6</v>
      </c>
      <c r="Z78" s="344">
        <v>35.700000000000003</v>
      </c>
      <c r="AA78" s="345">
        <v>48.174599999999998</v>
      </c>
      <c r="AB78" s="345">
        <v>213.8</v>
      </c>
      <c r="AC78" s="345">
        <v>33.6</v>
      </c>
      <c r="AD78" s="345">
        <v>331.27460000000002</v>
      </c>
      <c r="AE78" s="346">
        <v>257.89999999999998</v>
      </c>
      <c r="AF78" s="344">
        <v>81.5</v>
      </c>
      <c r="AG78" s="345">
        <v>61.7</v>
      </c>
      <c r="AH78" s="346">
        <v>143.19999999999999</v>
      </c>
      <c r="AI78" s="344">
        <v>599.6</v>
      </c>
      <c r="AJ78" s="345">
        <v>181.6</v>
      </c>
      <c r="AK78" s="347">
        <v>109.2</v>
      </c>
      <c r="AL78" s="344">
        <v>7.3</v>
      </c>
      <c r="AM78" s="345">
        <v>13.1</v>
      </c>
      <c r="AN78" s="345">
        <v>86.4</v>
      </c>
      <c r="AO78" s="348" t="s">
        <v>135</v>
      </c>
      <c r="AP78" s="345">
        <v>106.80000000000001</v>
      </c>
      <c r="AQ78" s="346">
        <v>87.2</v>
      </c>
      <c r="AR78" s="344">
        <v>15.6</v>
      </c>
      <c r="AS78" s="345">
        <v>12.2</v>
      </c>
      <c r="AT78" s="346">
        <v>27.8</v>
      </c>
      <c r="AU78" s="344">
        <v>144.5</v>
      </c>
      <c r="AV78" s="345">
        <v>52.1</v>
      </c>
      <c r="AW78" s="347">
        <v>27.8</v>
      </c>
      <c r="AX78" s="344">
        <v>18.899999999999999</v>
      </c>
      <c r="AY78" s="345">
        <v>23.7667</v>
      </c>
      <c r="AZ78" s="345">
        <v>122</v>
      </c>
      <c r="BA78" s="345">
        <v>0</v>
      </c>
      <c r="BB78" s="345">
        <v>164.66669999999999</v>
      </c>
      <c r="BC78" s="346">
        <v>148</v>
      </c>
      <c r="BD78" s="349" t="s">
        <v>135</v>
      </c>
      <c r="BE78" s="350" t="s">
        <v>135</v>
      </c>
      <c r="BF78" s="346">
        <v>92.3</v>
      </c>
      <c r="BG78" s="344">
        <v>502.8</v>
      </c>
      <c r="BH78" s="345">
        <v>78.7</v>
      </c>
      <c r="BI78" s="347">
        <v>37.4</v>
      </c>
      <c r="BJ78" s="344">
        <v>4.3</v>
      </c>
      <c r="BK78" s="345" t="s">
        <v>135</v>
      </c>
      <c r="BL78" s="345">
        <v>32.9</v>
      </c>
      <c r="BM78" s="345">
        <v>0</v>
      </c>
      <c r="BN78" s="345">
        <v>37.199999999999996</v>
      </c>
      <c r="BO78" s="346">
        <v>13</v>
      </c>
      <c r="BP78" s="349" t="s">
        <v>135</v>
      </c>
      <c r="BQ78" s="350" t="s">
        <v>135</v>
      </c>
      <c r="BR78" s="346" t="s">
        <v>135</v>
      </c>
      <c r="BS78" s="344">
        <v>41.9</v>
      </c>
      <c r="BT78" s="345">
        <v>4.0999999999999996</v>
      </c>
      <c r="BU78" s="347">
        <v>6.7</v>
      </c>
      <c r="BV78" s="344">
        <v>1.5</v>
      </c>
      <c r="BW78" s="345" t="s">
        <v>135</v>
      </c>
      <c r="BX78" s="345">
        <v>8.4</v>
      </c>
      <c r="BY78" s="345">
        <v>0</v>
      </c>
      <c r="BZ78" s="345">
        <v>9.9</v>
      </c>
      <c r="CA78" s="346">
        <v>4.9000000000000004</v>
      </c>
      <c r="CB78" s="349" t="s">
        <v>135</v>
      </c>
      <c r="CC78" s="350" t="s">
        <v>135</v>
      </c>
      <c r="CD78" s="346">
        <v>13.2</v>
      </c>
      <c r="CE78" s="344">
        <v>52.9</v>
      </c>
      <c r="CF78" s="345">
        <v>8.3000000000000007</v>
      </c>
      <c r="CG78" s="347">
        <v>3.2</v>
      </c>
      <c r="CH78" s="344">
        <v>199</v>
      </c>
      <c r="CI78" s="345">
        <v>254.5</v>
      </c>
      <c r="CJ78" s="345">
        <v>904.8</v>
      </c>
      <c r="CK78" s="345">
        <v>196.3</v>
      </c>
      <c r="CL78" s="345">
        <v>1554.6</v>
      </c>
      <c r="CM78" s="346">
        <v>1205.8</v>
      </c>
      <c r="CN78" s="344">
        <v>324.39999999999998</v>
      </c>
      <c r="CO78" s="345">
        <v>362.8</v>
      </c>
      <c r="CP78" s="346">
        <v>687.2</v>
      </c>
      <c r="CQ78" s="344">
        <v>2212.8000000000002</v>
      </c>
      <c r="CR78" s="345">
        <v>679.8</v>
      </c>
      <c r="CS78" s="347">
        <v>412.69999999999993</v>
      </c>
      <c r="CT78" s="347">
        <v>4867.3</v>
      </c>
      <c r="CU78" s="263"/>
      <c r="CV78" s="263"/>
      <c r="CW78" s="269"/>
    </row>
    <row r="79" spans="1:101" ht="12.75" customHeight="1" x14ac:dyDescent="0.2">
      <c r="A79" s="264">
        <v>42095</v>
      </c>
      <c r="B79" s="344">
        <v>90.3</v>
      </c>
      <c r="C79" s="345">
        <v>103.33969999999999</v>
      </c>
      <c r="D79" s="345">
        <v>138.30000000000001</v>
      </c>
      <c r="E79" s="345">
        <v>129.6</v>
      </c>
      <c r="F79" s="345">
        <v>461.53970000000004</v>
      </c>
      <c r="G79" s="346">
        <v>361.5</v>
      </c>
      <c r="H79" s="344">
        <v>99.1</v>
      </c>
      <c r="I79" s="345">
        <v>171.1</v>
      </c>
      <c r="J79" s="346">
        <v>270.2</v>
      </c>
      <c r="K79" s="344">
        <v>440.5</v>
      </c>
      <c r="L79" s="345">
        <v>177.8</v>
      </c>
      <c r="M79" s="347">
        <v>82.2</v>
      </c>
      <c r="N79" s="344">
        <v>32.299999999999997</v>
      </c>
      <c r="O79" s="345">
        <v>57.423699999999997</v>
      </c>
      <c r="P79" s="345">
        <v>283.3</v>
      </c>
      <c r="Q79" s="345">
        <v>13.9</v>
      </c>
      <c r="R79" s="345">
        <v>386.9237</v>
      </c>
      <c r="S79" s="346">
        <v>291.7</v>
      </c>
      <c r="T79" s="344">
        <v>53.2</v>
      </c>
      <c r="U79" s="345">
        <v>71.5</v>
      </c>
      <c r="V79" s="346">
        <v>124.7</v>
      </c>
      <c r="W79" s="344">
        <v>358.6</v>
      </c>
      <c r="X79" s="345">
        <v>138.69999999999999</v>
      </c>
      <c r="Y79" s="347">
        <v>116.7</v>
      </c>
      <c r="Z79" s="344">
        <v>34.799999999999997</v>
      </c>
      <c r="AA79" s="345">
        <v>46.810699999999997</v>
      </c>
      <c r="AB79" s="345">
        <v>202.4</v>
      </c>
      <c r="AC79" s="345">
        <v>30.7</v>
      </c>
      <c r="AD79" s="345">
        <v>314.71069999999997</v>
      </c>
      <c r="AE79" s="346">
        <v>241.6</v>
      </c>
      <c r="AF79" s="344">
        <v>82.8</v>
      </c>
      <c r="AG79" s="345">
        <v>59.1</v>
      </c>
      <c r="AH79" s="346">
        <v>141.9</v>
      </c>
      <c r="AI79" s="344">
        <v>576.20000000000005</v>
      </c>
      <c r="AJ79" s="345">
        <v>172</v>
      </c>
      <c r="AK79" s="347">
        <v>90.6</v>
      </c>
      <c r="AL79" s="344">
        <v>7</v>
      </c>
      <c r="AM79" s="345">
        <v>12.4</v>
      </c>
      <c r="AN79" s="345">
        <v>82</v>
      </c>
      <c r="AO79" s="348" t="s">
        <v>135</v>
      </c>
      <c r="AP79" s="345">
        <v>101.4</v>
      </c>
      <c r="AQ79" s="346">
        <v>81.400000000000006</v>
      </c>
      <c r="AR79" s="344">
        <v>16.100000000000001</v>
      </c>
      <c r="AS79" s="345">
        <v>11.9</v>
      </c>
      <c r="AT79" s="346">
        <v>27.9</v>
      </c>
      <c r="AU79" s="344">
        <v>144.6</v>
      </c>
      <c r="AV79" s="345">
        <v>48.8</v>
      </c>
      <c r="AW79" s="347">
        <v>23.2</v>
      </c>
      <c r="AX79" s="344">
        <v>17.899999999999999</v>
      </c>
      <c r="AY79" s="345">
        <v>22.8033</v>
      </c>
      <c r="AZ79" s="345">
        <v>115.9</v>
      </c>
      <c r="BA79" s="345">
        <v>0</v>
      </c>
      <c r="BB79" s="345">
        <v>156.60329999999999</v>
      </c>
      <c r="BC79" s="346">
        <v>140.19999999999999</v>
      </c>
      <c r="BD79" s="349" t="s">
        <v>135</v>
      </c>
      <c r="BE79" s="350" t="s">
        <v>135</v>
      </c>
      <c r="BF79" s="346">
        <v>91.5</v>
      </c>
      <c r="BG79" s="344">
        <v>551.1</v>
      </c>
      <c r="BH79" s="345">
        <v>75.099999999999994</v>
      </c>
      <c r="BI79" s="347">
        <v>28.5</v>
      </c>
      <c r="BJ79" s="344">
        <v>3.9</v>
      </c>
      <c r="BK79" s="345" t="s">
        <v>135</v>
      </c>
      <c r="BL79" s="345">
        <v>31.2</v>
      </c>
      <c r="BM79" s="345">
        <v>0</v>
      </c>
      <c r="BN79" s="345">
        <v>35.1</v>
      </c>
      <c r="BO79" s="346">
        <v>12.4</v>
      </c>
      <c r="BP79" s="349" t="s">
        <v>135</v>
      </c>
      <c r="BQ79" s="350" t="s">
        <v>135</v>
      </c>
      <c r="BR79" s="346" t="s">
        <v>135</v>
      </c>
      <c r="BS79" s="344">
        <v>37.799999999999997</v>
      </c>
      <c r="BT79" s="345">
        <v>3.8</v>
      </c>
      <c r="BU79" s="347">
        <v>6.2</v>
      </c>
      <c r="BV79" s="344">
        <v>1.6</v>
      </c>
      <c r="BW79" s="345" t="s">
        <v>135</v>
      </c>
      <c r="BX79" s="345">
        <v>8.5</v>
      </c>
      <c r="BY79" s="345">
        <v>0</v>
      </c>
      <c r="BZ79" s="345">
        <v>10.1</v>
      </c>
      <c r="CA79" s="346">
        <v>4.8</v>
      </c>
      <c r="CB79" s="349" t="s">
        <v>135</v>
      </c>
      <c r="CC79" s="350" t="s">
        <v>135</v>
      </c>
      <c r="CD79" s="346">
        <v>15.3</v>
      </c>
      <c r="CE79" s="344">
        <v>40.299999999999997</v>
      </c>
      <c r="CF79" s="345">
        <v>8.6</v>
      </c>
      <c r="CG79" s="347">
        <v>3.5</v>
      </c>
      <c r="CH79" s="344">
        <v>187.8</v>
      </c>
      <c r="CI79" s="345">
        <v>243</v>
      </c>
      <c r="CJ79" s="345">
        <v>861.6</v>
      </c>
      <c r="CK79" s="345">
        <v>174.2</v>
      </c>
      <c r="CL79" s="345">
        <v>1466.6000000000001</v>
      </c>
      <c r="CM79" s="346">
        <v>1133.6000000000001</v>
      </c>
      <c r="CN79" s="344">
        <v>323.10000000000002</v>
      </c>
      <c r="CO79" s="345">
        <v>348.3</v>
      </c>
      <c r="CP79" s="346">
        <v>671.40000000000009</v>
      </c>
      <c r="CQ79" s="344">
        <v>2148.9</v>
      </c>
      <c r="CR79" s="345">
        <v>624.70000000000005</v>
      </c>
      <c r="CS79" s="347">
        <v>350.9</v>
      </c>
      <c r="CT79" s="347">
        <v>4637.7999999999993</v>
      </c>
      <c r="CU79" s="263"/>
      <c r="CV79" s="263"/>
      <c r="CW79" s="269"/>
    </row>
    <row r="80" spans="1:101" ht="12.75" customHeight="1" x14ac:dyDescent="0.2">
      <c r="A80" s="264">
        <v>42125</v>
      </c>
      <c r="B80" s="344">
        <v>92.5</v>
      </c>
      <c r="C80" s="345">
        <v>103.027</v>
      </c>
      <c r="D80" s="345">
        <v>142.80000000000001</v>
      </c>
      <c r="E80" s="345">
        <v>129.19999999999999</v>
      </c>
      <c r="F80" s="345">
        <v>467.52699999999999</v>
      </c>
      <c r="G80" s="346">
        <v>369</v>
      </c>
      <c r="H80" s="344">
        <v>101.1</v>
      </c>
      <c r="I80" s="345">
        <v>172.6</v>
      </c>
      <c r="J80" s="346">
        <v>273.60000000000002</v>
      </c>
      <c r="K80" s="344">
        <v>474.7</v>
      </c>
      <c r="L80" s="345">
        <v>194.9</v>
      </c>
      <c r="M80" s="347">
        <v>83.4</v>
      </c>
      <c r="N80" s="344">
        <v>32.4</v>
      </c>
      <c r="O80" s="345">
        <v>56.418999999999997</v>
      </c>
      <c r="P80" s="345">
        <v>291.3</v>
      </c>
      <c r="Q80" s="345">
        <v>14.7</v>
      </c>
      <c r="R80" s="345">
        <v>394.81900000000002</v>
      </c>
      <c r="S80" s="346">
        <v>301.8</v>
      </c>
      <c r="T80" s="344">
        <v>50.1</v>
      </c>
      <c r="U80" s="345">
        <v>73.400000000000006</v>
      </c>
      <c r="V80" s="346">
        <v>123.5</v>
      </c>
      <c r="W80" s="344">
        <v>375.6</v>
      </c>
      <c r="X80" s="345">
        <v>148</v>
      </c>
      <c r="Y80" s="347">
        <v>118.2</v>
      </c>
      <c r="Z80" s="344">
        <v>35.200000000000003</v>
      </c>
      <c r="AA80" s="345">
        <v>46.164999999999999</v>
      </c>
      <c r="AB80" s="345">
        <v>204.6</v>
      </c>
      <c r="AC80" s="345">
        <v>31.9</v>
      </c>
      <c r="AD80" s="345">
        <v>317.86500000000001</v>
      </c>
      <c r="AE80" s="346">
        <v>248.4</v>
      </c>
      <c r="AF80" s="344">
        <v>80.3</v>
      </c>
      <c r="AG80" s="345">
        <v>58.1</v>
      </c>
      <c r="AH80" s="346">
        <v>138.4</v>
      </c>
      <c r="AI80" s="344">
        <v>609.20000000000005</v>
      </c>
      <c r="AJ80" s="345">
        <v>190.1</v>
      </c>
      <c r="AK80" s="347">
        <v>78.7</v>
      </c>
      <c r="AL80" s="344">
        <v>7.2</v>
      </c>
      <c r="AM80" s="345">
        <v>12.5</v>
      </c>
      <c r="AN80" s="345">
        <v>82.9</v>
      </c>
      <c r="AO80" s="348" t="s">
        <v>135</v>
      </c>
      <c r="AP80" s="345">
        <v>102.60000000000001</v>
      </c>
      <c r="AQ80" s="346">
        <v>84.7</v>
      </c>
      <c r="AR80" s="344">
        <v>14.7</v>
      </c>
      <c r="AS80" s="345">
        <v>11.9</v>
      </c>
      <c r="AT80" s="346">
        <v>26.7</v>
      </c>
      <c r="AU80" s="344">
        <v>146.30000000000001</v>
      </c>
      <c r="AV80" s="345">
        <v>51.8</v>
      </c>
      <c r="AW80" s="347">
        <v>23.2</v>
      </c>
      <c r="AX80" s="344">
        <v>18</v>
      </c>
      <c r="AY80" s="345">
        <v>22.385999999999999</v>
      </c>
      <c r="AZ80" s="345">
        <v>117.8</v>
      </c>
      <c r="BA80" s="345">
        <v>0</v>
      </c>
      <c r="BB80" s="345">
        <v>158.18599999999998</v>
      </c>
      <c r="BC80" s="346">
        <v>143.80000000000001</v>
      </c>
      <c r="BD80" s="349" t="s">
        <v>135</v>
      </c>
      <c r="BE80" s="350" t="s">
        <v>135</v>
      </c>
      <c r="BF80" s="346">
        <v>88.6</v>
      </c>
      <c r="BG80" s="344">
        <v>571.5</v>
      </c>
      <c r="BH80" s="345">
        <v>80.099999999999994</v>
      </c>
      <c r="BI80" s="347">
        <v>38.9</v>
      </c>
      <c r="BJ80" s="344">
        <v>3.9</v>
      </c>
      <c r="BK80" s="345">
        <v>2.9430000000000001</v>
      </c>
      <c r="BL80" s="345">
        <v>30</v>
      </c>
      <c r="BM80" s="345">
        <v>0</v>
      </c>
      <c r="BN80" s="345">
        <v>36.843000000000004</v>
      </c>
      <c r="BO80" s="346">
        <v>12.1</v>
      </c>
      <c r="BP80" s="349" t="s">
        <v>135</v>
      </c>
      <c r="BQ80" s="350" t="s">
        <v>135</v>
      </c>
      <c r="BR80" s="346" t="s">
        <v>135</v>
      </c>
      <c r="BS80" s="344">
        <v>36.200000000000003</v>
      </c>
      <c r="BT80" s="345">
        <v>3.7</v>
      </c>
      <c r="BU80" s="347">
        <v>5.9</v>
      </c>
      <c r="BV80" s="344">
        <v>1.6</v>
      </c>
      <c r="BW80" s="345">
        <v>0.436</v>
      </c>
      <c r="BX80" s="345">
        <v>8</v>
      </c>
      <c r="BY80" s="345">
        <v>0</v>
      </c>
      <c r="BZ80" s="345">
        <v>10.036</v>
      </c>
      <c r="CA80" s="346">
        <v>4.8</v>
      </c>
      <c r="CB80" s="349" t="s">
        <v>135</v>
      </c>
      <c r="CC80" s="350" t="s">
        <v>135</v>
      </c>
      <c r="CD80" s="346">
        <v>15.5</v>
      </c>
      <c r="CE80" s="344">
        <v>49.9</v>
      </c>
      <c r="CF80" s="345">
        <v>9.6999999999999993</v>
      </c>
      <c r="CG80" s="347">
        <v>3.7</v>
      </c>
      <c r="CH80" s="344">
        <v>190.7</v>
      </c>
      <c r="CI80" s="345">
        <v>243.9</v>
      </c>
      <c r="CJ80" s="345">
        <v>877.4</v>
      </c>
      <c r="CK80" s="345">
        <v>175.8</v>
      </c>
      <c r="CL80" s="345">
        <v>1487.8</v>
      </c>
      <c r="CM80" s="346">
        <v>1164.5999999999999</v>
      </c>
      <c r="CN80" s="344">
        <v>316</v>
      </c>
      <c r="CO80" s="345">
        <v>350.4</v>
      </c>
      <c r="CP80" s="346">
        <v>666.4</v>
      </c>
      <c r="CQ80" s="344">
        <v>2263.3000000000002</v>
      </c>
      <c r="CR80" s="345">
        <v>678.3</v>
      </c>
      <c r="CS80" s="347">
        <v>351.99999999999994</v>
      </c>
      <c r="CT80" s="347">
        <v>4769.5</v>
      </c>
      <c r="CU80" s="263"/>
      <c r="CV80" s="263"/>
      <c r="CW80" s="269"/>
    </row>
    <row r="81" spans="1:101" ht="12.75" customHeight="1" x14ac:dyDescent="0.2">
      <c r="A81" s="264">
        <v>42156</v>
      </c>
      <c r="B81" s="344">
        <v>88.9</v>
      </c>
      <c r="C81" s="345">
        <v>100.9794</v>
      </c>
      <c r="D81" s="345">
        <v>139.80000000000001</v>
      </c>
      <c r="E81" s="345">
        <v>123.2</v>
      </c>
      <c r="F81" s="345">
        <v>452.87939999999998</v>
      </c>
      <c r="G81" s="346">
        <v>354.6</v>
      </c>
      <c r="H81" s="344">
        <v>100.3</v>
      </c>
      <c r="I81" s="345">
        <v>175.6</v>
      </c>
      <c r="J81" s="346">
        <v>275.89999999999998</v>
      </c>
      <c r="K81" s="344">
        <v>452.4</v>
      </c>
      <c r="L81" s="345">
        <v>186.7</v>
      </c>
      <c r="M81" s="347">
        <v>87.6</v>
      </c>
      <c r="N81" s="344">
        <v>31.8</v>
      </c>
      <c r="O81" s="345">
        <v>55.438600000000001</v>
      </c>
      <c r="P81" s="345">
        <v>279.8</v>
      </c>
      <c r="Q81" s="345">
        <v>14</v>
      </c>
      <c r="R81" s="345">
        <v>381.03860000000003</v>
      </c>
      <c r="S81" s="346">
        <v>290.89999999999998</v>
      </c>
      <c r="T81" s="344">
        <v>50.4</v>
      </c>
      <c r="U81" s="345">
        <v>73.099999999999994</v>
      </c>
      <c r="V81" s="346">
        <v>123.5</v>
      </c>
      <c r="W81" s="344">
        <v>353.1</v>
      </c>
      <c r="X81" s="345">
        <v>146.80000000000001</v>
      </c>
      <c r="Y81" s="347">
        <v>119.1</v>
      </c>
      <c r="Z81" s="344">
        <v>34</v>
      </c>
      <c r="AA81" s="345">
        <v>44.638400000000004</v>
      </c>
      <c r="AB81" s="345">
        <v>198.6</v>
      </c>
      <c r="AC81" s="345">
        <v>30.6</v>
      </c>
      <c r="AD81" s="345">
        <v>307.83840000000004</v>
      </c>
      <c r="AE81" s="346">
        <v>237.3</v>
      </c>
      <c r="AF81" s="344">
        <v>81.900000000000006</v>
      </c>
      <c r="AG81" s="345">
        <v>61.1</v>
      </c>
      <c r="AH81" s="346">
        <v>143</v>
      </c>
      <c r="AI81" s="344">
        <v>636.79999999999995</v>
      </c>
      <c r="AJ81" s="345">
        <v>192.6</v>
      </c>
      <c r="AK81" s="347">
        <v>85.8</v>
      </c>
      <c r="AL81" s="344">
        <v>6.9</v>
      </c>
      <c r="AM81" s="345">
        <v>11.9</v>
      </c>
      <c r="AN81" s="345">
        <v>81.599999999999994</v>
      </c>
      <c r="AO81" s="348" t="s">
        <v>135</v>
      </c>
      <c r="AP81" s="345">
        <v>100.39999999999999</v>
      </c>
      <c r="AQ81" s="346">
        <v>80.099999999999994</v>
      </c>
      <c r="AR81" s="344">
        <v>14.3</v>
      </c>
      <c r="AS81" s="345">
        <v>12</v>
      </c>
      <c r="AT81" s="346">
        <v>26.4</v>
      </c>
      <c r="AU81" s="344">
        <v>135.9</v>
      </c>
      <c r="AV81" s="345">
        <v>48</v>
      </c>
      <c r="AW81" s="347">
        <v>22.5</v>
      </c>
      <c r="AX81" s="344">
        <v>17.399999999999999</v>
      </c>
      <c r="AY81" s="345">
        <v>21.157299999999999</v>
      </c>
      <c r="AZ81" s="345">
        <v>113.9</v>
      </c>
      <c r="BA81" s="345">
        <v>0</v>
      </c>
      <c r="BB81" s="345">
        <v>152.4573</v>
      </c>
      <c r="BC81" s="346">
        <v>139.19999999999999</v>
      </c>
      <c r="BD81" s="349" t="s">
        <v>135</v>
      </c>
      <c r="BE81" s="350" t="s">
        <v>135</v>
      </c>
      <c r="BF81" s="346">
        <v>88.2</v>
      </c>
      <c r="BG81" s="344">
        <v>519.29999999999995</v>
      </c>
      <c r="BH81" s="345">
        <v>77.599999999999994</v>
      </c>
      <c r="BI81" s="347">
        <v>34.1</v>
      </c>
      <c r="BJ81" s="344">
        <v>3.8</v>
      </c>
      <c r="BK81" s="345" t="s">
        <v>135</v>
      </c>
      <c r="BL81" s="345">
        <v>29.4</v>
      </c>
      <c r="BM81" s="345">
        <v>0</v>
      </c>
      <c r="BN81" s="345">
        <v>33.199999999999996</v>
      </c>
      <c r="BO81" s="346">
        <v>11.7</v>
      </c>
      <c r="BP81" s="349" t="s">
        <v>135</v>
      </c>
      <c r="BQ81" s="350" t="s">
        <v>135</v>
      </c>
      <c r="BR81" s="346" t="s">
        <v>135</v>
      </c>
      <c r="BS81" s="344">
        <v>35.9</v>
      </c>
      <c r="BT81" s="345">
        <v>3.5</v>
      </c>
      <c r="BU81" s="347">
        <v>5.0999999999999996</v>
      </c>
      <c r="BV81" s="344">
        <v>1.6</v>
      </c>
      <c r="BW81" s="345" t="s">
        <v>135</v>
      </c>
      <c r="BX81" s="345">
        <v>7.9</v>
      </c>
      <c r="BY81" s="345">
        <v>0</v>
      </c>
      <c r="BZ81" s="345">
        <v>9.5</v>
      </c>
      <c r="CA81" s="346">
        <v>4.8</v>
      </c>
      <c r="CB81" s="349" t="s">
        <v>135</v>
      </c>
      <c r="CC81" s="350" t="s">
        <v>135</v>
      </c>
      <c r="CD81" s="346">
        <v>22.7</v>
      </c>
      <c r="CE81" s="344">
        <v>48.8</v>
      </c>
      <c r="CF81" s="345">
        <v>10.1</v>
      </c>
      <c r="CG81" s="347">
        <v>3.8</v>
      </c>
      <c r="CH81" s="344">
        <v>184.3</v>
      </c>
      <c r="CI81" s="345">
        <v>234.3</v>
      </c>
      <c r="CJ81" s="345">
        <v>850.9</v>
      </c>
      <c r="CK81" s="345">
        <v>167.8</v>
      </c>
      <c r="CL81" s="345">
        <v>1437.3</v>
      </c>
      <c r="CM81" s="346">
        <v>1118.5999999999999</v>
      </c>
      <c r="CN81" s="344">
        <v>322.60000000000002</v>
      </c>
      <c r="CO81" s="345">
        <v>356.9</v>
      </c>
      <c r="CP81" s="346">
        <v>679.5</v>
      </c>
      <c r="CQ81" s="344">
        <v>2182.1999999999998</v>
      </c>
      <c r="CR81" s="345">
        <v>665.4</v>
      </c>
      <c r="CS81" s="347">
        <v>358.00000000000006</v>
      </c>
      <c r="CT81" s="347">
        <v>4657</v>
      </c>
      <c r="CU81" s="263"/>
      <c r="CV81" s="263"/>
      <c r="CW81" s="269"/>
    </row>
    <row r="82" spans="1:101" ht="12.75" customHeight="1" x14ac:dyDescent="0.2">
      <c r="A82" s="264">
        <v>42186</v>
      </c>
      <c r="B82" s="344">
        <v>98.6</v>
      </c>
      <c r="C82" s="345">
        <v>107.792</v>
      </c>
      <c r="D82" s="345">
        <v>154.30000000000001</v>
      </c>
      <c r="E82" s="345">
        <v>131.4</v>
      </c>
      <c r="F82" s="345">
        <v>492.09199999999998</v>
      </c>
      <c r="G82" s="346">
        <v>391</v>
      </c>
      <c r="H82" s="344">
        <v>106</v>
      </c>
      <c r="I82" s="345">
        <v>185.1</v>
      </c>
      <c r="J82" s="346">
        <v>291.10000000000002</v>
      </c>
      <c r="K82" s="344">
        <v>479.5</v>
      </c>
      <c r="L82" s="345">
        <v>211.4</v>
      </c>
      <c r="M82" s="347">
        <v>88.1</v>
      </c>
      <c r="N82" s="344">
        <v>34.299999999999997</v>
      </c>
      <c r="O82" s="345">
        <v>57.920999999999999</v>
      </c>
      <c r="P82" s="345">
        <v>299.5</v>
      </c>
      <c r="Q82" s="345">
        <v>17.399999999999999</v>
      </c>
      <c r="R82" s="345">
        <v>409.12099999999998</v>
      </c>
      <c r="S82" s="346">
        <v>314.39999999999998</v>
      </c>
      <c r="T82" s="344">
        <v>56.3</v>
      </c>
      <c r="U82" s="345">
        <v>75.099999999999994</v>
      </c>
      <c r="V82" s="346">
        <v>131.39999999999998</v>
      </c>
      <c r="W82" s="344">
        <v>342.6</v>
      </c>
      <c r="X82" s="345">
        <v>154.6</v>
      </c>
      <c r="Y82" s="347">
        <v>120.7</v>
      </c>
      <c r="Z82" s="344">
        <v>38</v>
      </c>
      <c r="AA82" s="345">
        <v>47.713999999999999</v>
      </c>
      <c r="AB82" s="345">
        <v>218.2</v>
      </c>
      <c r="AC82" s="345">
        <v>34.299999999999997</v>
      </c>
      <c r="AD82" s="345">
        <v>338.214</v>
      </c>
      <c r="AE82" s="346">
        <v>263.89999999999998</v>
      </c>
      <c r="AF82" s="344">
        <v>89.3</v>
      </c>
      <c r="AG82" s="345">
        <v>64.5</v>
      </c>
      <c r="AH82" s="346">
        <v>153.80000000000001</v>
      </c>
      <c r="AI82" s="344">
        <v>653.20000000000005</v>
      </c>
      <c r="AJ82" s="345">
        <v>216</v>
      </c>
      <c r="AK82" s="347">
        <v>117.8</v>
      </c>
      <c r="AL82" s="344">
        <v>7.4</v>
      </c>
      <c r="AM82" s="345">
        <v>12.7</v>
      </c>
      <c r="AN82" s="345">
        <v>86.2</v>
      </c>
      <c r="AO82" s="348">
        <v>0</v>
      </c>
      <c r="AP82" s="345">
        <v>106.30000000000001</v>
      </c>
      <c r="AQ82" s="346">
        <v>86.6</v>
      </c>
      <c r="AR82" s="344">
        <v>15.8</v>
      </c>
      <c r="AS82" s="345">
        <v>12.3</v>
      </c>
      <c r="AT82" s="346">
        <v>28.1</v>
      </c>
      <c r="AU82" s="344">
        <v>133.69999999999999</v>
      </c>
      <c r="AV82" s="345">
        <v>51.4</v>
      </c>
      <c r="AW82" s="347">
        <v>25.1</v>
      </c>
      <c r="AX82" s="344">
        <v>18.899999999999999</v>
      </c>
      <c r="AY82" s="345">
        <v>22.282</v>
      </c>
      <c r="AZ82" s="345">
        <v>123.4</v>
      </c>
      <c r="BA82" s="345">
        <v>0</v>
      </c>
      <c r="BB82" s="345">
        <v>164.58199999999999</v>
      </c>
      <c r="BC82" s="346">
        <v>148.5</v>
      </c>
      <c r="BD82" s="349" t="s">
        <v>135</v>
      </c>
      <c r="BE82" s="350" t="s">
        <v>135</v>
      </c>
      <c r="BF82" s="346">
        <v>91</v>
      </c>
      <c r="BG82" s="344">
        <v>544.9</v>
      </c>
      <c r="BH82" s="345">
        <v>84.9</v>
      </c>
      <c r="BI82" s="347">
        <v>33.9</v>
      </c>
      <c r="BJ82" s="344">
        <v>4.0999999999999996</v>
      </c>
      <c r="BK82" s="345">
        <v>3.0019999999999998</v>
      </c>
      <c r="BL82" s="345">
        <v>31.5</v>
      </c>
      <c r="BM82" s="345">
        <v>0</v>
      </c>
      <c r="BN82" s="345">
        <v>38.601999999999997</v>
      </c>
      <c r="BO82" s="346">
        <v>13.2</v>
      </c>
      <c r="BP82" s="349" t="s">
        <v>135</v>
      </c>
      <c r="BQ82" s="350" t="s">
        <v>135</v>
      </c>
      <c r="BR82" s="346" t="s">
        <v>135</v>
      </c>
      <c r="BS82" s="344">
        <v>34.799999999999997</v>
      </c>
      <c r="BT82" s="345">
        <v>4</v>
      </c>
      <c r="BU82" s="347">
        <v>5.0999999999999996</v>
      </c>
      <c r="BV82" s="344">
        <v>1.9</v>
      </c>
      <c r="BW82" s="345">
        <v>0.49099999999999999</v>
      </c>
      <c r="BX82" s="345">
        <v>9.6</v>
      </c>
      <c r="BY82" s="345">
        <v>0</v>
      </c>
      <c r="BZ82" s="345">
        <v>11.991</v>
      </c>
      <c r="CA82" s="346">
        <v>5.7</v>
      </c>
      <c r="CB82" s="349" t="s">
        <v>135</v>
      </c>
      <c r="CC82" s="350" t="s">
        <v>135</v>
      </c>
      <c r="CD82" s="346">
        <v>25.9</v>
      </c>
      <c r="CE82" s="344">
        <v>51.8</v>
      </c>
      <c r="CF82" s="345">
        <v>11.2</v>
      </c>
      <c r="CG82" s="347">
        <v>3.9</v>
      </c>
      <c r="CH82" s="344">
        <v>203.2</v>
      </c>
      <c r="CI82" s="345">
        <v>251.9</v>
      </c>
      <c r="CJ82" s="345">
        <v>922.7</v>
      </c>
      <c r="CK82" s="345">
        <v>183.1</v>
      </c>
      <c r="CL82" s="345">
        <v>1560.9</v>
      </c>
      <c r="CM82" s="346">
        <v>1223.3</v>
      </c>
      <c r="CN82" s="344">
        <v>350</v>
      </c>
      <c r="CO82" s="345">
        <v>371.4</v>
      </c>
      <c r="CP82" s="346">
        <v>721.4</v>
      </c>
      <c r="CQ82" s="344">
        <v>2240.4</v>
      </c>
      <c r="CR82" s="345">
        <v>733.4</v>
      </c>
      <c r="CS82" s="347">
        <v>394.6</v>
      </c>
      <c r="CT82" s="347">
        <v>4917.3000000000011</v>
      </c>
      <c r="CU82" s="263"/>
      <c r="CV82" s="263"/>
      <c r="CW82" s="269"/>
    </row>
    <row r="83" spans="1:101" ht="12.75" customHeight="1" x14ac:dyDescent="0.2">
      <c r="A83" s="264">
        <v>42217</v>
      </c>
      <c r="B83" s="344">
        <v>97.4</v>
      </c>
      <c r="C83" s="345">
        <v>110.322</v>
      </c>
      <c r="D83" s="345">
        <v>152.30000000000001</v>
      </c>
      <c r="E83" s="345">
        <v>128.5</v>
      </c>
      <c r="F83" s="345">
        <v>488.52200000000005</v>
      </c>
      <c r="G83" s="346">
        <v>388.7</v>
      </c>
      <c r="H83" s="344">
        <v>101.1</v>
      </c>
      <c r="I83" s="345">
        <v>176.8</v>
      </c>
      <c r="J83" s="346">
        <v>277.89999999999998</v>
      </c>
      <c r="K83" s="344">
        <v>469.2</v>
      </c>
      <c r="L83" s="345">
        <v>204.7</v>
      </c>
      <c r="M83" s="347">
        <v>84.9</v>
      </c>
      <c r="N83" s="344">
        <v>35.299999999999997</v>
      </c>
      <c r="O83" s="345">
        <v>59.994</v>
      </c>
      <c r="P83" s="345">
        <v>301.8</v>
      </c>
      <c r="Q83" s="345">
        <v>16.8</v>
      </c>
      <c r="R83" s="345">
        <v>413.89400000000001</v>
      </c>
      <c r="S83" s="346">
        <v>320.3</v>
      </c>
      <c r="T83" s="344">
        <v>50.7</v>
      </c>
      <c r="U83" s="345">
        <v>74.099999999999994</v>
      </c>
      <c r="V83" s="346">
        <v>124.8</v>
      </c>
      <c r="W83" s="344">
        <v>338.4</v>
      </c>
      <c r="X83" s="345">
        <v>154.69999999999999</v>
      </c>
      <c r="Y83" s="347">
        <v>123.2</v>
      </c>
      <c r="Z83" s="344">
        <v>37.299999999999997</v>
      </c>
      <c r="AA83" s="345">
        <v>48.988</v>
      </c>
      <c r="AB83" s="345">
        <v>209.9</v>
      </c>
      <c r="AC83" s="345">
        <v>32.700000000000003</v>
      </c>
      <c r="AD83" s="345">
        <v>328.88799999999998</v>
      </c>
      <c r="AE83" s="346">
        <v>260.10000000000002</v>
      </c>
      <c r="AF83" s="344">
        <v>88.8</v>
      </c>
      <c r="AG83" s="345">
        <v>63.4</v>
      </c>
      <c r="AH83" s="346">
        <v>152.19999999999999</v>
      </c>
      <c r="AI83" s="344">
        <v>623.6</v>
      </c>
      <c r="AJ83" s="345">
        <v>195.3</v>
      </c>
      <c r="AK83" s="347">
        <v>93.7</v>
      </c>
      <c r="AL83" s="344">
        <v>7.7</v>
      </c>
      <c r="AM83" s="345">
        <v>13.2</v>
      </c>
      <c r="AN83" s="345">
        <v>85.9</v>
      </c>
      <c r="AO83" s="348" t="s">
        <v>135</v>
      </c>
      <c r="AP83" s="345">
        <v>106.80000000000001</v>
      </c>
      <c r="AQ83" s="346">
        <v>87.6</v>
      </c>
      <c r="AR83" s="344">
        <v>14.8</v>
      </c>
      <c r="AS83" s="345">
        <v>11.2</v>
      </c>
      <c r="AT83" s="346">
        <v>26</v>
      </c>
      <c r="AU83" s="344">
        <v>128.30000000000001</v>
      </c>
      <c r="AV83" s="345">
        <v>50.6</v>
      </c>
      <c r="AW83" s="347">
        <v>23.9</v>
      </c>
      <c r="AX83" s="344">
        <v>19.600000000000001</v>
      </c>
      <c r="AY83" s="345">
        <v>23.495000000000001</v>
      </c>
      <c r="AZ83" s="345">
        <v>126.2</v>
      </c>
      <c r="BA83" s="345">
        <v>0</v>
      </c>
      <c r="BB83" s="345">
        <v>169.29500000000002</v>
      </c>
      <c r="BC83" s="346">
        <v>153.69999999999999</v>
      </c>
      <c r="BD83" s="349" t="s">
        <v>135</v>
      </c>
      <c r="BE83" s="350" t="s">
        <v>135</v>
      </c>
      <c r="BF83" s="346">
        <v>84.9</v>
      </c>
      <c r="BG83" s="344">
        <v>518.4</v>
      </c>
      <c r="BH83" s="345">
        <v>83.6</v>
      </c>
      <c r="BI83" s="347">
        <v>31</v>
      </c>
      <c r="BJ83" s="344">
        <v>3.9</v>
      </c>
      <c r="BK83" s="345">
        <v>2.8690000000000002</v>
      </c>
      <c r="BL83" s="345">
        <v>30.3</v>
      </c>
      <c r="BM83" s="345">
        <v>0</v>
      </c>
      <c r="BN83" s="345">
        <v>37.069000000000003</v>
      </c>
      <c r="BO83" s="346">
        <v>12.8</v>
      </c>
      <c r="BP83" s="349" t="s">
        <v>135</v>
      </c>
      <c r="BQ83" s="350" t="s">
        <v>135</v>
      </c>
      <c r="BR83" s="346" t="s">
        <v>135</v>
      </c>
      <c r="BS83" s="344">
        <v>32.700000000000003</v>
      </c>
      <c r="BT83" s="345">
        <v>3.9</v>
      </c>
      <c r="BU83" s="347">
        <v>5</v>
      </c>
      <c r="BV83" s="344">
        <v>1.8</v>
      </c>
      <c r="BW83" s="345">
        <v>0.49</v>
      </c>
      <c r="BX83" s="345">
        <v>8.5</v>
      </c>
      <c r="BY83" s="345">
        <v>0</v>
      </c>
      <c r="BZ83" s="345">
        <v>10.79</v>
      </c>
      <c r="CA83" s="346">
        <v>5.4</v>
      </c>
      <c r="CB83" s="349" t="s">
        <v>135</v>
      </c>
      <c r="CC83" s="350" t="s">
        <v>135</v>
      </c>
      <c r="CD83" s="346">
        <v>18.100000000000001</v>
      </c>
      <c r="CE83" s="344">
        <v>58.3</v>
      </c>
      <c r="CF83" s="345">
        <v>10.8</v>
      </c>
      <c r="CG83" s="347">
        <v>4.0999999999999996</v>
      </c>
      <c r="CH83" s="344">
        <v>202.9</v>
      </c>
      <c r="CI83" s="345">
        <v>259.39999999999998</v>
      </c>
      <c r="CJ83" s="345">
        <v>914.8</v>
      </c>
      <c r="CK83" s="345">
        <v>178</v>
      </c>
      <c r="CL83" s="345">
        <v>1555.1</v>
      </c>
      <c r="CM83" s="346">
        <v>1228.6000000000001</v>
      </c>
      <c r="CN83" s="344">
        <v>326.10000000000002</v>
      </c>
      <c r="CO83" s="345">
        <v>357.8</v>
      </c>
      <c r="CP83" s="346">
        <v>683.90000000000009</v>
      </c>
      <c r="CQ83" s="344">
        <v>2168.8000000000002</v>
      </c>
      <c r="CR83" s="345">
        <v>703.6</v>
      </c>
      <c r="CS83" s="347">
        <v>365.8</v>
      </c>
      <c r="CT83" s="347">
        <v>4773.6000000000004</v>
      </c>
      <c r="CU83" s="263"/>
      <c r="CV83" s="263"/>
      <c r="CW83" s="269"/>
    </row>
    <row r="84" spans="1:101" ht="12.75" customHeight="1" x14ac:dyDescent="0.2">
      <c r="A84" s="264">
        <v>42248</v>
      </c>
      <c r="B84" s="344">
        <v>90.9</v>
      </c>
      <c r="C84" s="345">
        <v>108.26300000000001</v>
      </c>
      <c r="D84" s="345">
        <v>149.6</v>
      </c>
      <c r="E84" s="345">
        <v>118.7</v>
      </c>
      <c r="F84" s="345">
        <v>467.46300000000002</v>
      </c>
      <c r="G84" s="346">
        <v>364.8</v>
      </c>
      <c r="H84" s="344">
        <v>104.9</v>
      </c>
      <c r="I84" s="345">
        <v>187.2</v>
      </c>
      <c r="J84" s="346">
        <v>292.10000000000002</v>
      </c>
      <c r="K84" s="344">
        <v>475.4</v>
      </c>
      <c r="L84" s="345">
        <v>204.1</v>
      </c>
      <c r="M84" s="347">
        <v>89.6</v>
      </c>
      <c r="N84" s="344">
        <v>32.200000000000003</v>
      </c>
      <c r="O84" s="345">
        <v>58.341999999999999</v>
      </c>
      <c r="P84" s="345">
        <v>278.3</v>
      </c>
      <c r="Q84" s="345">
        <v>16.100000000000001</v>
      </c>
      <c r="R84" s="345">
        <v>384.94200000000001</v>
      </c>
      <c r="S84" s="346">
        <v>292.3</v>
      </c>
      <c r="T84" s="344">
        <v>53.3</v>
      </c>
      <c r="U84" s="345">
        <v>76.900000000000006</v>
      </c>
      <c r="V84" s="346">
        <v>130.19999999999999</v>
      </c>
      <c r="W84" s="344">
        <v>362</v>
      </c>
      <c r="X84" s="345">
        <v>156.9</v>
      </c>
      <c r="Y84" s="347">
        <v>114.4</v>
      </c>
      <c r="Z84" s="344">
        <v>34.799999999999997</v>
      </c>
      <c r="AA84" s="345">
        <v>48.216000000000001</v>
      </c>
      <c r="AB84" s="345">
        <v>200.9</v>
      </c>
      <c r="AC84" s="345">
        <v>30.7</v>
      </c>
      <c r="AD84" s="345">
        <v>314.61599999999999</v>
      </c>
      <c r="AE84" s="346">
        <v>247.7</v>
      </c>
      <c r="AF84" s="344">
        <v>88.3</v>
      </c>
      <c r="AG84" s="345">
        <v>61.1</v>
      </c>
      <c r="AH84" s="346">
        <v>149.4</v>
      </c>
      <c r="AI84" s="344">
        <v>610.1</v>
      </c>
      <c r="AJ84" s="345">
        <v>192.4</v>
      </c>
      <c r="AK84" s="347">
        <v>106.7</v>
      </c>
      <c r="AL84" s="344">
        <v>7.2</v>
      </c>
      <c r="AM84" s="345">
        <v>13.3</v>
      </c>
      <c r="AN84" s="345">
        <v>82.4</v>
      </c>
      <c r="AO84" s="348">
        <v>0</v>
      </c>
      <c r="AP84" s="345">
        <v>102.9</v>
      </c>
      <c r="AQ84" s="346">
        <v>82.8</v>
      </c>
      <c r="AR84" s="344">
        <v>15.3</v>
      </c>
      <c r="AS84" s="345">
        <v>11.5</v>
      </c>
      <c r="AT84" s="346">
        <v>26.9</v>
      </c>
      <c r="AU84" s="344">
        <v>139.30000000000001</v>
      </c>
      <c r="AV84" s="345">
        <v>52.9</v>
      </c>
      <c r="AW84" s="347">
        <v>23.5</v>
      </c>
      <c r="AX84" s="344">
        <v>18</v>
      </c>
      <c r="AY84" s="345">
        <v>23.175999999999998</v>
      </c>
      <c r="AZ84" s="345">
        <v>117.3</v>
      </c>
      <c r="BA84" s="345" t="s">
        <v>135</v>
      </c>
      <c r="BB84" s="345">
        <v>158.476</v>
      </c>
      <c r="BC84" s="346">
        <v>143.1</v>
      </c>
      <c r="BD84" s="349" t="s">
        <v>135</v>
      </c>
      <c r="BE84" s="350" t="s">
        <v>135</v>
      </c>
      <c r="BF84" s="346">
        <v>86.3</v>
      </c>
      <c r="BG84" s="344">
        <v>501.5</v>
      </c>
      <c r="BH84" s="345">
        <v>81.599999999999994</v>
      </c>
      <c r="BI84" s="347">
        <v>29.4</v>
      </c>
      <c r="BJ84" s="344">
        <v>4</v>
      </c>
      <c r="BK84" s="345">
        <v>3.0179999999999998</v>
      </c>
      <c r="BL84" s="345">
        <v>29.9</v>
      </c>
      <c r="BM84" s="345">
        <v>0</v>
      </c>
      <c r="BN84" s="345">
        <v>36.917999999999999</v>
      </c>
      <c r="BO84" s="346">
        <v>11.6</v>
      </c>
      <c r="BP84" s="349" t="s">
        <v>135</v>
      </c>
      <c r="BQ84" s="350" t="s">
        <v>135</v>
      </c>
      <c r="BR84" s="346" t="s">
        <v>135</v>
      </c>
      <c r="BS84" s="344">
        <v>35.5</v>
      </c>
      <c r="BT84" s="345">
        <v>3.8</v>
      </c>
      <c r="BU84" s="347">
        <v>4.5</v>
      </c>
      <c r="BV84" s="344">
        <v>1.6</v>
      </c>
      <c r="BW84" s="345">
        <v>0.44700000000000001</v>
      </c>
      <c r="BX84" s="345">
        <v>7.8</v>
      </c>
      <c r="BY84" s="345">
        <v>0</v>
      </c>
      <c r="BZ84" s="345">
        <v>9.8469999999999995</v>
      </c>
      <c r="CA84" s="346">
        <v>4.5999999999999996</v>
      </c>
      <c r="CB84" s="349" t="s">
        <v>135</v>
      </c>
      <c r="CC84" s="350" t="s">
        <v>135</v>
      </c>
      <c r="CD84" s="346">
        <v>15.4</v>
      </c>
      <c r="CE84" s="344">
        <v>58.8</v>
      </c>
      <c r="CF84" s="345">
        <v>9</v>
      </c>
      <c r="CG84" s="347">
        <v>4</v>
      </c>
      <c r="CH84" s="344">
        <v>188.8</v>
      </c>
      <c r="CI84" s="345">
        <v>254.8</v>
      </c>
      <c r="CJ84" s="345">
        <v>866.3</v>
      </c>
      <c r="CK84" s="345">
        <v>165.5</v>
      </c>
      <c r="CL84" s="345">
        <v>1475.4</v>
      </c>
      <c r="CM84" s="346">
        <v>1146.8999999999996</v>
      </c>
      <c r="CN84" s="344">
        <v>332</v>
      </c>
      <c r="CO84" s="345">
        <v>368.2</v>
      </c>
      <c r="CP84" s="346">
        <v>700.2</v>
      </c>
      <c r="CQ84" s="344">
        <v>2182.5</v>
      </c>
      <c r="CR84" s="345">
        <v>700.6</v>
      </c>
      <c r="CS84" s="347">
        <v>372.09999999999997</v>
      </c>
      <c r="CT84" s="347">
        <v>4730.2000000000007</v>
      </c>
      <c r="CU84" s="263"/>
      <c r="CV84" s="263"/>
      <c r="CW84" s="269"/>
    </row>
    <row r="85" spans="1:101" ht="12.75" customHeight="1" x14ac:dyDescent="0.2">
      <c r="A85" s="264">
        <v>42278</v>
      </c>
      <c r="B85" s="344">
        <v>95.5</v>
      </c>
      <c r="C85" s="345">
        <v>114.8154</v>
      </c>
      <c r="D85" s="345">
        <v>154.19999999999999</v>
      </c>
      <c r="E85" s="345">
        <v>122.8</v>
      </c>
      <c r="F85" s="345">
        <v>487.31540000000001</v>
      </c>
      <c r="G85" s="346">
        <v>379.8</v>
      </c>
      <c r="H85" s="344">
        <v>100</v>
      </c>
      <c r="I85" s="345">
        <v>182.5</v>
      </c>
      <c r="J85" s="346">
        <v>282.5</v>
      </c>
      <c r="K85" s="344">
        <v>480.9</v>
      </c>
      <c r="L85" s="345">
        <v>210.6</v>
      </c>
      <c r="M85" s="347">
        <v>96.3</v>
      </c>
      <c r="N85" s="344">
        <v>35</v>
      </c>
      <c r="O85" s="345">
        <v>64.234099999999998</v>
      </c>
      <c r="P85" s="345">
        <v>296.8</v>
      </c>
      <c r="Q85" s="345">
        <v>16.2</v>
      </c>
      <c r="R85" s="345">
        <v>412.23410000000001</v>
      </c>
      <c r="S85" s="346">
        <v>313.7</v>
      </c>
      <c r="T85" s="344">
        <v>55.9</v>
      </c>
      <c r="U85" s="345">
        <v>77.3</v>
      </c>
      <c r="V85" s="346">
        <v>133.19999999999999</v>
      </c>
      <c r="W85" s="344">
        <v>389.7</v>
      </c>
      <c r="X85" s="345">
        <v>162</v>
      </c>
      <c r="Y85" s="347">
        <v>114.9</v>
      </c>
      <c r="Z85" s="344">
        <v>37.1</v>
      </c>
      <c r="AA85" s="345">
        <v>51.046399999999998</v>
      </c>
      <c r="AB85" s="345">
        <v>205.5</v>
      </c>
      <c r="AC85" s="345">
        <v>31.9</v>
      </c>
      <c r="AD85" s="345">
        <v>325.54639999999995</v>
      </c>
      <c r="AE85" s="346">
        <v>259.89999999999998</v>
      </c>
      <c r="AF85" s="344">
        <v>89</v>
      </c>
      <c r="AG85" s="345">
        <v>64.900000000000006</v>
      </c>
      <c r="AH85" s="346">
        <v>153.9</v>
      </c>
      <c r="AI85" s="344">
        <v>615.6</v>
      </c>
      <c r="AJ85" s="345">
        <v>195.6</v>
      </c>
      <c r="AK85" s="347">
        <v>117.2</v>
      </c>
      <c r="AL85" s="344">
        <v>7.7</v>
      </c>
      <c r="AM85" s="345">
        <v>13.5</v>
      </c>
      <c r="AN85" s="345">
        <v>85</v>
      </c>
      <c r="AO85" s="348">
        <v>0</v>
      </c>
      <c r="AP85" s="345">
        <v>106.2</v>
      </c>
      <c r="AQ85" s="346">
        <v>85.7</v>
      </c>
      <c r="AR85" s="344">
        <v>16.899999999999999</v>
      </c>
      <c r="AS85" s="345">
        <v>11.9</v>
      </c>
      <c r="AT85" s="346">
        <v>28.8</v>
      </c>
      <c r="AU85" s="344">
        <v>147.69999999999999</v>
      </c>
      <c r="AV85" s="345">
        <v>53.9</v>
      </c>
      <c r="AW85" s="347">
        <v>24.5</v>
      </c>
      <c r="AX85" s="344">
        <v>18.600000000000001</v>
      </c>
      <c r="AY85" s="345">
        <v>24.099499999999999</v>
      </c>
      <c r="AZ85" s="345">
        <v>121.9</v>
      </c>
      <c r="BA85" s="345" t="s">
        <v>135</v>
      </c>
      <c r="BB85" s="345">
        <v>164.59950000000001</v>
      </c>
      <c r="BC85" s="346">
        <v>149.4</v>
      </c>
      <c r="BD85" s="349" t="s">
        <v>135</v>
      </c>
      <c r="BE85" s="350" t="s">
        <v>135</v>
      </c>
      <c r="BF85" s="346">
        <v>87.2</v>
      </c>
      <c r="BG85" s="344">
        <v>565.20000000000005</v>
      </c>
      <c r="BH85" s="345">
        <v>83.9</v>
      </c>
      <c r="BI85" s="347">
        <v>26.2</v>
      </c>
      <c r="BJ85" s="344">
        <v>4.2</v>
      </c>
      <c r="BK85" s="345" t="s">
        <v>135</v>
      </c>
      <c r="BL85" s="345">
        <v>31.6</v>
      </c>
      <c r="BM85" s="345">
        <v>0</v>
      </c>
      <c r="BN85" s="345">
        <v>35.800000000000004</v>
      </c>
      <c r="BO85" s="346">
        <v>12.3</v>
      </c>
      <c r="BP85" s="349" t="s">
        <v>135</v>
      </c>
      <c r="BQ85" s="350" t="s">
        <v>135</v>
      </c>
      <c r="BR85" s="346" t="s">
        <v>135</v>
      </c>
      <c r="BS85" s="344">
        <v>37.9</v>
      </c>
      <c r="BT85" s="345">
        <v>4.0999999999999996</v>
      </c>
      <c r="BU85" s="347">
        <v>4.4000000000000004</v>
      </c>
      <c r="BV85" s="344">
        <v>1.6</v>
      </c>
      <c r="BW85" s="345" t="s">
        <v>135</v>
      </c>
      <c r="BX85" s="345">
        <v>7.8</v>
      </c>
      <c r="BY85" s="345">
        <v>0</v>
      </c>
      <c r="BZ85" s="345">
        <v>9.4</v>
      </c>
      <c r="CA85" s="346">
        <v>4.7</v>
      </c>
      <c r="CB85" s="349" t="s">
        <v>135</v>
      </c>
      <c r="CC85" s="350" t="s">
        <v>135</v>
      </c>
      <c r="CD85" s="346">
        <v>18.5</v>
      </c>
      <c r="CE85" s="344">
        <v>58.1</v>
      </c>
      <c r="CF85" s="345">
        <v>8.8000000000000007</v>
      </c>
      <c r="CG85" s="347">
        <v>3.6</v>
      </c>
      <c r="CH85" s="344">
        <v>199.8</v>
      </c>
      <c r="CI85" s="345">
        <v>267.89999999999998</v>
      </c>
      <c r="CJ85" s="345">
        <v>902.9</v>
      </c>
      <c r="CK85" s="345">
        <v>171</v>
      </c>
      <c r="CL85" s="345">
        <v>1541.6</v>
      </c>
      <c r="CM85" s="346">
        <v>1205.5</v>
      </c>
      <c r="CN85" s="344">
        <v>335.7</v>
      </c>
      <c r="CO85" s="345">
        <v>368.4</v>
      </c>
      <c r="CP85" s="346">
        <v>704.09999999999991</v>
      </c>
      <c r="CQ85" s="344">
        <v>2295.1</v>
      </c>
      <c r="CR85" s="345">
        <v>718.9</v>
      </c>
      <c r="CS85" s="347">
        <v>387.09999999999997</v>
      </c>
      <c r="CT85" s="347">
        <v>4927.8999999999996</v>
      </c>
      <c r="CU85" s="263"/>
      <c r="CV85" s="263"/>
      <c r="CW85" s="269"/>
    </row>
    <row r="86" spans="1:101" ht="12.75" customHeight="1" x14ac:dyDescent="0.2">
      <c r="A86" s="264">
        <v>42309</v>
      </c>
      <c r="B86" s="344">
        <v>92.5</v>
      </c>
      <c r="C86" s="345">
        <v>113.56160000000001</v>
      </c>
      <c r="D86" s="345">
        <v>153.80000000000001</v>
      </c>
      <c r="E86" s="345">
        <v>120.7</v>
      </c>
      <c r="F86" s="345">
        <v>480.5616</v>
      </c>
      <c r="G86" s="346">
        <v>374.2</v>
      </c>
      <c r="H86" s="344">
        <v>99.2</v>
      </c>
      <c r="I86" s="345">
        <v>186.6</v>
      </c>
      <c r="J86" s="346">
        <v>285.8</v>
      </c>
      <c r="K86" s="344">
        <v>471.4</v>
      </c>
      <c r="L86" s="345">
        <v>208.3</v>
      </c>
      <c r="M86" s="347">
        <v>95.6</v>
      </c>
      <c r="N86" s="344">
        <v>33</v>
      </c>
      <c r="O86" s="345">
        <v>62.286300000000004</v>
      </c>
      <c r="P86" s="345">
        <v>282.60000000000002</v>
      </c>
      <c r="Q86" s="345">
        <v>16</v>
      </c>
      <c r="R86" s="345">
        <v>393.88630000000001</v>
      </c>
      <c r="S86" s="346">
        <v>301</v>
      </c>
      <c r="T86" s="344">
        <v>52.7</v>
      </c>
      <c r="U86" s="345">
        <v>78.099999999999994</v>
      </c>
      <c r="V86" s="346">
        <v>130.80000000000001</v>
      </c>
      <c r="W86" s="344">
        <v>389.6</v>
      </c>
      <c r="X86" s="345">
        <v>159.9</v>
      </c>
      <c r="Y86" s="347">
        <v>124</v>
      </c>
      <c r="Z86" s="344">
        <v>34.9</v>
      </c>
      <c r="AA86" s="345">
        <v>49.721800000000002</v>
      </c>
      <c r="AB86" s="345">
        <v>195.8</v>
      </c>
      <c r="AC86" s="345">
        <v>31</v>
      </c>
      <c r="AD86" s="345">
        <v>311.42180000000002</v>
      </c>
      <c r="AE86" s="346">
        <v>249</v>
      </c>
      <c r="AF86" s="344">
        <v>87.3</v>
      </c>
      <c r="AG86" s="345">
        <v>60.7</v>
      </c>
      <c r="AH86" s="346">
        <v>148</v>
      </c>
      <c r="AI86" s="344">
        <v>579.6</v>
      </c>
      <c r="AJ86" s="345">
        <v>197.9</v>
      </c>
      <c r="AK86" s="347">
        <v>114.9</v>
      </c>
      <c r="AL86" s="344">
        <v>7.2</v>
      </c>
      <c r="AM86" s="345">
        <v>13.3</v>
      </c>
      <c r="AN86" s="345">
        <v>82.2</v>
      </c>
      <c r="AO86" s="348">
        <v>0</v>
      </c>
      <c r="AP86" s="345">
        <v>102.7</v>
      </c>
      <c r="AQ86" s="346">
        <v>82.8</v>
      </c>
      <c r="AR86" s="344">
        <v>16.399999999999999</v>
      </c>
      <c r="AS86" s="345">
        <v>11.6</v>
      </c>
      <c r="AT86" s="346">
        <v>28</v>
      </c>
      <c r="AU86" s="344">
        <v>161</v>
      </c>
      <c r="AV86" s="345">
        <v>51.1</v>
      </c>
      <c r="AW86" s="347">
        <v>25.5</v>
      </c>
      <c r="AX86" s="344">
        <v>18.3</v>
      </c>
      <c r="AY86" s="345">
        <v>24.367900000000002</v>
      </c>
      <c r="AZ86" s="345">
        <v>120.3</v>
      </c>
      <c r="BA86" s="345" t="s">
        <v>135</v>
      </c>
      <c r="BB86" s="345">
        <v>162.96789999999999</v>
      </c>
      <c r="BC86" s="346">
        <v>149.30000000000001</v>
      </c>
      <c r="BD86" s="349" t="s">
        <v>135</v>
      </c>
      <c r="BE86" s="350" t="s">
        <v>135</v>
      </c>
      <c r="BF86" s="346">
        <v>84.5</v>
      </c>
      <c r="BG86" s="344">
        <v>564.20000000000005</v>
      </c>
      <c r="BH86" s="345">
        <v>81.8</v>
      </c>
      <c r="BI86" s="347">
        <v>26.9</v>
      </c>
      <c r="BJ86" s="344">
        <v>4.0999999999999996</v>
      </c>
      <c r="BK86" s="345" t="s">
        <v>135</v>
      </c>
      <c r="BL86" s="345">
        <v>30.6</v>
      </c>
      <c r="BM86" s="345">
        <v>0</v>
      </c>
      <c r="BN86" s="345">
        <v>34.700000000000003</v>
      </c>
      <c r="BO86" s="346">
        <v>12.2</v>
      </c>
      <c r="BP86" s="349" t="s">
        <v>135</v>
      </c>
      <c r="BQ86" s="350" t="s">
        <v>135</v>
      </c>
      <c r="BR86" s="346" t="s">
        <v>135</v>
      </c>
      <c r="BS86" s="344">
        <v>42</v>
      </c>
      <c r="BT86" s="345">
        <v>4</v>
      </c>
      <c r="BU86" s="347">
        <v>6.2</v>
      </c>
      <c r="BV86" s="344">
        <v>1.6</v>
      </c>
      <c r="BW86" s="345" t="s">
        <v>135</v>
      </c>
      <c r="BX86" s="345">
        <v>7.5</v>
      </c>
      <c r="BY86" s="345">
        <v>0</v>
      </c>
      <c r="BZ86" s="345">
        <v>9.1</v>
      </c>
      <c r="CA86" s="346">
        <v>4.7</v>
      </c>
      <c r="CB86" s="349" t="s">
        <v>135</v>
      </c>
      <c r="CC86" s="350" t="s">
        <v>135</v>
      </c>
      <c r="CD86" s="346">
        <v>16.100000000000001</v>
      </c>
      <c r="CE86" s="344">
        <v>43.6</v>
      </c>
      <c r="CF86" s="345">
        <v>8.4</v>
      </c>
      <c r="CG86" s="347">
        <v>3.9</v>
      </c>
      <c r="CH86" s="344">
        <v>191.6</v>
      </c>
      <c r="CI86" s="345">
        <v>263.5</v>
      </c>
      <c r="CJ86" s="345">
        <v>873</v>
      </c>
      <c r="CK86" s="345">
        <v>167.8</v>
      </c>
      <c r="CL86" s="345">
        <v>1495.8999999999999</v>
      </c>
      <c r="CM86" s="346">
        <v>1173.2</v>
      </c>
      <c r="CN86" s="344">
        <v>325.5</v>
      </c>
      <c r="CO86" s="345">
        <v>367.6</v>
      </c>
      <c r="CP86" s="346">
        <v>693.1</v>
      </c>
      <c r="CQ86" s="344">
        <v>2251.4</v>
      </c>
      <c r="CR86" s="345">
        <v>711.3</v>
      </c>
      <c r="CS86" s="347">
        <v>396.99999999999994</v>
      </c>
      <c r="CT86" s="347">
        <v>4837.3999999999996</v>
      </c>
      <c r="CU86" s="263"/>
      <c r="CV86" s="263"/>
      <c r="CW86" s="269"/>
    </row>
    <row r="87" spans="1:101" ht="12.75" customHeight="1" x14ac:dyDescent="0.2">
      <c r="A87" s="264">
        <v>42339</v>
      </c>
      <c r="B87" s="344">
        <v>103.7</v>
      </c>
      <c r="C87" s="345">
        <v>128.19</v>
      </c>
      <c r="D87" s="345">
        <v>169.8</v>
      </c>
      <c r="E87" s="345">
        <v>128.69999999999999</v>
      </c>
      <c r="F87" s="345">
        <v>530.39</v>
      </c>
      <c r="G87" s="346">
        <v>420.7</v>
      </c>
      <c r="H87" s="344">
        <v>111.6</v>
      </c>
      <c r="I87" s="345">
        <v>199.7</v>
      </c>
      <c r="J87" s="346">
        <v>311.2</v>
      </c>
      <c r="K87" s="344">
        <v>482.2</v>
      </c>
      <c r="L87" s="345">
        <v>215.7</v>
      </c>
      <c r="M87" s="347">
        <v>105.1</v>
      </c>
      <c r="N87" s="344">
        <v>38.5</v>
      </c>
      <c r="O87" s="345">
        <v>68.308000000000007</v>
      </c>
      <c r="P87" s="345">
        <v>311</v>
      </c>
      <c r="Q87" s="345">
        <v>18</v>
      </c>
      <c r="R87" s="345">
        <v>435.80799999999999</v>
      </c>
      <c r="S87" s="346">
        <v>334.9</v>
      </c>
      <c r="T87" s="344">
        <v>55.8</v>
      </c>
      <c r="U87" s="345">
        <v>83.4</v>
      </c>
      <c r="V87" s="346">
        <v>139.19999999999999</v>
      </c>
      <c r="W87" s="344">
        <v>393.6</v>
      </c>
      <c r="X87" s="345">
        <v>174.5</v>
      </c>
      <c r="Y87" s="347">
        <v>124.3</v>
      </c>
      <c r="Z87" s="344">
        <v>39.1</v>
      </c>
      <c r="AA87" s="345">
        <v>52.279000000000003</v>
      </c>
      <c r="AB87" s="345">
        <v>210.9</v>
      </c>
      <c r="AC87" s="345">
        <v>33.1</v>
      </c>
      <c r="AD87" s="345">
        <v>335.37900000000002</v>
      </c>
      <c r="AE87" s="346">
        <v>274.39999999999998</v>
      </c>
      <c r="AF87" s="344">
        <v>85.7</v>
      </c>
      <c r="AG87" s="345">
        <v>65.2</v>
      </c>
      <c r="AH87" s="346">
        <v>150.9</v>
      </c>
      <c r="AI87" s="344">
        <v>550.4</v>
      </c>
      <c r="AJ87" s="345">
        <v>202.7</v>
      </c>
      <c r="AK87" s="347">
        <v>108.6</v>
      </c>
      <c r="AL87" s="344">
        <v>8.4</v>
      </c>
      <c r="AM87" s="345">
        <v>14.8</v>
      </c>
      <c r="AN87" s="345">
        <v>91.9</v>
      </c>
      <c r="AO87" s="348">
        <v>0</v>
      </c>
      <c r="AP87" s="345">
        <v>115.10000000000001</v>
      </c>
      <c r="AQ87" s="346">
        <v>92.1</v>
      </c>
      <c r="AR87" s="344">
        <v>15</v>
      </c>
      <c r="AS87" s="345">
        <v>12.9</v>
      </c>
      <c r="AT87" s="346">
        <v>27.9</v>
      </c>
      <c r="AU87" s="344">
        <v>144</v>
      </c>
      <c r="AV87" s="345">
        <v>50.6</v>
      </c>
      <c r="AW87" s="347">
        <v>24.4</v>
      </c>
      <c r="AX87" s="344">
        <v>19.7</v>
      </c>
      <c r="AY87" s="345">
        <v>25.283000000000001</v>
      </c>
      <c r="AZ87" s="345">
        <v>125.7</v>
      </c>
      <c r="BA87" s="345" t="s">
        <v>135</v>
      </c>
      <c r="BB87" s="345">
        <v>170.68299999999999</v>
      </c>
      <c r="BC87" s="346">
        <v>154.30000000000001</v>
      </c>
      <c r="BD87" s="349" t="s">
        <v>135</v>
      </c>
      <c r="BE87" s="350" t="s">
        <v>135</v>
      </c>
      <c r="BF87" s="346">
        <v>82</v>
      </c>
      <c r="BG87" s="344">
        <v>540.6</v>
      </c>
      <c r="BH87" s="345">
        <v>85</v>
      </c>
      <c r="BI87" s="347">
        <v>31.6</v>
      </c>
      <c r="BJ87" s="344">
        <v>5</v>
      </c>
      <c r="BK87" s="345">
        <v>3.6829999999999998</v>
      </c>
      <c r="BL87" s="345">
        <v>35.299999999999997</v>
      </c>
      <c r="BM87" s="345">
        <v>0</v>
      </c>
      <c r="BN87" s="345">
        <v>43.982999999999997</v>
      </c>
      <c r="BO87" s="346">
        <v>14.9</v>
      </c>
      <c r="BP87" s="349" t="s">
        <v>135</v>
      </c>
      <c r="BQ87" s="350" t="s">
        <v>135</v>
      </c>
      <c r="BR87" s="346" t="s">
        <v>135</v>
      </c>
      <c r="BS87" s="344">
        <v>41.4</v>
      </c>
      <c r="BT87" s="345">
        <v>4.9000000000000004</v>
      </c>
      <c r="BU87" s="347">
        <v>5.9</v>
      </c>
      <c r="BV87" s="344">
        <v>1.7</v>
      </c>
      <c r="BW87" s="345">
        <v>0.46899999999999997</v>
      </c>
      <c r="BX87" s="345">
        <v>7.4</v>
      </c>
      <c r="BY87" s="345">
        <v>0</v>
      </c>
      <c r="BZ87" s="345">
        <v>9.5690000000000008</v>
      </c>
      <c r="CA87" s="346">
        <v>4.5999999999999996</v>
      </c>
      <c r="CB87" s="349" t="s">
        <v>135</v>
      </c>
      <c r="CC87" s="350" t="s">
        <v>135</v>
      </c>
      <c r="CD87" s="346">
        <v>16</v>
      </c>
      <c r="CE87" s="344">
        <v>53.5</v>
      </c>
      <c r="CF87" s="345">
        <v>8.6</v>
      </c>
      <c r="CG87" s="347">
        <v>3.3</v>
      </c>
      <c r="CH87" s="344">
        <v>216.2</v>
      </c>
      <c r="CI87" s="345">
        <v>293</v>
      </c>
      <c r="CJ87" s="345">
        <v>951.9</v>
      </c>
      <c r="CK87" s="345">
        <v>179.9</v>
      </c>
      <c r="CL87" s="345">
        <v>1641</v>
      </c>
      <c r="CM87" s="346">
        <v>1295.8999999999999</v>
      </c>
      <c r="CN87" s="344">
        <v>337.8</v>
      </c>
      <c r="CO87" s="345">
        <v>389.5</v>
      </c>
      <c r="CP87" s="346">
        <v>727.3</v>
      </c>
      <c r="CQ87" s="344">
        <v>2205.6999999999998</v>
      </c>
      <c r="CR87" s="345">
        <v>741.9</v>
      </c>
      <c r="CS87" s="347">
        <v>403.2</v>
      </c>
      <c r="CT87" s="347">
        <v>4977.2</v>
      </c>
      <c r="CU87" s="263"/>
      <c r="CV87" s="263"/>
      <c r="CW87" s="269"/>
    </row>
    <row r="88" spans="1:101" ht="12.75" customHeight="1" x14ac:dyDescent="0.2">
      <c r="A88" s="264">
        <v>42370</v>
      </c>
      <c r="B88" s="344">
        <v>88.2</v>
      </c>
      <c r="C88" s="345">
        <v>114.8528</v>
      </c>
      <c r="D88" s="345">
        <v>146.1</v>
      </c>
      <c r="E88" s="345">
        <v>108.7</v>
      </c>
      <c r="F88" s="345">
        <v>457.85279999999995</v>
      </c>
      <c r="G88" s="346">
        <v>366.5</v>
      </c>
      <c r="H88" s="344">
        <v>109.3</v>
      </c>
      <c r="I88" s="345">
        <v>211.2</v>
      </c>
      <c r="J88" s="346">
        <v>320.5</v>
      </c>
      <c r="K88" s="344">
        <v>436.6</v>
      </c>
      <c r="L88" s="345">
        <v>184.9</v>
      </c>
      <c r="M88" s="347">
        <v>83.3</v>
      </c>
      <c r="N88" s="344">
        <v>33.1</v>
      </c>
      <c r="O88" s="345">
        <v>62.817699999999995</v>
      </c>
      <c r="P88" s="345">
        <v>276.89999999999998</v>
      </c>
      <c r="Q88" s="345">
        <v>15.9</v>
      </c>
      <c r="R88" s="345">
        <v>388.71769999999992</v>
      </c>
      <c r="S88" s="346">
        <v>299.60000000000002</v>
      </c>
      <c r="T88" s="344">
        <v>54</v>
      </c>
      <c r="U88" s="345">
        <v>86.9</v>
      </c>
      <c r="V88" s="346">
        <v>140.9</v>
      </c>
      <c r="W88" s="344">
        <v>331.8</v>
      </c>
      <c r="X88" s="345">
        <v>142</v>
      </c>
      <c r="Y88" s="347">
        <v>122.4</v>
      </c>
      <c r="Z88" s="344">
        <v>34.4</v>
      </c>
      <c r="AA88" s="345">
        <v>50.649300000000004</v>
      </c>
      <c r="AB88" s="345">
        <v>192.5</v>
      </c>
      <c r="AC88" s="345">
        <v>29.3</v>
      </c>
      <c r="AD88" s="345">
        <v>306.84930000000003</v>
      </c>
      <c r="AE88" s="346">
        <v>252.5</v>
      </c>
      <c r="AF88" s="344">
        <v>84.9</v>
      </c>
      <c r="AG88" s="345">
        <v>75.900000000000006</v>
      </c>
      <c r="AH88" s="346">
        <v>160.80000000000001</v>
      </c>
      <c r="AI88" s="344">
        <v>520.6</v>
      </c>
      <c r="AJ88" s="345">
        <v>179.9</v>
      </c>
      <c r="AK88" s="347">
        <v>88.5</v>
      </c>
      <c r="AL88" s="344">
        <v>7.5</v>
      </c>
      <c r="AM88" s="345">
        <v>13.9</v>
      </c>
      <c r="AN88" s="345">
        <v>79.599999999999994</v>
      </c>
      <c r="AO88" s="348">
        <v>0</v>
      </c>
      <c r="AP88" s="345">
        <v>101</v>
      </c>
      <c r="AQ88" s="346">
        <v>81.5</v>
      </c>
      <c r="AR88" s="344">
        <v>16</v>
      </c>
      <c r="AS88" s="345">
        <v>12.6</v>
      </c>
      <c r="AT88" s="346">
        <v>28.6</v>
      </c>
      <c r="AU88" s="344">
        <v>129.9</v>
      </c>
      <c r="AV88" s="345">
        <v>45.5</v>
      </c>
      <c r="AW88" s="347">
        <v>22.6</v>
      </c>
      <c r="AX88" s="344">
        <v>17.899999999999999</v>
      </c>
      <c r="AY88" s="345">
        <v>23.555299999999999</v>
      </c>
      <c r="AZ88" s="345">
        <v>114.8</v>
      </c>
      <c r="BA88" s="345" t="s">
        <v>135</v>
      </c>
      <c r="BB88" s="345">
        <v>156.25529999999998</v>
      </c>
      <c r="BC88" s="346">
        <v>143.4</v>
      </c>
      <c r="BD88" s="349" t="s">
        <v>135</v>
      </c>
      <c r="BE88" s="350" t="s">
        <v>135</v>
      </c>
      <c r="BF88" s="346">
        <v>96.3</v>
      </c>
      <c r="BG88" s="344">
        <v>506.5</v>
      </c>
      <c r="BH88" s="345">
        <v>74.5</v>
      </c>
      <c r="BI88" s="347">
        <v>29</v>
      </c>
      <c r="BJ88" s="344">
        <v>4.3</v>
      </c>
      <c r="BK88" s="345" t="s">
        <v>135</v>
      </c>
      <c r="BL88" s="345">
        <v>31.5</v>
      </c>
      <c r="BM88" s="345">
        <v>0</v>
      </c>
      <c r="BN88" s="345">
        <v>35.799999999999997</v>
      </c>
      <c r="BO88" s="346">
        <v>12.7</v>
      </c>
      <c r="BP88" s="349" t="s">
        <v>135</v>
      </c>
      <c r="BQ88" s="350" t="s">
        <v>135</v>
      </c>
      <c r="BR88" s="346" t="s">
        <v>135</v>
      </c>
      <c r="BS88" s="344">
        <v>37.299999999999997</v>
      </c>
      <c r="BT88" s="345">
        <v>4.2</v>
      </c>
      <c r="BU88" s="347">
        <v>5.4</v>
      </c>
      <c r="BV88" s="344">
        <v>1.4</v>
      </c>
      <c r="BW88" s="345" t="s">
        <v>135</v>
      </c>
      <c r="BX88" s="345">
        <v>6.4</v>
      </c>
      <c r="BY88" s="345">
        <v>0</v>
      </c>
      <c r="BZ88" s="345">
        <v>7.8000000000000007</v>
      </c>
      <c r="CA88" s="346">
        <v>4</v>
      </c>
      <c r="CB88" s="349" t="s">
        <v>135</v>
      </c>
      <c r="CC88" s="350" t="s">
        <v>135</v>
      </c>
      <c r="CD88" s="346">
        <v>12.1</v>
      </c>
      <c r="CE88" s="344">
        <v>52.4</v>
      </c>
      <c r="CF88" s="345">
        <v>7.1</v>
      </c>
      <c r="CG88" s="347">
        <v>3.2</v>
      </c>
      <c r="CH88" s="344">
        <v>186.8</v>
      </c>
      <c r="CI88" s="345">
        <v>266.10000000000002</v>
      </c>
      <c r="CJ88" s="345">
        <v>847.7</v>
      </c>
      <c r="CK88" s="345">
        <v>154</v>
      </c>
      <c r="CL88" s="345">
        <v>1454.6000000000001</v>
      </c>
      <c r="CM88" s="346">
        <v>1160.2</v>
      </c>
      <c r="CN88" s="344">
        <v>332.1</v>
      </c>
      <c r="CO88" s="345">
        <v>427.2</v>
      </c>
      <c r="CP88" s="346">
        <v>759.3</v>
      </c>
      <c r="CQ88" s="344">
        <v>2015.2</v>
      </c>
      <c r="CR88" s="345">
        <v>638.1</v>
      </c>
      <c r="CS88" s="347">
        <v>354.4</v>
      </c>
      <c r="CT88" s="347">
        <v>4583.5</v>
      </c>
      <c r="CU88" s="263"/>
      <c r="CV88" s="263"/>
      <c r="CW88" s="269"/>
    </row>
    <row r="89" spans="1:101" ht="12.75" customHeight="1" x14ac:dyDescent="0.2">
      <c r="A89" s="264">
        <v>42401</v>
      </c>
      <c r="B89" s="344">
        <v>95.4</v>
      </c>
      <c r="C89" s="345">
        <v>118.511</v>
      </c>
      <c r="D89" s="345">
        <v>150.1</v>
      </c>
      <c r="E89" s="345">
        <v>115.8</v>
      </c>
      <c r="F89" s="345">
        <v>479.81099999999998</v>
      </c>
      <c r="G89" s="346">
        <v>388</v>
      </c>
      <c r="H89" s="344">
        <v>97.7</v>
      </c>
      <c r="I89" s="345">
        <v>191.2</v>
      </c>
      <c r="J89" s="346">
        <v>288.89999999999998</v>
      </c>
      <c r="K89" s="344">
        <v>490.1</v>
      </c>
      <c r="L89" s="345">
        <v>215.9</v>
      </c>
      <c r="M89" s="347">
        <v>102.1</v>
      </c>
      <c r="N89" s="344">
        <v>35.1</v>
      </c>
      <c r="O89" s="345">
        <v>63.378</v>
      </c>
      <c r="P89" s="345">
        <v>294.2</v>
      </c>
      <c r="Q89" s="345">
        <v>16.5</v>
      </c>
      <c r="R89" s="345">
        <v>409.178</v>
      </c>
      <c r="S89" s="346">
        <v>321.5</v>
      </c>
      <c r="T89" s="344">
        <v>50.2</v>
      </c>
      <c r="U89" s="345">
        <v>79.3</v>
      </c>
      <c r="V89" s="346">
        <v>129.5</v>
      </c>
      <c r="W89" s="344">
        <v>394.5</v>
      </c>
      <c r="X89" s="345">
        <v>171.5</v>
      </c>
      <c r="Y89" s="347">
        <v>156</v>
      </c>
      <c r="Z89" s="344">
        <v>36.1</v>
      </c>
      <c r="AA89" s="345">
        <v>50.392000000000003</v>
      </c>
      <c r="AB89" s="345">
        <v>202.3</v>
      </c>
      <c r="AC89" s="345">
        <v>31.5</v>
      </c>
      <c r="AD89" s="345">
        <v>320.29200000000003</v>
      </c>
      <c r="AE89" s="346">
        <v>266.89999999999998</v>
      </c>
      <c r="AF89" s="344">
        <v>77.8</v>
      </c>
      <c r="AG89" s="345">
        <v>65.099999999999994</v>
      </c>
      <c r="AH89" s="346">
        <v>142.89999999999998</v>
      </c>
      <c r="AI89" s="344">
        <v>519.20000000000005</v>
      </c>
      <c r="AJ89" s="345">
        <v>199.9</v>
      </c>
      <c r="AK89" s="347">
        <v>106.9</v>
      </c>
      <c r="AL89" s="344">
        <v>7.7</v>
      </c>
      <c r="AM89" s="345">
        <v>13.3</v>
      </c>
      <c r="AN89" s="345">
        <v>83.8</v>
      </c>
      <c r="AO89" s="348">
        <v>0</v>
      </c>
      <c r="AP89" s="345">
        <v>104.8</v>
      </c>
      <c r="AQ89" s="346">
        <v>86.3</v>
      </c>
      <c r="AR89" s="344">
        <v>14.1</v>
      </c>
      <c r="AS89" s="345">
        <v>10.8</v>
      </c>
      <c r="AT89" s="346">
        <v>24.9</v>
      </c>
      <c r="AU89" s="344">
        <v>145.1</v>
      </c>
      <c r="AV89" s="345">
        <v>51.3</v>
      </c>
      <c r="AW89" s="347">
        <v>27.5</v>
      </c>
      <c r="AX89" s="344">
        <v>19.3</v>
      </c>
      <c r="AY89" s="345">
        <v>24.202999999999999</v>
      </c>
      <c r="AZ89" s="345">
        <v>125.4</v>
      </c>
      <c r="BA89" s="345" t="s">
        <v>135</v>
      </c>
      <c r="BB89" s="345">
        <v>168.90300000000002</v>
      </c>
      <c r="BC89" s="346">
        <v>154.69999999999999</v>
      </c>
      <c r="BD89" s="349" t="s">
        <v>135</v>
      </c>
      <c r="BE89" s="350" t="s">
        <v>135</v>
      </c>
      <c r="BF89" s="346">
        <v>82</v>
      </c>
      <c r="BG89" s="344">
        <v>467.5</v>
      </c>
      <c r="BH89" s="345">
        <v>82.1</v>
      </c>
      <c r="BI89" s="347">
        <v>28.6</v>
      </c>
      <c r="BJ89" s="344">
        <v>4.5</v>
      </c>
      <c r="BK89" s="345">
        <v>3.3159999999999998</v>
      </c>
      <c r="BL89" s="345">
        <v>32.6</v>
      </c>
      <c r="BM89" s="345">
        <v>0</v>
      </c>
      <c r="BN89" s="345">
        <v>40.416000000000004</v>
      </c>
      <c r="BO89" s="346">
        <v>13.9</v>
      </c>
      <c r="BP89" s="349" t="s">
        <v>135</v>
      </c>
      <c r="BQ89" s="350" t="s">
        <v>135</v>
      </c>
      <c r="BR89" s="346" t="s">
        <v>135</v>
      </c>
      <c r="BS89" s="344">
        <v>41.7</v>
      </c>
      <c r="BT89" s="345">
        <v>4.8</v>
      </c>
      <c r="BU89" s="347">
        <v>5.8</v>
      </c>
      <c r="BV89" s="344">
        <v>1.6</v>
      </c>
      <c r="BW89" s="345">
        <v>0.40200000000000002</v>
      </c>
      <c r="BX89" s="345">
        <v>7</v>
      </c>
      <c r="BY89" s="345">
        <v>0</v>
      </c>
      <c r="BZ89" s="345">
        <v>9.0020000000000007</v>
      </c>
      <c r="CA89" s="346">
        <v>4.5999999999999996</v>
      </c>
      <c r="CB89" s="349" t="s">
        <v>135</v>
      </c>
      <c r="CC89" s="350" t="s">
        <v>135</v>
      </c>
      <c r="CD89" s="346">
        <v>11.5</v>
      </c>
      <c r="CE89" s="344">
        <v>51.7</v>
      </c>
      <c r="CF89" s="345">
        <v>8</v>
      </c>
      <c r="CG89" s="347">
        <v>3</v>
      </c>
      <c r="CH89" s="344">
        <v>199.7</v>
      </c>
      <c r="CI89" s="345">
        <v>273.5</v>
      </c>
      <c r="CJ89" s="345">
        <v>895.4</v>
      </c>
      <c r="CK89" s="345">
        <v>164</v>
      </c>
      <c r="CL89" s="345">
        <v>1532.6</v>
      </c>
      <c r="CM89" s="346">
        <v>1235.9000000000001</v>
      </c>
      <c r="CN89" s="344">
        <v>301.60000000000002</v>
      </c>
      <c r="CO89" s="345">
        <v>378.3</v>
      </c>
      <c r="CP89" s="346">
        <v>679.90000000000009</v>
      </c>
      <c r="CQ89" s="344">
        <v>2109.8000000000002</v>
      </c>
      <c r="CR89" s="345">
        <v>733.4</v>
      </c>
      <c r="CS89" s="347">
        <v>429.90000000000003</v>
      </c>
      <c r="CT89" s="347">
        <v>4752.2</v>
      </c>
      <c r="CU89" s="263"/>
      <c r="CV89" s="263"/>
      <c r="CW89" s="269"/>
    </row>
    <row r="90" spans="1:101" ht="12.75" customHeight="1" x14ac:dyDescent="0.2">
      <c r="A90" s="264">
        <v>42430</v>
      </c>
      <c r="B90" s="344">
        <v>95.1</v>
      </c>
      <c r="C90" s="345">
        <v>126.1318</v>
      </c>
      <c r="D90" s="345">
        <v>160</v>
      </c>
      <c r="E90" s="345">
        <v>119.4</v>
      </c>
      <c r="F90" s="345">
        <v>500.6318</v>
      </c>
      <c r="G90" s="346">
        <v>400.5</v>
      </c>
      <c r="H90" s="344">
        <v>108.4</v>
      </c>
      <c r="I90" s="345">
        <v>204.7</v>
      </c>
      <c r="J90" s="346">
        <v>313.10000000000002</v>
      </c>
      <c r="K90" s="344">
        <v>498.1</v>
      </c>
      <c r="L90" s="345">
        <v>220.1</v>
      </c>
      <c r="M90" s="347">
        <v>99.5</v>
      </c>
      <c r="N90" s="344">
        <v>34.799999999999997</v>
      </c>
      <c r="O90" s="345">
        <v>67.126100000000008</v>
      </c>
      <c r="P90" s="345">
        <v>292.60000000000002</v>
      </c>
      <c r="Q90" s="345">
        <v>17.3</v>
      </c>
      <c r="R90" s="345">
        <v>411.82610000000005</v>
      </c>
      <c r="S90" s="346">
        <v>314.89999999999998</v>
      </c>
      <c r="T90" s="344">
        <v>55.5</v>
      </c>
      <c r="U90" s="345">
        <v>83.7</v>
      </c>
      <c r="V90" s="346">
        <v>139.19999999999999</v>
      </c>
      <c r="W90" s="344">
        <v>389.6</v>
      </c>
      <c r="X90" s="345">
        <v>166.6</v>
      </c>
      <c r="Y90" s="347">
        <v>154</v>
      </c>
      <c r="Z90" s="344">
        <v>35.200000000000003</v>
      </c>
      <c r="AA90" s="345">
        <v>51.9818</v>
      </c>
      <c r="AB90" s="345">
        <v>199.2</v>
      </c>
      <c r="AC90" s="345">
        <v>31.1</v>
      </c>
      <c r="AD90" s="345">
        <v>317.48180000000002</v>
      </c>
      <c r="AE90" s="346">
        <v>261.3</v>
      </c>
      <c r="AF90" s="344">
        <v>84.6</v>
      </c>
      <c r="AG90" s="345">
        <v>64.900000000000006</v>
      </c>
      <c r="AH90" s="346">
        <v>149.5</v>
      </c>
      <c r="AI90" s="344">
        <v>559.20000000000005</v>
      </c>
      <c r="AJ90" s="345">
        <v>204.3</v>
      </c>
      <c r="AK90" s="347">
        <v>103</v>
      </c>
      <c r="AL90" s="344">
        <v>7.9</v>
      </c>
      <c r="AM90" s="345">
        <v>14.4</v>
      </c>
      <c r="AN90" s="345">
        <v>84.5</v>
      </c>
      <c r="AO90" s="348">
        <v>0</v>
      </c>
      <c r="AP90" s="345">
        <v>106.8</v>
      </c>
      <c r="AQ90" s="346">
        <v>87.7</v>
      </c>
      <c r="AR90" s="344">
        <v>16.8</v>
      </c>
      <c r="AS90" s="345">
        <v>11.1</v>
      </c>
      <c r="AT90" s="346">
        <v>28</v>
      </c>
      <c r="AU90" s="344">
        <v>143.6</v>
      </c>
      <c r="AV90" s="345">
        <v>53.1</v>
      </c>
      <c r="AW90" s="347">
        <v>27.6</v>
      </c>
      <c r="AX90" s="344">
        <v>19</v>
      </c>
      <c r="AY90" s="345">
        <v>25.278500000000001</v>
      </c>
      <c r="AZ90" s="345">
        <v>123.6</v>
      </c>
      <c r="BA90" s="345" t="s">
        <v>135</v>
      </c>
      <c r="BB90" s="345">
        <v>167.8785</v>
      </c>
      <c r="BC90" s="346">
        <v>151.9</v>
      </c>
      <c r="BD90" s="349" t="s">
        <v>135</v>
      </c>
      <c r="BE90" s="350" t="s">
        <v>135</v>
      </c>
      <c r="BF90" s="346">
        <v>88.5</v>
      </c>
      <c r="BG90" s="344">
        <v>517.20000000000005</v>
      </c>
      <c r="BH90" s="345">
        <v>84.9</v>
      </c>
      <c r="BI90" s="347">
        <v>30</v>
      </c>
      <c r="BJ90" s="344">
        <v>4.5</v>
      </c>
      <c r="BK90" s="345" t="s">
        <v>135</v>
      </c>
      <c r="BL90" s="345">
        <v>31.7</v>
      </c>
      <c r="BM90" s="345">
        <v>0</v>
      </c>
      <c r="BN90" s="345">
        <v>36.200000000000003</v>
      </c>
      <c r="BO90" s="346">
        <v>13.7</v>
      </c>
      <c r="BP90" s="349" t="s">
        <v>135</v>
      </c>
      <c r="BQ90" s="350" t="s">
        <v>135</v>
      </c>
      <c r="BR90" s="346" t="s">
        <v>135</v>
      </c>
      <c r="BS90" s="344">
        <v>41.7</v>
      </c>
      <c r="BT90" s="345">
        <v>5</v>
      </c>
      <c r="BU90" s="347">
        <v>5.3</v>
      </c>
      <c r="BV90" s="344">
        <v>1.5</v>
      </c>
      <c r="BW90" s="345" t="s">
        <v>135</v>
      </c>
      <c r="BX90" s="345">
        <v>7.2</v>
      </c>
      <c r="BY90" s="345">
        <v>0</v>
      </c>
      <c r="BZ90" s="345">
        <v>8.6999999999999993</v>
      </c>
      <c r="CA90" s="346">
        <v>4.4000000000000004</v>
      </c>
      <c r="CB90" s="349" t="s">
        <v>135</v>
      </c>
      <c r="CC90" s="350" t="s">
        <v>135</v>
      </c>
      <c r="CD90" s="346">
        <v>14.2</v>
      </c>
      <c r="CE90" s="344">
        <v>60.3</v>
      </c>
      <c r="CF90" s="345">
        <v>8.1</v>
      </c>
      <c r="CG90" s="347">
        <v>3.4</v>
      </c>
      <c r="CH90" s="344">
        <v>197.9</v>
      </c>
      <c r="CI90" s="345">
        <v>285.2</v>
      </c>
      <c r="CJ90" s="345">
        <v>898.9</v>
      </c>
      <c r="CK90" s="345">
        <v>167.9</v>
      </c>
      <c r="CL90" s="345">
        <v>1549.9</v>
      </c>
      <c r="CM90" s="346">
        <v>1234.4000000000003</v>
      </c>
      <c r="CN90" s="344">
        <v>334.9</v>
      </c>
      <c r="CO90" s="345">
        <v>397.6</v>
      </c>
      <c r="CP90" s="346">
        <v>732.5</v>
      </c>
      <c r="CQ90" s="344">
        <v>2209.8000000000002</v>
      </c>
      <c r="CR90" s="345">
        <v>742.2</v>
      </c>
      <c r="CS90" s="347">
        <v>422.8</v>
      </c>
      <c r="CT90" s="347">
        <v>4915.0000000000009</v>
      </c>
      <c r="CU90" s="263"/>
      <c r="CV90" s="263"/>
      <c r="CW90" s="269"/>
    </row>
    <row r="91" spans="1:101" ht="12.75" customHeight="1" x14ac:dyDescent="0.2">
      <c r="A91" s="264">
        <v>42461</v>
      </c>
      <c r="B91" s="344">
        <v>85.5</v>
      </c>
      <c r="C91" s="345">
        <v>114.6224</v>
      </c>
      <c r="D91" s="345">
        <v>144.6</v>
      </c>
      <c r="E91" s="345">
        <v>107.1</v>
      </c>
      <c r="F91" s="345">
        <v>451.82240000000002</v>
      </c>
      <c r="G91" s="346">
        <v>364</v>
      </c>
      <c r="H91" s="344">
        <v>105.3</v>
      </c>
      <c r="I91" s="345">
        <v>192.2</v>
      </c>
      <c r="J91" s="346">
        <v>297.5</v>
      </c>
      <c r="K91" s="344">
        <v>475.7</v>
      </c>
      <c r="L91" s="345">
        <v>210.5</v>
      </c>
      <c r="M91" s="347">
        <v>93.6</v>
      </c>
      <c r="N91" s="344">
        <v>32.4</v>
      </c>
      <c r="O91" s="345">
        <v>62.445099999999996</v>
      </c>
      <c r="P91" s="345">
        <v>277.60000000000002</v>
      </c>
      <c r="Q91" s="345">
        <v>16.3</v>
      </c>
      <c r="R91" s="345">
        <v>388.74510000000004</v>
      </c>
      <c r="S91" s="346">
        <v>299.2</v>
      </c>
      <c r="T91" s="344">
        <v>54.3</v>
      </c>
      <c r="U91" s="345">
        <v>77.400000000000006</v>
      </c>
      <c r="V91" s="346">
        <v>131.69999999999999</v>
      </c>
      <c r="W91" s="344">
        <v>384.8</v>
      </c>
      <c r="X91" s="345">
        <v>161</v>
      </c>
      <c r="Y91" s="347">
        <v>148.6</v>
      </c>
      <c r="Z91" s="344">
        <v>34.200000000000003</v>
      </c>
      <c r="AA91" s="345">
        <v>50.026800000000001</v>
      </c>
      <c r="AB91" s="345">
        <v>191.4</v>
      </c>
      <c r="AC91" s="345">
        <v>29.6</v>
      </c>
      <c r="AD91" s="345">
        <v>305.22680000000003</v>
      </c>
      <c r="AE91" s="346">
        <v>250.1</v>
      </c>
      <c r="AF91" s="344">
        <v>83.6</v>
      </c>
      <c r="AG91" s="345">
        <v>63.1</v>
      </c>
      <c r="AH91" s="346">
        <v>146.69999999999999</v>
      </c>
      <c r="AI91" s="344">
        <v>562</v>
      </c>
      <c r="AJ91" s="345">
        <v>198.6</v>
      </c>
      <c r="AK91" s="347">
        <v>120.1</v>
      </c>
      <c r="AL91" s="344">
        <v>7.4</v>
      </c>
      <c r="AM91" s="345">
        <v>13.1</v>
      </c>
      <c r="AN91" s="345">
        <v>79.5</v>
      </c>
      <c r="AO91" s="348">
        <v>0</v>
      </c>
      <c r="AP91" s="345">
        <v>100</v>
      </c>
      <c r="AQ91" s="346">
        <v>82.5</v>
      </c>
      <c r="AR91" s="344">
        <v>15</v>
      </c>
      <c r="AS91" s="345">
        <v>10.7</v>
      </c>
      <c r="AT91" s="346">
        <v>25.7</v>
      </c>
      <c r="AU91" s="344">
        <v>137.69999999999999</v>
      </c>
      <c r="AV91" s="345">
        <v>51.2</v>
      </c>
      <c r="AW91" s="347">
        <v>29.2</v>
      </c>
      <c r="AX91" s="344">
        <v>17.8</v>
      </c>
      <c r="AY91" s="345">
        <v>23.976700000000001</v>
      </c>
      <c r="AZ91" s="345">
        <v>118.2</v>
      </c>
      <c r="BA91" s="345" t="s">
        <v>135</v>
      </c>
      <c r="BB91" s="345">
        <v>159.97669999999999</v>
      </c>
      <c r="BC91" s="346">
        <v>146.6</v>
      </c>
      <c r="BD91" s="349" t="s">
        <v>135</v>
      </c>
      <c r="BE91" s="350" t="s">
        <v>135</v>
      </c>
      <c r="BF91" s="346">
        <v>84.7</v>
      </c>
      <c r="BG91" s="344">
        <v>537.20000000000005</v>
      </c>
      <c r="BH91" s="345">
        <v>83</v>
      </c>
      <c r="BI91" s="347">
        <v>32.299999999999997</v>
      </c>
      <c r="BJ91" s="344">
        <v>3.8</v>
      </c>
      <c r="BK91" s="345" t="s">
        <v>135</v>
      </c>
      <c r="BL91" s="345">
        <v>27.2</v>
      </c>
      <c r="BM91" s="345" t="s">
        <v>135</v>
      </c>
      <c r="BN91" s="345">
        <v>31</v>
      </c>
      <c r="BO91" s="346">
        <v>14.4</v>
      </c>
      <c r="BP91" s="349" t="s">
        <v>135</v>
      </c>
      <c r="BQ91" s="350" t="s">
        <v>135</v>
      </c>
      <c r="BR91" s="346" t="s">
        <v>135</v>
      </c>
      <c r="BS91" s="344">
        <v>48.8</v>
      </c>
      <c r="BT91" s="345">
        <v>5.9</v>
      </c>
      <c r="BU91" s="347">
        <v>5.3</v>
      </c>
      <c r="BV91" s="344">
        <v>1.6</v>
      </c>
      <c r="BW91" s="345" t="s">
        <v>135</v>
      </c>
      <c r="BX91" s="345">
        <v>7.3</v>
      </c>
      <c r="BY91" s="345">
        <v>0</v>
      </c>
      <c r="BZ91" s="345">
        <v>8.9</v>
      </c>
      <c r="CA91" s="346">
        <v>4.5</v>
      </c>
      <c r="CB91" s="349" t="s">
        <v>135</v>
      </c>
      <c r="CC91" s="350" t="s">
        <v>135</v>
      </c>
      <c r="CD91" s="346">
        <v>15.3</v>
      </c>
      <c r="CE91" s="344">
        <v>55.9</v>
      </c>
      <c r="CF91" s="345">
        <v>8.6999999999999993</v>
      </c>
      <c r="CG91" s="347">
        <v>3.7</v>
      </c>
      <c r="CH91" s="344">
        <v>182.6</v>
      </c>
      <c r="CI91" s="345">
        <v>264.39999999999998</v>
      </c>
      <c r="CJ91" s="345">
        <v>845.8</v>
      </c>
      <c r="CK91" s="345">
        <v>153.30000000000001</v>
      </c>
      <c r="CL91" s="345">
        <v>1446.1</v>
      </c>
      <c r="CM91" s="346">
        <v>1161.3000000000002</v>
      </c>
      <c r="CN91" s="344">
        <v>325.10000000000002</v>
      </c>
      <c r="CO91" s="345">
        <v>376.5</v>
      </c>
      <c r="CP91" s="346">
        <v>701.6</v>
      </c>
      <c r="CQ91" s="344">
        <v>2202.1</v>
      </c>
      <c r="CR91" s="345">
        <v>718.8</v>
      </c>
      <c r="CS91" s="347">
        <v>432.79999999999995</v>
      </c>
      <c r="CT91" s="347">
        <v>4782.5999999999995</v>
      </c>
      <c r="CU91" s="263"/>
      <c r="CV91" s="263"/>
      <c r="CW91" s="269"/>
    </row>
    <row r="92" spans="1:101" ht="12.75" customHeight="1" x14ac:dyDescent="0.2">
      <c r="A92" s="264">
        <v>42491</v>
      </c>
      <c r="B92" s="344">
        <v>85.4</v>
      </c>
      <c r="C92" s="345">
        <v>112.764</v>
      </c>
      <c r="D92" s="345">
        <v>147.80000000000001</v>
      </c>
      <c r="E92" s="345">
        <v>108.9</v>
      </c>
      <c r="F92" s="345">
        <v>454.86400000000003</v>
      </c>
      <c r="G92" s="346">
        <v>361</v>
      </c>
      <c r="H92" s="344">
        <v>104.8</v>
      </c>
      <c r="I92" s="345">
        <v>196.6</v>
      </c>
      <c r="J92" s="346">
        <v>301.39999999999998</v>
      </c>
      <c r="K92" s="344">
        <v>488.2</v>
      </c>
      <c r="L92" s="345">
        <v>212.9</v>
      </c>
      <c r="M92" s="347">
        <v>94.8</v>
      </c>
      <c r="N92" s="344">
        <v>33.5</v>
      </c>
      <c r="O92" s="345">
        <v>62.877000000000002</v>
      </c>
      <c r="P92" s="345">
        <v>281.10000000000002</v>
      </c>
      <c r="Q92" s="345">
        <v>16.899999999999999</v>
      </c>
      <c r="R92" s="345">
        <v>394.37700000000001</v>
      </c>
      <c r="S92" s="346">
        <v>300.5</v>
      </c>
      <c r="T92" s="344">
        <v>52.2</v>
      </c>
      <c r="U92" s="345">
        <v>81.5</v>
      </c>
      <c r="V92" s="346">
        <v>133.69999999999999</v>
      </c>
      <c r="W92" s="344">
        <v>398.3</v>
      </c>
      <c r="X92" s="345">
        <v>163.6</v>
      </c>
      <c r="Y92" s="347">
        <v>146</v>
      </c>
      <c r="Z92" s="344">
        <v>33.9</v>
      </c>
      <c r="AA92" s="345">
        <v>49.923000000000002</v>
      </c>
      <c r="AB92" s="345">
        <v>193.9</v>
      </c>
      <c r="AC92" s="345">
        <v>30.1</v>
      </c>
      <c r="AD92" s="345">
        <v>307.82300000000004</v>
      </c>
      <c r="AE92" s="346">
        <v>249</v>
      </c>
      <c r="AF92" s="344">
        <v>84.4</v>
      </c>
      <c r="AG92" s="345">
        <v>65.099999999999994</v>
      </c>
      <c r="AH92" s="346">
        <v>149.5</v>
      </c>
      <c r="AI92" s="344">
        <v>574.70000000000005</v>
      </c>
      <c r="AJ92" s="345">
        <v>199.9</v>
      </c>
      <c r="AK92" s="347">
        <v>108.4</v>
      </c>
      <c r="AL92" s="344">
        <v>7.2</v>
      </c>
      <c r="AM92" s="345">
        <v>13</v>
      </c>
      <c r="AN92" s="345">
        <v>80.5</v>
      </c>
      <c r="AO92" s="348">
        <v>0</v>
      </c>
      <c r="AP92" s="345">
        <v>100.7</v>
      </c>
      <c r="AQ92" s="346">
        <v>82.2</v>
      </c>
      <c r="AR92" s="344">
        <v>15.9</v>
      </c>
      <c r="AS92" s="345">
        <v>13.1</v>
      </c>
      <c r="AT92" s="346">
        <v>29.1</v>
      </c>
      <c r="AU92" s="344">
        <v>146.9</v>
      </c>
      <c r="AV92" s="345">
        <v>52.4</v>
      </c>
      <c r="AW92" s="347">
        <v>28.4</v>
      </c>
      <c r="AX92" s="344">
        <v>18.3</v>
      </c>
      <c r="AY92" s="345">
        <v>23.963000000000001</v>
      </c>
      <c r="AZ92" s="345">
        <v>120.5</v>
      </c>
      <c r="BA92" s="345" t="s">
        <v>135</v>
      </c>
      <c r="BB92" s="345">
        <v>162.76300000000001</v>
      </c>
      <c r="BC92" s="346">
        <v>148.9</v>
      </c>
      <c r="BD92" s="349" t="s">
        <v>135</v>
      </c>
      <c r="BE92" s="350" t="s">
        <v>135</v>
      </c>
      <c r="BF92" s="346">
        <v>82.3</v>
      </c>
      <c r="BG92" s="344">
        <v>527.9</v>
      </c>
      <c r="BH92" s="345">
        <v>85.9</v>
      </c>
      <c r="BI92" s="347">
        <v>29</v>
      </c>
      <c r="BJ92" s="344">
        <v>3.9</v>
      </c>
      <c r="BK92" s="345">
        <v>3.238</v>
      </c>
      <c r="BL92" s="345">
        <v>28.6</v>
      </c>
      <c r="BM92" s="345" t="s">
        <v>135</v>
      </c>
      <c r="BN92" s="345">
        <v>35.738</v>
      </c>
      <c r="BO92" s="346">
        <v>16.5</v>
      </c>
      <c r="BP92" s="349" t="s">
        <v>135</v>
      </c>
      <c r="BQ92" s="350" t="s">
        <v>135</v>
      </c>
      <c r="BR92" s="346" t="s">
        <v>135</v>
      </c>
      <c r="BS92" s="344">
        <v>37.1</v>
      </c>
      <c r="BT92" s="345">
        <v>7.4</v>
      </c>
      <c r="BU92" s="347">
        <v>5.4</v>
      </c>
      <c r="BV92" s="344">
        <v>1.4</v>
      </c>
      <c r="BW92" s="345">
        <v>0.42299999999999999</v>
      </c>
      <c r="BX92" s="345">
        <v>8.3000000000000007</v>
      </c>
      <c r="BY92" s="345">
        <v>0</v>
      </c>
      <c r="BZ92" s="345">
        <v>10.123000000000001</v>
      </c>
      <c r="CA92" s="346">
        <v>4.5</v>
      </c>
      <c r="CB92" s="349" t="s">
        <v>135</v>
      </c>
      <c r="CC92" s="350" t="s">
        <v>135</v>
      </c>
      <c r="CD92" s="346">
        <v>14.2</v>
      </c>
      <c r="CE92" s="344">
        <v>53.8</v>
      </c>
      <c r="CF92" s="345">
        <v>9.5</v>
      </c>
      <c r="CG92" s="347">
        <v>4</v>
      </c>
      <c r="CH92" s="344">
        <v>183.6</v>
      </c>
      <c r="CI92" s="345">
        <v>266.2</v>
      </c>
      <c r="CJ92" s="345">
        <v>860.6</v>
      </c>
      <c r="CK92" s="345">
        <v>156.1</v>
      </c>
      <c r="CL92" s="345">
        <v>1466.5</v>
      </c>
      <c r="CM92" s="346">
        <v>1162.6000000000001</v>
      </c>
      <c r="CN92" s="344">
        <v>322.10000000000002</v>
      </c>
      <c r="CO92" s="345">
        <v>388.2</v>
      </c>
      <c r="CP92" s="346">
        <v>710.3</v>
      </c>
      <c r="CQ92" s="344">
        <v>2226.9</v>
      </c>
      <c r="CR92" s="345">
        <v>731.5</v>
      </c>
      <c r="CS92" s="347">
        <v>416</v>
      </c>
      <c r="CT92" s="347">
        <v>4819.7000000000007</v>
      </c>
      <c r="CU92" s="263"/>
      <c r="CV92" s="263"/>
      <c r="CW92" s="269"/>
    </row>
    <row r="93" spans="1:101" ht="12.75" customHeight="1" x14ac:dyDescent="0.2">
      <c r="A93" s="264">
        <v>42522</v>
      </c>
      <c r="B93" s="344">
        <v>80.5</v>
      </c>
      <c r="C93" s="345">
        <v>104.45699999999999</v>
      </c>
      <c r="D93" s="345">
        <v>142.1</v>
      </c>
      <c r="E93" s="345">
        <v>104.5</v>
      </c>
      <c r="F93" s="345">
        <v>431.55700000000002</v>
      </c>
      <c r="G93" s="346">
        <v>342.2</v>
      </c>
      <c r="H93" s="344">
        <v>102</v>
      </c>
      <c r="I93" s="345">
        <v>193.6</v>
      </c>
      <c r="J93" s="346">
        <v>295.5</v>
      </c>
      <c r="K93" s="344">
        <v>453.4</v>
      </c>
      <c r="L93" s="345">
        <v>198.1</v>
      </c>
      <c r="M93" s="347">
        <v>96.3</v>
      </c>
      <c r="N93" s="344">
        <v>31.2</v>
      </c>
      <c r="O93" s="345">
        <v>59.284999999999997</v>
      </c>
      <c r="P93" s="345">
        <v>273.8</v>
      </c>
      <c r="Q93" s="345">
        <v>16</v>
      </c>
      <c r="R93" s="345">
        <v>380.28500000000003</v>
      </c>
      <c r="S93" s="346">
        <v>289.3</v>
      </c>
      <c r="T93" s="344">
        <v>51.5</v>
      </c>
      <c r="U93" s="345">
        <v>81</v>
      </c>
      <c r="V93" s="346">
        <v>132.5</v>
      </c>
      <c r="W93" s="344">
        <v>356</v>
      </c>
      <c r="X93" s="345">
        <v>148.69999999999999</v>
      </c>
      <c r="Y93" s="347">
        <v>143.80000000000001</v>
      </c>
      <c r="Z93" s="344">
        <v>32.200000000000003</v>
      </c>
      <c r="AA93" s="345">
        <v>45.976999999999997</v>
      </c>
      <c r="AB93" s="345">
        <v>184.9</v>
      </c>
      <c r="AC93" s="345">
        <v>29</v>
      </c>
      <c r="AD93" s="345">
        <v>292.077</v>
      </c>
      <c r="AE93" s="346">
        <v>235.3</v>
      </c>
      <c r="AF93" s="344">
        <v>86.8</v>
      </c>
      <c r="AG93" s="345">
        <v>65.2</v>
      </c>
      <c r="AH93" s="346">
        <v>152</v>
      </c>
      <c r="AI93" s="344">
        <v>556.1</v>
      </c>
      <c r="AJ93" s="345">
        <v>195.4</v>
      </c>
      <c r="AK93" s="347">
        <v>107.4</v>
      </c>
      <c r="AL93" s="344">
        <v>7.4</v>
      </c>
      <c r="AM93" s="345">
        <v>12.9</v>
      </c>
      <c r="AN93" s="345">
        <v>80.3</v>
      </c>
      <c r="AO93" s="348">
        <v>0</v>
      </c>
      <c r="AP93" s="345">
        <v>100.6</v>
      </c>
      <c r="AQ93" s="346">
        <v>83.6</v>
      </c>
      <c r="AR93" s="344">
        <v>14.8</v>
      </c>
      <c r="AS93" s="345">
        <v>12.5</v>
      </c>
      <c r="AT93" s="346">
        <v>27.4</v>
      </c>
      <c r="AU93" s="344">
        <v>132.1</v>
      </c>
      <c r="AV93" s="345">
        <v>49.1</v>
      </c>
      <c r="AW93" s="347">
        <v>28.1</v>
      </c>
      <c r="AX93" s="344">
        <v>17.600000000000001</v>
      </c>
      <c r="AY93" s="345">
        <v>22.123000000000001</v>
      </c>
      <c r="AZ93" s="345">
        <v>115.1</v>
      </c>
      <c r="BA93" s="345" t="s">
        <v>135</v>
      </c>
      <c r="BB93" s="345">
        <v>154.82299999999998</v>
      </c>
      <c r="BC93" s="346">
        <v>143</v>
      </c>
      <c r="BD93" s="349" t="s">
        <v>135</v>
      </c>
      <c r="BE93" s="350" t="s">
        <v>135</v>
      </c>
      <c r="BF93" s="346">
        <v>80.5</v>
      </c>
      <c r="BG93" s="344">
        <v>513.9</v>
      </c>
      <c r="BH93" s="345">
        <v>85</v>
      </c>
      <c r="BI93" s="347">
        <v>34.799999999999997</v>
      </c>
      <c r="BJ93" s="344">
        <v>3.7</v>
      </c>
      <c r="BK93" s="345">
        <v>2.2269999999999999</v>
      </c>
      <c r="BL93" s="345">
        <v>26.9</v>
      </c>
      <c r="BM93" s="345" t="s">
        <v>135</v>
      </c>
      <c r="BN93" s="345">
        <v>32.826999999999998</v>
      </c>
      <c r="BO93" s="346">
        <v>15.2</v>
      </c>
      <c r="BP93" s="349" t="s">
        <v>135</v>
      </c>
      <c r="BQ93" s="350" t="s">
        <v>135</v>
      </c>
      <c r="BR93" s="346" t="s">
        <v>135</v>
      </c>
      <c r="BS93" s="344">
        <v>34.299999999999997</v>
      </c>
      <c r="BT93" s="345">
        <v>6.9</v>
      </c>
      <c r="BU93" s="347">
        <v>5.4</v>
      </c>
      <c r="BV93" s="344">
        <v>1.5</v>
      </c>
      <c r="BW93" s="345">
        <v>0.42499999999999999</v>
      </c>
      <c r="BX93" s="345">
        <v>8</v>
      </c>
      <c r="BY93" s="345">
        <v>0</v>
      </c>
      <c r="BZ93" s="345">
        <v>9.9250000000000007</v>
      </c>
      <c r="CA93" s="346">
        <v>4.7</v>
      </c>
      <c r="CB93" s="349" t="s">
        <v>135</v>
      </c>
      <c r="CC93" s="350" t="s">
        <v>135</v>
      </c>
      <c r="CD93" s="346">
        <v>14.8</v>
      </c>
      <c r="CE93" s="344">
        <v>58.5</v>
      </c>
      <c r="CF93" s="345">
        <v>10.1</v>
      </c>
      <c r="CG93" s="347">
        <v>4.0999999999999996</v>
      </c>
      <c r="CH93" s="344">
        <v>174</v>
      </c>
      <c r="CI93" s="345">
        <v>247.4</v>
      </c>
      <c r="CJ93" s="345">
        <v>831</v>
      </c>
      <c r="CK93" s="345">
        <v>149.69999999999999</v>
      </c>
      <c r="CL93" s="345">
        <v>1402.1000000000001</v>
      </c>
      <c r="CM93" s="346">
        <v>1113.3000000000002</v>
      </c>
      <c r="CN93" s="344">
        <v>319</v>
      </c>
      <c r="CO93" s="345">
        <v>383.8</v>
      </c>
      <c r="CP93" s="346">
        <v>702.8</v>
      </c>
      <c r="CQ93" s="344">
        <v>2104.1999999999998</v>
      </c>
      <c r="CR93" s="345">
        <v>693.3</v>
      </c>
      <c r="CS93" s="347">
        <v>419.90000000000003</v>
      </c>
      <c r="CT93" s="347">
        <v>4629</v>
      </c>
      <c r="CU93" s="263"/>
      <c r="CV93" s="263"/>
      <c r="CW93" s="269"/>
    </row>
    <row r="94" spans="1:101" ht="12.75" customHeight="1" x14ac:dyDescent="0.2">
      <c r="A94" s="264">
        <v>42552</v>
      </c>
      <c r="B94" s="344">
        <v>90</v>
      </c>
      <c r="C94" s="345">
        <v>114.794</v>
      </c>
      <c r="D94" s="345">
        <v>151.30000000000001</v>
      </c>
      <c r="E94" s="345">
        <v>114</v>
      </c>
      <c r="F94" s="345">
        <v>470.09399999999999</v>
      </c>
      <c r="G94" s="346">
        <v>371.4</v>
      </c>
      <c r="H94" s="344">
        <v>110.9</v>
      </c>
      <c r="I94" s="345">
        <v>196.5</v>
      </c>
      <c r="J94" s="346">
        <v>307.39999999999998</v>
      </c>
      <c r="K94" s="344">
        <v>455.6</v>
      </c>
      <c r="L94" s="345">
        <v>209.9</v>
      </c>
      <c r="M94" s="347">
        <v>98.8</v>
      </c>
      <c r="N94" s="344">
        <v>34.9</v>
      </c>
      <c r="O94" s="345">
        <v>63.604999999999997</v>
      </c>
      <c r="P94" s="345">
        <v>294.3</v>
      </c>
      <c r="Q94" s="345">
        <v>16.8</v>
      </c>
      <c r="R94" s="345">
        <v>409.60500000000002</v>
      </c>
      <c r="S94" s="346">
        <v>314.8</v>
      </c>
      <c r="T94" s="344">
        <v>54.7</v>
      </c>
      <c r="U94" s="345">
        <v>82.1</v>
      </c>
      <c r="V94" s="346">
        <v>136.80000000000001</v>
      </c>
      <c r="W94" s="344">
        <v>340.9</v>
      </c>
      <c r="X94" s="345">
        <v>156.6</v>
      </c>
      <c r="Y94" s="347">
        <v>149.30000000000001</v>
      </c>
      <c r="Z94" s="344">
        <v>35.799999999999997</v>
      </c>
      <c r="AA94" s="345">
        <v>49.784999999999997</v>
      </c>
      <c r="AB94" s="345">
        <v>198.9</v>
      </c>
      <c r="AC94" s="345">
        <v>31.2</v>
      </c>
      <c r="AD94" s="345">
        <v>315.685</v>
      </c>
      <c r="AE94" s="346">
        <v>256.39999999999998</v>
      </c>
      <c r="AF94" s="344">
        <v>88.3</v>
      </c>
      <c r="AG94" s="345">
        <v>70.7</v>
      </c>
      <c r="AH94" s="346">
        <v>159</v>
      </c>
      <c r="AI94" s="344">
        <v>546.6</v>
      </c>
      <c r="AJ94" s="345">
        <v>194.9</v>
      </c>
      <c r="AK94" s="347">
        <v>101.1</v>
      </c>
      <c r="AL94" s="344">
        <v>7.9</v>
      </c>
      <c r="AM94" s="345">
        <v>13.6</v>
      </c>
      <c r="AN94" s="345">
        <v>84.8</v>
      </c>
      <c r="AO94" s="348">
        <v>0</v>
      </c>
      <c r="AP94" s="345">
        <v>106.3</v>
      </c>
      <c r="AQ94" s="346">
        <v>88.3</v>
      </c>
      <c r="AR94" s="344">
        <v>14.9</v>
      </c>
      <c r="AS94" s="345">
        <v>14</v>
      </c>
      <c r="AT94" s="346">
        <v>28.9</v>
      </c>
      <c r="AU94" s="344">
        <v>129.5</v>
      </c>
      <c r="AV94" s="345">
        <v>48.9</v>
      </c>
      <c r="AW94" s="347">
        <v>27.3</v>
      </c>
      <c r="AX94" s="344">
        <v>19.399999999999999</v>
      </c>
      <c r="AY94" s="345">
        <v>24.175999999999998</v>
      </c>
      <c r="AZ94" s="345">
        <v>128.1</v>
      </c>
      <c r="BA94" s="345" t="s">
        <v>135</v>
      </c>
      <c r="BB94" s="345">
        <v>171.67599999999999</v>
      </c>
      <c r="BC94" s="346">
        <v>154.9</v>
      </c>
      <c r="BD94" s="349" t="s">
        <v>135</v>
      </c>
      <c r="BE94" s="350" t="s">
        <v>135</v>
      </c>
      <c r="BF94" s="346">
        <v>84.5</v>
      </c>
      <c r="BG94" s="344">
        <v>485.6</v>
      </c>
      <c r="BH94" s="345">
        <v>87.7</v>
      </c>
      <c r="BI94" s="347">
        <v>35</v>
      </c>
      <c r="BJ94" s="344">
        <v>4</v>
      </c>
      <c r="BK94" s="345">
        <v>2.4</v>
      </c>
      <c r="BL94" s="345">
        <v>29.1</v>
      </c>
      <c r="BM94" s="345" t="s">
        <v>135</v>
      </c>
      <c r="BN94" s="345">
        <v>35.5</v>
      </c>
      <c r="BO94" s="346">
        <v>16.3</v>
      </c>
      <c r="BP94" s="349" t="s">
        <v>135</v>
      </c>
      <c r="BQ94" s="350" t="s">
        <v>135</v>
      </c>
      <c r="BR94" s="346" t="s">
        <v>135</v>
      </c>
      <c r="BS94" s="344">
        <v>32.799999999999997</v>
      </c>
      <c r="BT94" s="345">
        <v>7.3</v>
      </c>
      <c r="BU94" s="347">
        <v>5.5</v>
      </c>
      <c r="BV94" s="344">
        <v>1.5</v>
      </c>
      <c r="BW94" s="345">
        <v>0.504</v>
      </c>
      <c r="BX94" s="345">
        <v>9</v>
      </c>
      <c r="BY94" s="345">
        <v>0</v>
      </c>
      <c r="BZ94" s="345">
        <v>11.004</v>
      </c>
      <c r="CA94" s="346">
        <v>5.0999999999999996</v>
      </c>
      <c r="CB94" s="349" t="s">
        <v>135</v>
      </c>
      <c r="CC94" s="350" t="s">
        <v>135</v>
      </c>
      <c r="CD94" s="346">
        <v>20.399999999999999</v>
      </c>
      <c r="CE94" s="344">
        <v>52.4</v>
      </c>
      <c r="CF94" s="345">
        <v>10.8</v>
      </c>
      <c r="CG94" s="347">
        <v>4.0999999999999996</v>
      </c>
      <c r="CH94" s="344">
        <v>193.5</v>
      </c>
      <c r="CI94" s="345">
        <v>268.89999999999998</v>
      </c>
      <c r="CJ94" s="345">
        <v>895.5</v>
      </c>
      <c r="CK94" s="345">
        <v>162.4</v>
      </c>
      <c r="CL94" s="345">
        <v>1520.3000000000002</v>
      </c>
      <c r="CM94" s="346">
        <v>1207.2</v>
      </c>
      <c r="CN94" s="344">
        <v>340</v>
      </c>
      <c r="CO94" s="345">
        <v>397</v>
      </c>
      <c r="CP94" s="346">
        <v>737</v>
      </c>
      <c r="CQ94" s="344">
        <v>2043.4</v>
      </c>
      <c r="CR94" s="345">
        <v>716.2</v>
      </c>
      <c r="CS94" s="347">
        <v>421.10000000000008</v>
      </c>
      <c r="CT94" s="347">
        <v>4721.8000000000011</v>
      </c>
      <c r="CU94" s="263"/>
      <c r="CV94" s="263"/>
      <c r="CW94" s="269"/>
    </row>
    <row r="95" spans="1:101" ht="12.75" customHeight="1" x14ac:dyDescent="0.2">
      <c r="A95" s="264">
        <v>42583</v>
      </c>
      <c r="B95" s="344">
        <v>91.6</v>
      </c>
      <c r="C95" s="345">
        <v>122.55380000000001</v>
      </c>
      <c r="D95" s="345">
        <v>156.6</v>
      </c>
      <c r="E95" s="345">
        <v>114.8</v>
      </c>
      <c r="F95" s="345">
        <v>485.55379999999997</v>
      </c>
      <c r="G95" s="346">
        <v>385.2</v>
      </c>
      <c r="H95" s="344">
        <v>114.6</v>
      </c>
      <c r="I95" s="345">
        <v>196</v>
      </c>
      <c r="J95" s="346">
        <v>310.60000000000002</v>
      </c>
      <c r="K95" s="344">
        <v>467.8</v>
      </c>
      <c r="L95" s="345">
        <v>221.9</v>
      </c>
      <c r="M95" s="347">
        <v>83.3</v>
      </c>
      <c r="N95" s="344">
        <v>36.299999999999997</v>
      </c>
      <c r="O95" s="345">
        <v>68.259299999999996</v>
      </c>
      <c r="P95" s="345">
        <v>299.60000000000002</v>
      </c>
      <c r="Q95" s="345">
        <v>17.2</v>
      </c>
      <c r="R95" s="345">
        <v>421.35930000000002</v>
      </c>
      <c r="S95" s="346">
        <v>321.60000000000002</v>
      </c>
      <c r="T95" s="344">
        <v>55.2</v>
      </c>
      <c r="U95" s="345">
        <v>83</v>
      </c>
      <c r="V95" s="346">
        <v>138.19999999999999</v>
      </c>
      <c r="W95" s="344">
        <v>365.1</v>
      </c>
      <c r="X95" s="345">
        <v>168.9</v>
      </c>
      <c r="Y95" s="347">
        <v>134</v>
      </c>
      <c r="Z95" s="344">
        <v>37.200000000000003</v>
      </c>
      <c r="AA95" s="345">
        <v>54.258000000000003</v>
      </c>
      <c r="AB95" s="345">
        <v>200.6</v>
      </c>
      <c r="AC95" s="345">
        <v>31.8</v>
      </c>
      <c r="AD95" s="345">
        <v>323.858</v>
      </c>
      <c r="AE95" s="346">
        <v>265.10000000000002</v>
      </c>
      <c r="AF95" s="344">
        <v>89</v>
      </c>
      <c r="AG95" s="345">
        <v>70.400000000000006</v>
      </c>
      <c r="AH95" s="346">
        <v>159.4</v>
      </c>
      <c r="AI95" s="344">
        <v>589.1</v>
      </c>
      <c r="AJ95" s="345">
        <v>203.1</v>
      </c>
      <c r="AK95" s="347">
        <v>99.6</v>
      </c>
      <c r="AL95" s="344">
        <v>7.8</v>
      </c>
      <c r="AM95" s="345">
        <v>14.1</v>
      </c>
      <c r="AN95" s="345">
        <v>83.1</v>
      </c>
      <c r="AO95" s="348">
        <v>0</v>
      </c>
      <c r="AP95" s="345">
        <v>105</v>
      </c>
      <c r="AQ95" s="346">
        <v>86.8</v>
      </c>
      <c r="AR95" s="344">
        <v>16.100000000000001</v>
      </c>
      <c r="AS95" s="345">
        <v>12.4</v>
      </c>
      <c r="AT95" s="346">
        <v>28.5</v>
      </c>
      <c r="AU95" s="344">
        <v>130.1</v>
      </c>
      <c r="AV95" s="345">
        <v>50.7</v>
      </c>
      <c r="AW95" s="347">
        <v>24.1</v>
      </c>
      <c r="AX95" s="344">
        <v>19.600000000000001</v>
      </c>
      <c r="AY95" s="345">
        <v>25.3887</v>
      </c>
      <c r="AZ95" s="345">
        <v>128.6</v>
      </c>
      <c r="BA95" s="345" t="s">
        <v>135</v>
      </c>
      <c r="BB95" s="345">
        <v>173.58869999999999</v>
      </c>
      <c r="BC95" s="346">
        <v>156.4</v>
      </c>
      <c r="BD95" s="349" t="s">
        <v>135</v>
      </c>
      <c r="BE95" s="350" t="s">
        <v>135</v>
      </c>
      <c r="BF95" s="346">
        <v>86.3</v>
      </c>
      <c r="BG95" s="344">
        <v>459.1</v>
      </c>
      <c r="BH95" s="345">
        <v>89</v>
      </c>
      <c r="BI95" s="347">
        <v>30.5</v>
      </c>
      <c r="BJ95" s="344">
        <v>4.0999999999999996</v>
      </c>
      <c r="BK95" s="345" t="s">
        <v>135</v>
      </c>
      <c r="BL95" s="345">
        <v>29.2</v>
      </c>
      <c r="BM95" s="345" t="s">
        <v>135</v>
      </c>
      <c r="BN95" s="345">
        <v>33.299999999999997</v>
      </c>
      <c r="BO95" s="346">
        <v>16.399999999999999</v>
      </c>
      <c r="BP95" s="349" t="s">
        <v>135</v>
      </c>
      <c r="BQ95" s="350" t="s">
        <v>135</v>
      </c>
      <c r="BR95" s="346" t="s">
        <v>135</v>
      </c>
      <c r="BS95" s="344">
        <v>34.700000000000003</v>
      </c>
      <c r="BT95" s="345">
        <v>7.2</v>
      </c>
      <c r="BU95" s="347">
        <v>4.8</v>
      </c>
      <c r="BV95" s="344">
        <v>1.7</v>
      </c>
      <c r="BW95" s="345" t="s">
        <v>135</v>
      </c>
      <c r="BX95" s="345">
        <v>9.1</v>
      </c>
      <c r="BY95" s="345">
        <v>0</v>
      </c>
      <c r="BZ95" s="345">
        <v>10.799999999999999</v>
      </c>
      <c r="CA95" s="346">
        <v>5.2</v>
      </c>
      <c r="CB95" s="349" t="s">
        <v>135</v>
      </c>
      <c r="CC95" s="350" t="s">
        <v>135</v>
      </c>
      <c r="CD95" s="346">
        <v>27.6</v>
      </c>
      <c r="CE95" s="344">
        <v>54</v>
      </c>
      <c r="CF95" s="345">
        <v>10.7</v>
      </c>
      <c r="CG95" s="347">
        <v>3.8</v>
      </c>
      <c r="CH95" s="344">
        <v>198.3</v>
      </c>
      <c r="CI95" s="345">
        <v>284.8</v>
      </c>
      <c r="CJ95" s="345">
        <v>906.7</v>
      </c>
      <c r="CK95" s="345">
        <v>164.1</v>
      </c>
      <c r="CL95" s="345">
        <v>1553.9</v>
      </c>
      <c r="CM95" s="346">
        <v>1236.7000000000003</v>
      </c>
      <c r="CN95" s="344">
        <v>354.4</v>
      </c>
      <c r="CO95" s="345">
        <v>396.2</v>
      </c>
      <c r="CP95" s="346">
        <v>750.59999999999991</v>
      </c>
      <c r="CQ95" s="344">
        <v>2099.9</v>
      </c>
      <c r="CR95" s="345">
        <v>751.6</v>
      </c>
      <c r="CS95" s="347">
        <v>380.1</v>
      </c>
      <c r="CT95" s="347">
        <v>4784.5</v>
      </c>
      <c r="CU95" s="263"/>
      <c r="CV95" s="263"/>
      <c r="CW95" s="269"/>
    </row>
    <row r="96" spans="1:101" ht="12.75" customHeight="1" x14ac:dyDescent="0.2">
      <c r="A96" s="264">
        <v>42614</v>
      </c>
      <c r="B96" s="344">
        <v>85.2</v>
      </c>
      <c r="C96" s="345">
        <v>117.39960000000001</v>
      </c>
      <c r="D96" s="345">
        <v>148.19999999999999</v>
      </c>
      <c r="E96" s="345">
        <v>108.1</v>
      </c>
      <c r="F96" s="345">
        <v>458.89959999999996</v>
      </c>
      <c r="G96" s="346">
        <v>363.7</v>
      </c>
      <c r="H96" s="344">
        <v>114.2</v>
      </c>
      <c r="I96" s="345">
        <v>187.6</v>
      </c>
      <c r="J96" s="346">
        <v>301.8</v>
      </c>
      <c r="K96" s="344">
        <v>459.4</v>
      </c>
      <c r="L96" s="345">
        <v>220.1</v>
      </c>
      <c r="M96" s="347">
        <v>79.8</v>
      </c>
      <c r="N96" s="344">
        <v>31.7</v>
      </c>
      <c r="O96" s="345">
        <v>62.539300000000004</v>
      </c>
      <c r="P96" s="345">
        <v>271.39999999999998</v>
      </c>
      <c r="Q96" s="345">
        <v>15.8</v>
      </c>
      <c r="R96" s="345">
        <v>381.4393</v>
      </c>
      <c r="S96" s="346">
        <v>289.3</v>
      </c>
      <c r="T96" s="344">
        <v>54.6</v>
      </c>
      <c r="U96" s="345">
        <v>80.099999999999994</v>
      </c>
      <c r="V96" s="346">
        <v>134.69999999999999</v>
      </c>
      <c r="W96" s="344">
        <v>341</v>
      </c>
      <c r="X96" s="345">
        <v>156</v>
      </c>
      <c r="Y96" s="347">
        <v>102.7</v>
      </c>
      <c r="Z96" s="344">
        <v>33.700000000000003</v>
      </c>
      <c r="AA96" s="345">
        <v>50.505900000000004</v>
      </c>
      <c r="AB96" s="345">
        <v>186.5</v>
      </c>
      <c r="AC96" s="345">
        <v>28.8</v>
      </c>
      <c r="AD96" s="345">
        <v>299.50590000000005</v>
      </c>
      <c r="AE96" s="346">
        <v>247</v>
      </c>
      <c r="AF96" s="344">
        <v>89.2</v>
      </c>
      <c r="AG96" s="345">
        <v>70.7</v>
      </c>
      <c r="AH96" s="346">
        <v>159.9</v>
      </c>
      <c r="AI96" s="344">
        <v>560.20000000000005</v>
      </c>
      <c r="AJ96" s="345">
        <v>197.8</v>
      </c>
      <c r="AK96" s="347">
        <v>120.5</v>
      </c>
      <c r="AL96" s="344">
        <v>7.1</v>
      </c>
      <c r="AM96" s="345">
        <v>12.9</v>
      </c>
      <c r="AN96" s="345">
        <v>78.099999999999994</v>
      </c>
      <c r="AO96" s="348">
        <v>0</v>
      </c>
      <c r="AP96" s="345">
        <v>98.1</v>
      </c>
      <c r="AQ96" s="346">
        <v>81.400000000000006</v>
      </c>
      <c r="AR96" s="344">
        <v>15.6</v>
      </c>
      <c r="AS96" s="345">
        <v>12.9</v>
      </c>
      <c r="AT96" s="346">
        <v>28.5</v>
      </c>
      <c r="AU96" s="344">
        <v>120.3</v>
      </c>
      <c r="AV96" s="345">
        <v>52.7</v>
      </c>
      <c r="AW96" s="347">
        <v>22.8</v>
      </c>
      <c r="AX96" s="344">
        <v>18.600000000000001</v>
      </c>
      <c r="AY96" s="345">
        <v>25.325099999999999</v>
      </c>
      <c r="AZ96" s="345">
        <v>123.4</v>
      </c>
      <c r="BA96" s="345" t="s">
        <v>135</v>
      </c>
      <c r="BB96" s="345">
        <v>167.32510000000002</v>
      </c>
      <c r="BC96" s="346">
        <v>151.4</v>
      </c>
      <c r="BD96" s="349" t="s">
        <v>135</v>
      </c>
      <c r="BE96" s="350" t="s">
        <v>135</v>
      </c>
      <c r="BF96" s="346">
        <v>86.5</v>
      </c>
      <c r="BG96" s="344">
        <v>546.5</v>
      </c>
      <c r="BH96" s="345">
        <v>85.7</v>
      </c>
      <c r="BI96" s="347">
        <v>28.4</v>
      </c>
      <c r="BJ96" s="344">
        <v>3.8</v>
      </c>
      <c r="BK96" s="345" t="s">
        <v>135</v>
      </c>
      <c r="BL96" s="345">
        <v>29.1</v>
      </c>
      <c r="BM96" s="345" t="s">
        <v>135</v>
      </c>
      <c r="BN96" s="345">
        <v>32.9</v>
      </c>
      <c r="BO96" s="346">
        <v>14.9</v>
      </c>
      <c r="BP96" s="349" t="s">
        <v>135</v>
      </c>
      <c r="BQ96" s="350" t="s">
        <v>135</v>
      </c>
      <c r="BR96" s="346" t="s">
        <v>135</v>
      </c>
      <c r="BS96" s="344">
        <v>38.1</v>
      </c>
      <c r="BT96" s="345">
        <v>6.9</v>
      </c>
      <c r="BU96" s="347">
        <v>4.8</v>
      </c>
      <c r="BV96" s="344">
        <v>1.5</v>
      </c>
      <c r="BW96" s="345" t="s">
        <v>135</v>
      </c>
      <c r="BX96" s="345">
        <v>8</v>
      </c>
      <c r="BY96" s="345">
        <v>0</v>
      </c>
      <c r="BZ96" s="345">
        <v>9.5</v>
      </c>
      <c r="CA96" s="346">
        <v>4.7</v>
      </c>
      <c r="CB96" s="349" t="s">
        <v>135</v>
      </c>
      <c r="CC96" s="350" t="s">
        <v>135</v>
      </c>
      <c r="CD96" s="346">
        <v>16.399999999999999</v>
      </c>
      <c r="CE96" s="344">
        <v>46.8</v>
      </c>
      <c r="CF96" s="345">
        <v>9.1999999999999993</v>
      </c>
      <c r="CG96" s="347">
        <v>3.5</v>
      </c>
      <c r="CH96" s="344">
        <v>181.6</v>
      </c>
      <c r="CI96" s="345">
        <v>268.89999999999998</v>
      </c>
      <c r="CJ96" s="345">
        <v>844.6</v>
      </c>
      <c r="CK96" s="345">
        <v>153</v>
      </c>
      <c r="CL96" s="345">
        <v>1448.1</v>
      </c>
      <c r="CM96" s="346">
        <v>1152.4000000000001</v>
      </c>
      <c r="CN96" s="344">
        <v>341.8</v>
      </c>
      <c r="CO96" s="345">
        <v>386</v>
      </c>
      <c r="CP96" s="346">
        <v>727.8</v>
      </c>
      <c r="CQ96" s="344">
        <v>2112.1999999999998</v>
      </c>
      <c r="CR96" s="345">
        <v>728.4</v>
      </c>
      <c r="CS96" s="347">
        <v>362.5</v>
      </c>
      <c r="CT96" s="347">
        <v>4650.5999999999995</v>
      </c>
      <c r="CU96" s="263"/>
      <c r="CV96" s="263"/>
      <c r="CW96" s="269"/>
    </row>
    <row r="97" spans="1:101" ht="12.75" customHeight="1" x14ac:dyDescent="0.2">
      <c r="A97" s="264">
        <v>42644</v>
      </c>
      <c r="B97" s="344">
        <v>88.2</v>
      </c>
      <c r="C97" s="345">
        <v>119.48910000000001</v>
      </c>
      <c r="D97" s="345">
        <v>153.30000000000001</v>
      </c>
      <c r="E97" s="345">
        <v>111.6</v>
      </c>
      <c r="F97" s="345">
        <v>472.58910000000003</v>
      </c>
      <c r="G97" s="346">
        <v>374.1</v>
      </c>
      <c r="H97" s="344">
        <v>115.2</v>
      </c>
      <c r="I97" s="345">
        <v>198.3</v>
      </c>
      <c r="J97" s="346">
        <v>313.5</v>
      </c>
      <c r="K97" s="344">
        <v>477.6</v>
      </c>
      <c r="L97" s="345">
        <v>225.5</v>
      </c>
      <c r="M97" s="347">
        <v>85.9</v>
      </c>
      <c r="N97" s="344">
        <v>33.5</v>
      </c>
      <c r="O97" s="345">
        <v>65.288300000000007</v>
      </c>
      <c r="P97" s="345">
        <v>283.39999999999998</v>
      </c>
      <c r="Q97" s="345">
        <v>17</v>
      </c>
      <c r="R97" s="345">
        <v>399.18829999999997</v>
      </c>
      <c r="S97" s="346">
        <v>302.2</v>
      </c>
      <c r="T97" s="344">
        <v>56.8</v>
      </c>
      <c r="U97" s="345">
        <v>86.1</v>
      </c>
      <c r="V97" s="346">
        <v>142.89999999999998</v>
      </c>
      <c r="W97" s="344">
        <v>372</v>
      </c>
      <c r="X97" s="345">
        <v>168.2</v>
      </c>
      <c r="Y97" s="347">
        <v>104.9</v>
      </c>
      <c r="Z97" s="344">
        <v>34.9</v>
      </c>
      <c r="AA97" s="345">
        <v>52.3294</v>
      </c>
      <c r="AB97" s="345">
        <v>193.9</v>
      </c>
      <c r="AC97" s="345">
        <v>32.799999999999997</v>
      </c>
      <c r="AD97" s="345">
        <v>313.92940000000004</v>
      </c>
      <c r="AE97" s="346">
        <v>261.2</v>
      </c>
      <c r="AF97" s="344">
        <v>92</v>
      </c>
      <c r="AG97" s="345">
        <v>67.3</v>
      </c>
      <c r="AH97" s="346">
        <v>159.30000000000001</v>
      </c>
      <c r="AI97" s="344">
        <v>591</v>
      </c>
      <c r="AJ97" s="345">
        <v>204.2</v>
      </c>
      <c r="AK97" s="347">
        <v>111.4</v>
      </c>
      <c r="AL97" s="344">
        <v>7.2</v>
      </c>
      <c r="AM97" s="345">
        <v>13.9</v>
      </c>
      <c r="AN97" s="345">
        <v>82.5</v>
      </c>
      <c r="AO97" s="348">
        <v>0</v>
      </c>
      <c r="AP97" s="345">
        <v>103.6</v>
      </c>
      <c r="AQ97" s="346">
        <v>85.3</v>
      </c>
      <c r="AR97" s="344">
        <v>15.3</v>
      </c>
      <c r="AS97" s="345">
        <v>12.9</v>
      </c>
      <c r="AT97" s="346">
        <v>28.2</v>
      </c>
      <c r="AU97" s="344">
        <v>132.4</v>
      </c>
      <c r="AV97" s="345">
        <v>49.6</v>
      </c>
      <c r="AW97" s="347">
        <v>25</v>
      </c>
      <c r="AX97" s="344">
        <v>18.7</v>
      </c>
      <c r="AY97" s="345">
        <v>25.018599999999999</v>
      </c>
      <c r="AZ97" s="345">
        <v>123.9</v>
      </c>
      <c r="BA97" s="345" t="s">
        <v>135</v>
      </c>
      <c r="BB97" s="345">
        <v>167.61860000000001</v>
      </c>
      <c r="BC97" s="346">
        <v>151.4</v>
      </c>
      <c r="BD97" s="349" t="s">
        <v>135</v>
      </c>
      <c r="BE97" s="350" t="s">
        <v>135</v>
      </c>
      <c r="BF97" s="346">
        <v>86.4</v>
      </c>
      <c r="BG97" s="344">
        <v>537.79999999999995</v>
      </c>
      <c r="BH97" s="345">
        <v>87</v>
      </c>
      <c r="BI97" s="347">
        <v>27.6</v>
      </c>
      <c r="BJ97" s="344">
        <v>3.8</v>
      </c>
      <c r="BK97" s="345" t="s">
        <v>135</v>
      </c>
      <c r="BL97" s="345">
        <v>28.3</v>
      </c>
      <c r="BM97" s="345" t="s">
        <v>135</v>
      </c>
      <c r="BN97" s="345">
        <v>32.1</v>
      </c>
      <c r="BO97" s="346">
        <v>15.4</v>
      </c>
      <c r="BP97" s="349" t="s">
        <v>135</v>
      </c>
      <c r="BQ97" s="350" t="s">
        <v>135</v>
      </c>
      <c r="BR97" s="346" t="s">
        <v>135</v>
      </c>
      <c r="BS97" s="344">
        <v>38</v>
      </c>
      <c r="BT97" s="345">
        <v>7.1</v>
      </c>
      <c r="BU97" s="347">
        <v>5.5</v>
      </c>
      <c r="BV97" s="344">
        <v>1.5</v>
      </c>
      <c r="BW97" s="345" t="s">
        <v>135</v>
      </c>
      <c r="BX97" s="345">
        <v>7.6</v>
      </c>
      <c r="BY97" s="345">
        <v>0</v>
      </c>
      <c r="BZ97" s="345">
        <v>9.1</v>
      </c>
      <c r="CA97" s="346">
        <v>4.5</v>
      </c>
      <c r="CB97" s="349" t="s">
        <v>135</v>
      </c>
      <c r="CC97" s="350" t="s">
        <v>135</v>
      </c>
      <c r="CD97" s="346">
        <v>15</v>
      </c>
      <c r="CE97" s="344">
        <v>43.1</v>
      </c>
      <c r="CF97" s="345">
        <v>8.9</v>
      </c>
      <c r="CG97" s="347">
        <v>3.6</v>
      </c>
      <c r="CH97" s="344">
        <v>187.7</v>
      </c>
      <c r="CI97" s="345">
        <v>276.3</v>
      </c>
      <c r="CJ97" s="345">
        <v>872.9</v>
      </c>
      <c r="CK97" s="345">
        <v>161.69999999999999</v>
      </c>
      <c r="CL97" s="345">
        <v>1498.6000000000001</v>
      </c>
      <c r="CM97" s="346">
        <v>1194.1000000000001</v>
      </c>
      <c r="CN97" s="344">
        <v>345.2</v>
      </c>
      <c r="CO97" s="345">
        <v>400.2</v>
      </c>
      <c r="CP97" s="346">
        <v>745.4</v>
      </c>
      <c r="CQ97" s="344">
        <v>2191.8000000000002</v>
      </c>
      <c r="CR97" s="345">
        <v>750.5</v>
      </c>
      <c r="CS97" s="347">
        <v>363.90000000000009</v>
      </c>
      <c r="CT97" s="347">
        <v>4799.7000000000007</v>
      </c>
      <c r="CU97" s="263"/>
      <c r="CV97" s="263"/>
      <c r="CW97" s="269"/>
    </row>
    <row r="98" spans="1:101" ht="12.75" customHeight="1" x14ac:dyDescent="0.2">
      <c r="A98" s="264">
        <v>42675</v>
      </c>
      <c r="B98" s="344">
        <v>91.4</v>
      </c>
      <c r="C98" s="345">
        <v>123.3322</v>
      </c>
      <c r="D98" s="345">
        <v>162.5</v>
      </c>
      <c r="E98" s="345">
        <v>117</v>
      </c>
      <c r="F98" s="345">
        <v>494.23220000000003</v>
      </c>
      <c r="G98" s="346">
        <v>388.1</v>
      </c>
      <c r="H98" s="344">
        <v>104.9</v>
      </c>
      <c r="I98" s="345">
        <v>205.8</v>
      </c>
      <c r="J98" s="346">
        <v>310.7</v>
      </c>
      <c r="K98" s="344">
        <v>514.1</v>
      </c>
      <c r="L98" s="345">
        <v>241.2</v>
      </c>
      <c r="M98" s="347">
        <v>94.8</v>
      </c>
      <c r="N98" s="344">
        <v>34</v>
      </c>
      <c r="O98" s="345">
        <v>67.551400000000001</v>
      </c>
      <c r="P98" s="345">
        <v>288.2</v>
      </c>
      <c r="Q98" s="345">
        <v>17.899999999999999</v>
      </c>
      <c r="R98" s="345">
        <v>407.65139999999997</v>
      </c>
      <c r="S98" s="346">
        <v>308.2</v>
      </c>
      <c r="T98" s="344">
        <v>53.4</v>
      </c>
      <c r="U98" s="345">
        <v>87</v>
      </c>
      <c r="V98" s="346">
        <v>140.4</v>
      </c>
      <c r="W98" s="344">
        <v>418.7</v>
      </c>
      <c r="X98" s="345">
        <v>176</v>
      </c>
      <c r="Y98" s="347">
        <v>118.3</v>
      </c>
      <c r="Z98" s="344">
        <v>35</v>
      </c>
      <c r="AA98" s="345">
        <v>51.008199999999995</v>
      </c>
      <c r="AB98" s="345">
        <v>190.1</v>
      </c>
      <c r="AC98" s="345">
        <v>34.799999999999997</v>
      </c>
      <c r="AD98" s="345">
        <v>310.90820000000002</v>
      </c>
      <c r="AE98" s="346">
        <v>259.10000000000002</v>
      </c>
      <c r="AF98" s="344">
        <v>88.2</v>
      </c>
      <c r="AG98" s="345">
        <v>73.2</v>
      </c>
      <c r="AH98" s="346">
        <v>161.4</v>
      </c>
      <c r="AI98" s="344">
        <v>604</v>
      </c>
      <c r="AJ98" s="345">
        <v>215.2</v>
      </c>
      <c r="AK98" s="347">
        <v>97</v>
      </c>
      <c r="AL98" s="344">
        <v>8.8000000000000007</v>
      </c>
      <c r="AM98" s="345">
        <v>14.5</v>
      </c>
      <c r="AN98" s="345">
        <v>86.2</v>
      </c>
      <c r="AO98" s="348">
        <v>0</v>
      </c>
      <c r="AP98" s="345">
        <v>109.5</v>
      </c>
      <c r="AQ98" s="346">
        <v>91.1</v>
      </c>
      <c r="AR98" s="344">
        <v>16.399999999999999</v>
      </c>
      <c r="AS98" s="345">
        <v>11.4</v>
      </c>
      <c r="AT98" s="346">
        <v>27.8</v>
      </c>
      <c r="AU98" s="344">
        <v>154.6</v>
      </c>
      <c r="AV98" s="345">
        <v>51.3</v>
      </c>
      <c r="AW98" s="347">
        <v>21.7</v>
      </c>
      <c r="AX98" s="344">
        <v>18.8</v>
      </c>
      <c r="AY98" s="345">
        <v>24.968299999999999</v>
      </c>
      <c r="AZ98" s="345">
        <v>126</v>
      </c>
      <c r="BA98" s="345" t="s">
        <v>135</v>
      </c>
      <c r="BB98" s="345">
        <v>169.76830000000001</v>
      </c>
      <c r="BC98" s="346">
        <v>151.30000000000001</v>
      </c>
      <c r="BD98" s="349" t="s">
        <v>135</v>
      </c>
      <c r="BE98" s="350" t="s">
        <v>135</v>
      </c>
      <c r="BF98" s="346">
        <v>88.4</v>
      </c>
      <c r="BG98" s="344">
        <v>562.1</v>
      </c>
      <c r="BH98" s="345">
        <v>87.5</v>
      </c>
      <c r="BI98" s="347">
        <v>24.6</v>
      </c>
      <c r="BJ98" s="344">
        <v>4.2</v>
      </c>
      <c r="BK98" s="345" t="s">
        <v>135</v>
      </c>
      <c r="BL98" s="345">
        <v>30.1</v>
      </c>
      <c r="BM98" s="345" t="s">
        <v>135</v>
      </c>
      <c r="BN98" s="345">
        <v>34.300000000000004</v>
      </c>
      <c r="BO98" s="346">
        <v>16.100000000000001</v>
      </c>
      <c r="BP98" s="349" t="s">
        <v>135</v>
      </c>
      <c r="BQ98" s="350" t="s">
        <v>135</v>
      </c>
      <c r="BR98" s="346" t="s">
        <v>135</v>
      </c>
      <c r="BS98" s="344">
        <v>40.799999999999997</v>
      </c>
      <c r="BT98" s="345">
        <v>7.5</v>
      </c>
      <c r="BU98" s="347">
        <v>5.4</v>
      </c>
      <c r="BV98" s="344">
        <v>1.4</v>
      </c>
      <c r="BW98" s="345" t="s">
        <v>135</v>
      </c>
      <c r="BX98" s="345">
        <v>7.5</v>
      </c>
      <c r="BY98" s="345">
        <v>0</v>
      </c>
      <c r="BZ98" s="345">
        <v>8.9</v>
      </c>
      <c r="CA98" s="346">
        <v>4.4000000000000004</v>
      </c>
      <c r="CB98" s="349" t="s">
        <v>135</v>
      </c>
      <c r="CC98" s="350" t="s">
        <v>135</v>
      </c>
      <c r="CD98" s="346">
        <v>16.100000000000001</v>
      </c>
      <c r="CE98" s="344">
        <v>47.5</v>
      </c>
      <c r="CF98" s="345">
        <v>8.5</v>
      </c>
      <c r="CG98" s="347">
        <v>3.4</v>
      </c>
      <c r="CH98" s="344">
        <v>193.6</v>
      </c>
      <c r="CI98" s="345">
        <v>281.7</v>
      </c>
      <c r="CJ98" s="345">
        <v>890.4</v>
      </c>
      <c r="CK98" s="345">
        <v>170</v>
      </c>
      <c r="CL98" s="345">
        <v>1535.6999999999998</v>
      </c>
      <c r="CM98" s="346">
        <v>1218.3</v>
      </c>
      <c r="CN98" s="344">
        <v>332.4</v>
      </c>
      <c r="CO98" s="345">
        <v>412.5</v>
      </c>
      <c r="CP98" s="346">
        <v>744.9</v>
      </c>
      <c r="CQ98" s="344">
        <v>2341.8000000000002</v>
      </c>
      <c r="CR98" s="345">
        <v>787.4</v>
      </c>
      <c r="CS98" s="347">
        <v>365.2</v>
      </c>
      <c r="CT98" s="347">
        <v>4987.5999999999995</v>
      </c>
      <c r="CU98" s="263"/>
      <c r="CV98" s="263"/>
      <c r="CW98" s="269"/>
    </row>
    <row r="99" spans="1:101" ht="12.75" customHeight="1" x14ac:dyDescent="0.2">
      <c r="A99" s="264">
        <v>42705</v>
      </c>
      <c r="B99" s="344">
        <v>96.7</v>
      </c>
      <c r="C99" s="345">
        <v>125.74239999999999</v>
      </c>
      <c r="D99" s="345">
        <v>173.4</v>
      </c>
      <c r="E99" s="345">
        <v>123.9</v>
      </c>
      <c r="F99" s="345">
        <v>519.74239999999998</v>
      </c>
      <c r="G99" s="346">
        <v>403.8</v>
      </c>
      <c r="H99" s="344">
        <v>106.9</v>
      </c>
      <c r="I99" s="345">
        <v>226.9</v>
      </c>
      <c r="J99" s="346">
        <v>333.8</v>
      </c>
      <c r="K99" s="344">
        <v>502.1</v>
      </c>
      <c r="L99" s="345">
        <v>236.4</v>
      </c>
      <c r="M99" s="347">
        <v>86.7</v>
      </c>
      <c r="N99" s="344">
        <v>38.5</v>
      </c>
      <c r="O99" s="345">
        <v>70.4041</v>
      </c>
      <c r="P99" s="345">
        <v>310.7</v>
      </c>
      <c r="Q99" s="345">
        <v>19.5</v>
      </c>
      <c r="R99" s="345">
        <v>439.10410000000002</v>
      </c>
      <c r="S99" s="346">
        <v>328.9</v>
      </c>
      <c r="T99" s="344">
        <v>58</v>
      </c>
      <c r="U99" s="345">
        <v>92.7</v>
      </c>
      <c r="V99" s="346">
        <v>150.69999999999999</v>
      </c>
      <c r="W99" s="344">
        <v>423.8</v>
      </c>
      <c r="X99" s="345">
        <v>174.6</v>
      </c>
      <c r="Y99" s="347">
        <v>126.3</v>
      </c>
      <c r="Z99" s="344">
        <v>36.1</v>
      </c>
      <c r="AA99" s="345">
        <v>52.665099999999995</v>
      </c>
      <c r="AB99" s="345">
        <v>195.5</v>
      </c>
      <c r="AC99" s="345">
        <v>38.799999999999997</v>
      </c>
      <c r="AD99" s="345">
        <v>323.06509999999997</v>
      </c>
      <c r="AE99" s="346">
        <v>268.8</v>
      </c>
      <c r="AF99" s="344">
        <v>85.9</v>
      </c>
      <c r="AG99" s="345">
        <v>79.900000000000006</v>
      </c>
      <c r="AH99" s="346">
        <v>165.8</v>
      </c>
      <c r="AI99" s="344">
        <v>547.9</v>
      </c>
      <c r="AJ99" s="345">
        <v>200</v>
      </c>
      <c r="AK99" s="347">
        <v>92.8</v>
      </c>
      <c r="AL99" s="344">
        <v>8.4</v>
      </c>
      <c r="AM99" s="345">
        <v>14.4</v>
      </c>
      <c r="AN99" s="345">
        <v>86.5</v>
      </c>
      <c r="AO99" s="348">
        <v>0</v>
      </c>
      <c r="AP99" s="345">
        <v>109.3</v>
      </c>
      <c r="AQ99" s="346">
        <v>91</v>
      </c>
      <c r="AR99" s="344">
        <v>15.5</v>
      </c>
      <c r="AS99" s="345">
        <v>14.6</v>
      </c>
      <c r="AT99" s="346">
        <v>30</v>
      </c>
      <c r="AU99" s="344">
        <v>152.19999999999999</v>
      </c>
      <c r="AV99" s="345">
        <v>49.8</v>
      </c>
      <c r="AW99" s="347">
        <v>24</v>
      </c>
      <c r="AX99" s="344">
        <v>19.899999999999999</v>
      </c>
      <c r="AY99" s="345">
        <v>25.617799999999999</v>
      </c>
      <c r="AZ99" s="345">
        <v>129.19999999999999</v>
      </c>
      <c r="BA99" s="345" t="s">
        <v>135</v>
      </c>
      <c r="BB99" s="345">
        <v>174.71779999999998</v>
      </c>
      <c r="BC99" s="346">
        <v>155.1</v>
      </c>
      <c r="BD99" s="349" t="s">
        <v>135</v>
      </c>
      <c r="BE99" s="350" t="s">
        <v>135</v>
      </c>
      <c r="BF99" s="346">
        <v>90.8</v>
      </c>
      <c r="BG99" s="344">
        <v>546.5</v>
      </c>
      <c r="BH99" s="345">
        <v>87</v>
      </c>
      <c r="BI99" s="347">
        <v>53.3</v>
      </c>
      <c r="BJ99" s="344">
        <v>4.7</v>
      </c>
      <c r="BK99" s="345" t="s">
        <v>135</v>
      </c>
      <c r="BL99" s="345">
        <v>33.9</v>
      </c>
      <c r="BM99" s="345" t="s">
        <v>135</v>
      </c>
      <c r="BN99" s="345">
        <v>38.6</v>
      </c>
      <c r="BO99" s="346">
        <v>18.5</v>
      </c>
      <c r="BP99" s="349" t="s">
        <v>135</v>
      </c>
      <c r="BQ99" s="350" t="s">
        <v>135</v>
      </c>
      <c r="BR99" s="346" t="s">
        <v>135</v>
      </c>
      <c r="BS99" s="344">
        <v>41.6</v>
      </c>
      <c r="BT99" s="345">
        <v>8.1999999999999993</v>
      </c>
      <c r="BU99" s="347">
        <v>5</v>
      </c>
      <c r="BV99" s="344">
        <v>1.4</v>
      </c>
      <c r="BW99" s="345" t="s">
        <v>135</v>
      </c>
      <c r="BX99" s="345">
        <v>7.1</v>
      </c>
      <c r="BY99" s="345">
        <v>0</v>
      </c>
      <c r="BZ99" s="345">
        <v>8.5</v>
      </c>
      <c r="CA99" s="346">
        <v>4.5999999999999996</v>
      </c>
      <c r="CB99" s="349" t="s">
        <v>135</v>
      </c>
      <c r="CC99" s="350" t="s">
        <v>135</v>
      </c>
      <c r="CD99" s="346">
        <v>12.9</v>
      </c>
      <c r="CE99" s="344">
        <v>48</v>
      </c>
      <c r="CF99" s="345">
        <v>7.5</v>
      </c>
      <c r="CG99" s="347">
        <v>3.1</v>
      </c>
      <c r="CH99" s="344">
        <v>205.6</v>
      </c>
      <c r="CI99" s="345">
        <v>289.10000000000002</v>
      </c>
      <c r="CJ99" s="345">
        <v>936.2</v>
      </c>
      <c r="CK99" s="345">
        <v>182.5</v>
      </c>
      <c r="CL99" s="345">
        <v>1613.4</v>
      </c>
      <c r="CM99" s="346">
        <v>1270.6999999999998</v>
      </c>
      <c r="CN99" s="344">
        <v>329.8</v>
      </c>
      <c r="CO99" s="345">
        <v>454.1</v>
      </c>
      <c r="CP99" s="346">
        <v>783.90000000000009</v>
      </c>
      <c r="CQ99" s="344">
        <v>2262.1</v>
      </c>
      <c r="CR99" s="345">
        <v>763.5</v>
      </c>
      <c r="CS99" s="347">
        <v>391.20000000000005</v>
      </c>
      <c r="CT99" s="347">
        <v>5050.5999999999995</v>
      </c>
      <c r="CU99" s="263"/>
      <c r="CV99" s="269"/>
      <c r="CW99" s="269"/>
    </row>
    <row r="100" spans="1:101" ht="12.75" customHeight="1" x14ac:dyDescent="0.2">
      <c r="A100" s="264">
        <v>42736</v>
      </c>
      <c r="B100" s="344">
        <v>86.1</v>
      </c>
      <c r="C100" s="345">
        <v>111.145</v>
      </c>
      <c r="D100" s="345">
        <v>159.19999999999999</v>
      </c>
      <c r="E100" s="345">
        <v>111.1</v>
      </c>
      <c r="F100" s="345">
        <v>467.54499999999996</v>
      </c>
      <c r="G100" s="346">
        <v>364.8</v>
      </c>
      <c r="H100" s="344">
        <v>107.9</v>
      </c>
      <c r="I100" s="345">
        <v>224.1</v>
      </c>
      <c r="J100" s="346">
        <v>332</v>
      </c>
      <c r="K100" s="344">
        <v>481</v>
      </c>
      <c r="L100" s="345">
        <v>225.7</v>
      </c>
      <c r="M100" s="347">
        <v>87.9</v>
      </c>
      <c r="N100" s="344">
        <v>32.700000000000003</v>
      </c>
      <c r="O100" s="345">
        <v>61.9</v>
      </c>
      <c r="P100" s="345">
        <v>267.39999999999998</v>
      </c>
      <c r="Q100" s="345">
        <v>18.3</v>
      </c>
      <c r="R100" s="345">
        <v>380.3</v>
      </c>
      <c r="S100" s="346">
        <v>285.5</v>
      </c>
      <c r="T100" s="344">
        <v>55.3</v>
      </c>
      <c r="U100" s="345">
        <v>93.6</v>
      </c>
      <c r="V100" s="346">
        <v>148.89999999999998</v>
      </c>
      <c r="W100" s="344">
        <v>367.2</v>
      </c>
      <c r="X100" s="345">
        <v>164.1</v>
      </c>
      <c r="Y100" s="347">
        <v>109.3</v>
      </c>
      <c r="Z100" s="344">
        <v>33.9</v>
      </c>
      <c r="AA100" s="345">
        <v>48.472999999999999</v>
      </c>
      <c r="AB100" s="345">
        <v>180.4</v>
      </c>
      <c r="AC100" s="345">
        <v>40.5</v>
      </c>
      <c r="AD100" s="345">
        <v>303.27300000000002</v>
      </c>
      <c r="AE100" s="346">
        <v>281.89999999999998</v>
      </c>
      <c r="AF100" s="344">
        <v>81.400000000000006</v>
      </c>
      <c r="AG100" s="345">
        <v>78.2</v>
      </c>
      <c r="AH100" s="346">
        <v>159.60000000000002</v>
      </c>
      <c r="AI100" s="344">
        <v>578.70000000000005</v>
      </c>
      <c r="AJ100" s="345">
        <v>190.2</v>
      </c>
      <c r="AK100" s="347">
        <v>93.9</v>
      </c>
      <c r="AL100" s="344">
        <v>7.8</v>
      </c>
      <c r="AM100" s="345">
        <v>13.6</v>
      </c>
      <c r="AN100" s="345">
        <v>83.6</v>
      </c>
      <c r="AO100" s="348">
        <v>0</v>
      </c>
      <c r="AP100" s="345">
        <v>105</v>
      </c>
      <c r="AQ100" s="346">
        <v>85</v>
      </c>
      <c r="AR100" s="344">
        <v>15.3</v>
      </c>
      <c r="AS100" s="345">
        <v>14.5</v>
      </c>
      <c r="AT100" s="346">
        <v>29.8</v>
      </c>
      <c r="AU100" s="344">
        <v>135</v>
      </c>
      <c r="AV100" s="345">
        <v>50</v>
      </c>
      <c r="AW100" s="347">
        <v>20.9</v>
      </c>
      <c r="AX100" s="344">
        <v>16.399999999999999</v>
      </c>
      <c r="AY100" s="345">
        <v>21.588999999999999</v>
      </c>
      <c r="AZ100" s="345">
        <v>112.9</v>
      </c>
      <c r="BA100" s="345" t="s">
        <v>135</v>
      </c>
      <c r="BB100" s="345">
        <v>150.88900000000001</v>
      </c>
      <c r="BC100" s="346">
        <v>165</v>
      </c>
      <c r="BD100" s="349" t="s">
        <v>135</v>
      </c>
      <c r="BE100" s="350" t="s">
        <v>135</v>
      </c>
      <c r="BF100" s="346">
        <v>88.2</v>
      </c>
      <c r="BG100" s="344">
        <v>526.6</v>
      </c>
      <c r="BH100" s="345">
        <v>88.6</v>
      </c>
      <c r="BI100" s="347">
        <v>27.7</v>
      </c>
      <c r="BJ100" s="344">
        <v>4.2</v>
      </c>
      <c r="BK100" s="345">
        <v>3.2869999999999999</v>
      </c>
      <c r="BL100" s="345">
        <v>30.6</v>
      </c>
      <c r="BM100" s="345" t="s">
        <v>135</v>
      </c>
      <c r="BN100" s="345">
        <v>38.087000000000003</v>
      </c>
      <c r="BO100" s="346">
        <v>16.3</v>
      </c>
      <c r="BP100" s="349" t="s">
        <v>135</v>
      </c>
      <c r="BQ100" s="350" t="s">
        <v>135</v>
      </c>
      <c r="BR100" s="346" t="s">
        <v>135</v>
      </c>
      <c r="BS100" s="344">
        <v>41.9</v>
      </c>
      <c r="BT100" s="345">
        <v>7.9</v>
      </c>
      <c r="BU100" s="347">
        <v>6.4</v>
      </c>
      <c r="BV100" s="344">
        <v>1.1000000000000001</v>
      </c>
      <c r="BW100" s="345">
        <v>0.377</v>
      </c>
      <c r="BX100" s="345">
        <v>5.5</v>
      </c>
      <c r="BY100" s="345">
        <v>0</v>
      </c>
      <c r="BZ100" s="345">
        <v>6.9770000000000003</v>
      </c>
      <c r="CA100" s="346">
        <v>6.1</v>
      </c>
      <c r="CB100" s="349" t="s">
        <v>135</v>
      </c>
      <c r="CC100" s="350" t="s">
        <v>135</v>
      </c>
      <c r="CD100" s="346">
        <v>11.7</v>
      </c>
      <c r="CE100" s="344">
        <v>53.6</v>
      </c>
      <c r="CF100" s="345">
        <v>7.9</v>
      </c>
      <c r="CG100" s="347">
        <v>3</v>
      </c>
      <c r="CH100" s="344">
        <v>182.1</v>
      </c>
      <c r="CI100" s="345">
        <v>260.39999999999998</v>
      </c>
      <c r="CJ100" s="345">
        <v>839.6</v>
      </c>
      <c r="CK100" s="345">
        <v>170.2</v>
      </c>
      <c r="CL100" s="345">
        <v>1452.3</v>
      </c>
      <c r="CM100" s="346">
        <v>1204.5999999999997</v>
      </c>
      <c r="CN100" s="344">
        <v>321</v>
      </c>
      <c r="CO100" s="345">
        <v>449.2</v>
      </c>
      <c r="CP100" s="346">
        <v>770.2</v>
      </c>
      <c r="CQ100" s="344">
        <v>2183.9</v>
      </c>
      <c r="CR100" s="345">
        <v>734.5</v>
      </c>
      <c r="CS100" s="347">
        <v>349.09999999999997</v>
      </c>
      <c r="CT100" s="347">
        <v>4755.5</v>
      </c>
      <c r="CU100" s="263"/>
      <c r="CV100" s="269"/>
      <c r="CW100" s="269"/>
    </row>
    <row r="101" spans="1:101" ht="12.75" customHeight="1" x14ac:dyDescent="0.2">
      <c r="A101" s="264">
        <v>42767</v>
      </c>
      <c r="B101" s="344">
        <v>90.6</v>
      </c>
      <c r="C101" s="345">
        <v>111.693</v>
      </c>
      <c r="D101" s="345">
        <v>162.30000000000001</v>
      </c>
      <c r="E101" s="345">
        <v>118.5</v>
      </c>
      <c r="F101" s="345">
        <v>483.09300000000002</v>
      </c>
      <c r="G101" s="346">
        <v>380.7</v>
      </c>
      <c r="H101" s="344">
        <v>93.1</v>
      </c>
      <c r="I101" s="345">
        <v>216.8</v>
      </c>
      <c r="J101" s="346">
        <v>309.89999999999998</v>
      </c>
      <c r="K101" s="344">
        <v>498.6</v>
      </c>
      <c r="L101" s="345">
        <v>239.9</v>
      </c>
      <c r="M101" s="347">
        <v>83.2</v>
      </c>
      <c r="N101" s="344">
        <v>35.700000000000003</v>
      </c>
      <c r="O101" s="345">
        <v>61.621000000000002</v>
      </c>
      <c r="P101" s="345">
        <v>285.3</v>
      </c>
      <c r="Q101" s="345">
        <v>18.899999999999999</v>
      </c>
      <c r="R101" s="345">
        <v>401.52099999999996</v>
      </c>
      <c r="S101" s="346">
        <v>307.39999999999998</v>
      </c>
      <c r="T101" s="344">
        <v>50.2</v>
      </c>
      <c r="U101" s="345">
        <v>84.6</v>
      </c>
      <c r="V101" s="346">
        <v>134.80000000000001</v>
      </c>
      <c r="W101" s="344">
        <v>372.8</v>
      </c>
      <c r="X101" s="345">
        <v>172.5</v>
      </c>
      <c r="Y101" s="347">
        <v>105.2</v>
      </c>
      <c r="Z101" s="344">
        <v>35</v>
      </c>
      <c r="AA101" s="345">
        <v>47.497</v>
      </c>
      <c r="AB101" s="345">
        <v>184.9</v>
      </c>
      <c r="AC101" s="345">
        <v>41.9</v>
      </c>
      <c r="AD101" s="345">
        <v>309.29699999999997</v>
      </c>
      <c r="AE101" s="346">
        <v>287.2</v>
      </c>
      <c r="AF101" s="344">
        <v>71.7</v>
      </c>
      <c r="AG101" s="345">
        <v>74.3</v>
      </c>
      <c r="AH101" s="346">
        <v>146</v>
      </c>
      <c r="AI101" s="344">
        <v>587.70000000000005</v>
      </c>
      <c r="AJ101" s="345">
        <v>195.8</v>
      </c>
      <c r="AK101" s="347">
        <v>106.2</v>
      </c>
      <c r="AL101" s="344">
        <v>7.5</v>
      </c>
      <c r="AM101" s="345">
        <v>12.4</v>
      </c>
      <c r="AN101" s="345">
        <v>80.3</v>
      </c>
      <c r="AO101" s="348">
        <v>0</v>
      </c>
      <c r="AP101" s="345">
        <v>100.19999999999999</v>
      </c>
      <c r="AQ101" s="346">
        <v>83</v>
      </c>
      <c r="AR101" s="344">
        <v>14.2</v>
      </c>
      <c r="AS101" s="345">
        <v>12.3</v>
      </c>
      <c r="AT101" s="346">
        <v>26.5</v>
      </c>
      <c r="AU101" s="344">
        <v>132.6</v>
      </c>
      <c r="AV101" s="345">
        <v>50.4</v>
      </c>
      <c r="AW101" s="347">
        <v>22.1</v>
      </c>
      <c r="AX101" s="344">
        <v>17.2</v>
      </c>
      <c r="AY101" s="345">
        <v>21.016999999999999</v>
      </c>
      <c r="AZ101" s="345">
        <v>114.5</v>
      </c>
      <c r="BA101" s="345" t="s">
        <v>135</v>
      </c>
      <c r="BB101" s="345">
        <v>152.71699999999998</v>
      </c>
      <c r="BC101" s="346">
        <v>167.8</v>
      </c>
      <c r="BD101" s="349" t="s">
        <v>135</v>
      </c>
      <c r="BE101" s="350" t="s">
        <v>135</v>
      </c>
      <c r="BF101" s="346">
        <v>75.900000000000006</v>
      </c>
      <c r="BG101" s="344">
        <v>509.4</v>
      </c>
      <c r="BH101" s="345">
        <v>92.2</v>
      </c>
      <c r="BI101" s="347">
        <v>27.3</v>
      </c>
      <c r="BJ101" s="344">
        <v>4.0999999999999996</v>
      </c>
      <c r="BK101" s="345">
        <v>3.3519999999999999</v>
      </c>
      <c r="BL101" s="345">
        <v>31.2</v>
      </c>
      <c r="BM101" s="345" t="s">
        <v>135</v>
      </c>
      <c r="BN101" s="345">
        <v>38.652000000000001</v>
      </c>
      <c r="BO101" s="346">
        <v>16.8</v>
      </c>
      <c r="BP101" s="349" t="s">
        <v>135</v>
      </c>
      <c r="BQ101" s="350" t="s">
        <v>135</v>
      </c>
      <c r="BR101" s="346" t="s">
        <v>135</v>
      </c>
      <c r="BS101" s="344">
        <v>41.7</v>
      </c>
      <c r="BT101" s="345">
        <v>8.3000000000000007</v>
      </c>
      <c r="BU101" s="347">
        <v>5.4</v>
      </c>
      <c r="BV101" s="344">
        <v>1.3</v>
      </c>
      <c r="BW101" s="345">
        <v>0.40200000000000002</v>
      </c>
      <c r="BX101" s="345">
        <v>6.5</v>
      </c>
      <c r="BY101" s="345">
        <v>0</v>
      </c>
      <c r="BZ101" s="345">
        <v>8.202</v>
      </c>
      <c r="CA101" s="346">
        <v>4.2</v>
      </c>
      <c r="CB101" s="349" t="s">
        <v>135</v>
      </c>
      <c r="CC101" s="350" t="s">
        <v>135</v>
      </c>
      <c r="CD101" s="346">
        <v>10.199999999999999</v>
      </c>
      <c r="CE101" s="344">
        <v>47.3</v>
      </c>
      <c r="CF101" s="345">
        <v>7.2</v>
      </c>
      <c r="CG101" s="347">
        <v>3.1</v>
      </c>
      <c r="CH101" s="344">
        <v>191.4</v>
      </c>
      <c r="CI101" s="345">
        <v>258</v>
      </c>
      <c r="CJ101" s="345">
        <v>865</v>
      </c>
      <c r="CK101" s="345">
        <v>179.6</v>
      </c>
      <c r="CL101" s="345">
        <v>1494</v>
      </c>
      <c r="CM101" s="346">
        <v>1247.0999999999999</v>
      </c>
      <c r="CN101" s="344">
        <v>284.89999999999998</v>
      </c>
      <c r="CO101" s="345">
        <v>418.4</v>
      </c>
      <c r="CP101" s="346">
        <v>703.3</v>
      </c>
      <c r="CQ101" s="344">
        <v>2190</v>
      </c>
      <c r="CR101" s="345">
        <v>766.2</v>
      </c>
      <c r="CS101" s="347">
        <v>352.50000000000006</v>
      </c>
      <c r="CT101" s="347">
        <v>4739.8</v>
      </c>
      <c r="CU101" s="263"/>
      <c r="CV101" s="269"/>
      <c r="CW101" s="269"/>
    </row>
    <row r="102" spans="1:101" ht="12.75" customHeight="1" x14ac:dyDescent="0.2">
      <c r="A102" s="264">
        <v>42795</v>
      </c>
      <c r="B102" s="344">
        <v>91.8</v>
      </c>
      <c r="C102" s="345">
        <v>124.902</v>
      </c>
      <c r="D102" s="345">
        <v>176.3</v>
      </c>
      <c r="E102" s="345">
        <v>125.2</v>
      </c>
      <c r="F102" s="345">
        <v>518.202</v>
      </c>
      <c r="G102" s="346">
        <v>408.6</v>
      </c>
      <c r="H102" s="344">
        <v>104.4</v>
      </c>
      <c r="I102" s="345">
        <v>217</v>
      </c>
      <c r="J102" s="346">
        <v>321.39999999999998</v>
      </c>
      <c r="K102" s="344">
        <v>545.79999999999995</v>
      </c>
      <c r="L102" s="345">
        <v>246.1</v>
      </c>
      <c r="M102" s="347">
        <v>92.3</v>
      </c>
      <c r="N102" s="344">
        <v>36.1</v>
      </c>
      <c r="O102" s="345">
        <v>68.546000000000006</v>
      </c>
      <c r="P102" s="345">
        <v>296.89999999999998</v>
      </c>
      <c r="Q102" s="345">
        <v>20.3</v>
      </c>
      <c r="R102" s="345">
        <v>421.846</v>
      </c>
      <c r="S102" s="346">
        <v>318.39999999999998</v>
      </c>
      <c r="T102" s="344">
        <v>58.4</v>
      </c>
      <c r="U102" s="345">
        <v>86.7</v>
      </c>
      <c r="V102" s="346">
        <v>145.1</v>
      </c>
      <c r="W102" s="344">
        <v>441.1</v>
      </c>
      <c r="X102" s="345">
        <v>186.4</v>
      </c>
      <c r="Y102" s="347">
        <v>123</v>
      </c>
      <c r="Z102" s="344">
        <v>33.4</v>
      </c>
      <c r="AA102" s="345">
        <v>48.905000000000001</v>
      </c>
      <c r="AB102" s="345">
        <v>181.7</v>
      </c>
      <c r="AC102" s="345">
        <v>43.2</v>
      </c>
      <c r="AD102" s="345">
        <v>307.20499999999998</v>
      </c>
      <c r="AE102" s="346">
        <v>285.2</v>
      </c>
      <c r="AF102" s="344">
        <v>85.6</v>
      </c>
      <c r="AG102" s="345">
        <v>72.7</v>
      </c>
      <c r="AH102" s="346">
        <v>158.30000000000001</v>
      </c>
      <c r="AI102" s="344">
        <v>589.70000000000005</v>
      </c>
      <c r="AJ102" s="345">
        <v>203.9</v>
      </c>
      <c r="AK102" s="347">
        <v>95.6</v>
      </c>
      <c r="AL102" s="344">
        <v>8.3000000000000007</v>
      </c>
      <c r="AM102" s="345">
        <v>14.3</v>
      </c>
      <c r="AN102" s="345">
        <v>87.2</v>
      </c>
      <c r="AO102" s="348">
        <v>0</v>
      </c>
      <c r="AP102" s="345">
        <v>109.80000000000001</v>
      </c>
      <c r="AQ102" s="346">
        <v>90.1</v>
      </c>
      <c r="AR102" s="344">
        <v>17.8</v>
      </c>
      <c r="AS102" s="345">
        <v>13</v>
      </c>
      <c r="AT102" s="346">
        <v>30.8</v>
      </c>
      <c r="AU102" s="344">
        <v>148.69999999999999</v>
      </c>
      <c r="AV102" s="345">
        <v>52.2</v>
      </c>
      <c r="AW102" s="347">
        <v>23.6</v>
      </c>
      <c r="AX102" s="344">
        <v>17.600000000000001</v>
      </c>
      <c r="AY102" s="345">
        <v>22.68</v>
      </c>
      <c r="AZ102" s="345">
        <v>118.3</v>
      </c>
      <c r="BA102" s="345" t="s">
        <v>135</v>
      </c>
      <c r="BB102" s="345">
        <v>158.57999999999998</v>
      </c>
      <c r="BC102" s="346">
        <v>171.4</v>
      </c>
      <c r="BD102" s="349" t="s">
        <v>135</v>
      </c>
      <c r="BE102" s="350" t="s">
        <v>135</v>
      </c>
      <c r="BF102" s="346">
        <v>92.3</v>
      </c>
      <c r="BG102" s="344">
        <v>607.29999999999995</v>
      </c>
      <c r="BH102" s="345">
        <v>91.9</v>
      </c>
      <c r="BI102" s="347">
        <v>55.3</v>
      </c>
      <c r="BJ102" s="344">
        <v>4.2</v>
      </c>
      <c r="BK102" s="345">
        <v>3.6240000000000001</v>
      </c>
      <c r="BL102" s="345">
        <v>31.6</v>
      </c>
      <c r="BM102" s="345" t="s">
        <v>135</v>
      </c>
      <c r="BN102" s="345">
        <v>39.423999999999999</v>
      </c>
      <c r="BO102" s="346">
        <v>16.100000000000001</v>
      </c>
      <c r="BP102" s="349" t="s">
        <v>135</v>
      </c>
      <c r="BQ102" s="350" t="s">
        <v>135</v>
      </c>
      <c r="BR102" s="346" t="s">
        <v>135</v>
      </c>
      <c r="BS102" s="344">
        <v>42.9</v>
      </c>
      <c r="BT102" s="345">
        <v>7.7</v>
      </c>
      <c r="BU102" s="347">
        <v>5</v>
      </c>
      <c r="BV102" s="344">
        <v>1.4</v>
      </c>
      <c r="BW102" s="345">
        <v>0.42699999999999999</v>
      </c>
      <c r="BX102" s="345">
        <v>6.8</v>
      </c>
      <c r="BY102" s="345">
        <v>0</v>
      </c>
      <c r="BZ102" s="345">
        <v>8.6269999999999989</v>
      </c>
      <c r="CA102" s="346">
        <v>4</v>
      </c>
      <c r="CB102" s="349" t="s">
        <v>135</v>
      </c>
      <c r="CC102" s="350" t="s">
        <v>135</v>
      </c>
      <c r="CD102" s="346">
        <v>17</v>
      </c>
      <c r="CE102" s="344">
        <v>71.900000000000006</v>
      </c>
      <c r="CF102" s="345">
        <v>7.6</v>
      </c>
      <c r="CG102" s="347">
        <v>3</v>
      </c>
      <c r="CH102" s="344">
        <v>192.7</v>
      </c>
      <c r="CI102" s="345">
        <v>283.39999999999998</v>
      </c>
      <c r="CJ102" s="345">
        <v>898.7</v>
      </c>
      <c r="CK102" s="345">
        <v>189</v>
      </c>
      <c r="CL102" s="345">
        <v>1563.8</v>
      </c>
      <c r="CM102" s="346">
        <v>1293.8</v>
      </c>
      <c r="CN102" s="344">
        <v>339.2</v>
      </c>
      <c r="CO102" s="345">
        <v>425.7</v>
      </c>
      <c r="CP102" s="346">
        <v>764.9</v>
      </c>
      <c r="CQ102" s="344">
        <v>2447.4</v>
      </c>
      <c r="CR102" s="345">
        <v>795.8</v>
      </c>
      <c r="CS102" s="347">
        <v>397.8</v>
      </c>
      <c r="CT102" s="347">
        <v>5173.9000000000005</v>
      </c>
      <c r="CU102" s="263"/>
      <c r="CV102" s="269"/>
      <c r="CW102" s="269"/>
    </row>
    <row r="103" spans="1:101" ht="12.75" customHeight="1" x14ac:dyDescent="0.2">
      <c r="A103" s="264">
        <v>42826</v>
      </c>
      <c r="B103" s="344">
        <v>82.2</v>
      </c>
      <c r="C103" s="345">
        <v>114.818</v>
      </c>
      <c r="D103" s="345">
        <v>157.19999999999999</v>
      </c>
      <c r="E103" s="345">
        <v>110.6</v>
      </c>
      <c r="F103" s="345">
        <v>464.81799999999998</v>
      </c>
      <c r="G103" s="346">
        <v>366</v>
      </c>
      <c r="H103" s="344">
        <v>102.6</v>
      </c>
      <c r="I103" s="345">
        <v>206.6</v>
      </c>
      <c r="J103" s="346">
        <v>309.2</v>
      </c>
      <c r="K103" s="344">
        <v>498.4</v>
      </c>
      <c r="L103" s="345">
        <v>226.9</v>
      </c>
      <c r="M103" s="347">
        <v>73.5</v>
      </c>
      <c r="N103" s="344">
        <v>33.299999999999997</v>
      </c>
      <c r="O103" s="345">
        <v>62.34</v>
      </c>
      <c r="P103" s="345">
        <v>263.60000000000002</v>
      </c>
      <c r="Q103" s="345">
        <v>18.5</v>
      </c>
      <c r="R103" s="345">
        <v>377.74</v>
      </c>
      <c r="S103" s="346">
        <v>284</v>
      </c>
      <c r="T103" s="344">
        <v>51.7</v>
      </c>
      <c r="U103" s="345">
        <v>85.3</v>
      </c>
      <c r="V103" s="346">
        <v>137</v>
      </c>
      <c r="W103" s="344">
        <v>388.3</v>
      </c>
      <c r="X103" s="345">
        <v>162.69999999999999</v>
      </c>
      <c r="Y103" s="347">
        <v>115.7</v>
      </c>
      <c r="Z103" s="344">
        <v>32.700000000000003</v>
      </c>
      <c r="AA103" s="345">
        <v>49.255000000000003</v>
      </c>
      <c r="AB103" s="345">
        <v>171.7</v>
      </c>
      <c r="AC103" s="345">
        <v>41</v>
      </c>
      <c r="AD103" s="345">
        <v>294.65499999999997</v>
      </c>
      <c r="AE103" s="346">
        <v>280.10000000000002</v>
      </c>
      <c r="AF103" s="344">
        <v>83.6</v>
      </c>
      <c r="AG103" s="345">
        <v>74.099999999999994</v>
      </c>
      <c r="AH103" s="346">
        <v>157.69999999999999</v>
      </c>
      <c r="AI103" s="344">
        <v>607.4</v>
      </c>
      <c r="AJ103" s="345">
        <v>191.8</v>
      </c>
      <c r="AK103" s="347">
        <v>93.7</v>
      </c>
      <c r="AL103" s="344">
        <v>7.2</v>
      </c>
      <c r="AM103" s="345">
        <v>13</v>
      </c>
      <c r="AN103" s="345">
        <v>76.3</v>
      </c>
      <c r="AO103" s="348">
        <v>0</v>
      </c>
      <c r="AP103" s="345">
        <v>96.5</v>
      </c>
      <c r="AQ103" s="346">
        <v>79.5</v>
      </c>
      <c r="AR103" s="344">
        <v>14.9</v>
      </c>
      <c r="AS103" s="345">
        <v>13.4</v>
      </c>
      <c r="AT103" s="346">
        <v>28.2</v>
      </c>
      <c r="AU103" s="344">
        <v>136.1</v>
      </c>
      <c r="AV103" s="345">
        <v>49.9</v>
      </c>
      <c r="AW103" s="347">
        <v>21.8</v>
      </c>
      <c r="AX103" s="344">
        <v>16.399999999999999</v>
      </c>
      <c r="AY103" s="345">
        <v>21.655000000000001</v>
      </c>
      <c r="AZ103" s="345">
        <v>109.7</v>
      </c>
      <c r="BA103" s="345" t="s">
        <v>135</v>
      </c>
      <c r="BB103" s="345">
        <v>147.755</v>
      </c>
      <c r="BC103" s="346">
        <v>160.6</v>
      </c>
      <c r="BD103" s="349" t="s">
        <v>135</v>
      </c>
      <c r="BE103" s="350" t="s">
        <v>135</v>
      </c>
      <c r="BF103" s="346">
        <v>82.5</v>
      </c>
      <c r="BG103" s="344">
        <v>523.1</v>
      </c>
      <c r="BH103" s="345">
        <v>88.8</v>
      </c>
      <c r="BI103" s="347">
        <v>41.3</v>
      </c>
      <c r="BJ103" s="344">
        <v>3.8</v>
      </c>
      <c r="BK103" s="345">
        <v>3.2189999999999999</v>
      </c>
      <c r="BL103" s="345">
        <v>27.9</v>
      </c>
      <c r="BM103" s="345" t="s">
        <v>135</v>
      </c>
      <c r="BN103" s="345">
        <v>34.918999999999997</v>
      </c>
      <c r="BO103" s="346">
        <v>15.2</v>
      </c>
      <c r="BP103" s="349" t="s">
        <v>135</v>
      </c>
      <c r="BQ103" s="350" t="s">
        <v>135</v>
      </c>
      <c r="BR103" s="346" t="s">
        <v>135</v>
      </c>
      <c r="BS103" s="344">
        <v>37.6</v>
      </c>
      <c r="BT103" s="345">
        <v>7.1</v>
      </c>
      <c r="BU103" s="347">
        <v>4.8</v>
      </c>
      <c r="BV103" s="344">
        <v>1.4</v>
      </c>
      <c r="BW103" s="345">
        <v>0.45200000000000001</v>
      </c>
      <c r="BX103" s="345">
        <v>7.1</v>
      </c>
      <c r="BY103" s="345">
        <v>0</v>
      </c>
      <c r="BZ103" s="345">
        <v>8.952</v>
      </c>
      <c r="CA103" s="346">
        <v>6.7</v>
      </c>
      <c r="CB103" s="349" t="s">
        <v>135</v>
      </c>
      <c r="CC103" s="350" t="s">
        <v>135</v>
      </c>
      <c r="CD103" s="346">
        <v>15.2</v>
      </c>
      <c r="CE103" s="344">
        <v>62.9</v>
      </c>
      <c r="CF103" s="345">
        <v>7.9</v>
      </c>
      <c r="CG103" s="347">
        <v>3.2</v>
      </c>
      <c r="CH103" s="344">
        <v>176.9</v>
      </c>
      <c r="CI103" s="345">
        <v>264.8</v>
      </c>
      <c r="CJ103" s="345">
        <v>813.6</v>
      </c>
      <c r="CK103" s="345">
        <v>170.4</v>
      </c>
      <c r="CL103" s="345">
        <v>1425.7000000000003</v>
      </c>
      <c r="CM103" s="346">
        <v>1192.1000000000001</v>
      </c>
      <c r="CN103" s="344">
        <v>315.5</v>
      </c>
      <c r="CO103" s="345">
        <v>414.3</v>
      </c>
      <c r="CP103" s="346">
        <v>729.8</v>
      </c>
      <c r="CQ103" s="344">
        <v>2253.8000000000002</v>
      </c>
      <c r="CR103" s="345">
        <v>735.1</v>
      </c>
      <c r="CS103" s="347">
        <v>354</v>
      </c>
      <c r="CT103" s="347">
        <v>4763.3</v>
      </c>
      <c r="CU103" s="263"/>
      <c r="CV103" s="269"/>
      <c r="CW103" s="269"/>
    </row>
    <row r="104" spans="1:101" ht="12.75" customHeight="1" x14ac:dyDescent="0.2">
      <c r="A104" s="264">
        <v>42856</v>
      </c>
      <c r="B104" s="344">
        <v>87.3</v>
      </c>
      <c r="C104" s="345">
        <v>121.47499999999999</v>
      </c>
      <c r="D104" s="345">
        <v>168.8</v>
      </c>
      <c r="E104" s="345">
        <v>120.2</v>
      </c>
      <c r="F104" s="345">
        <v>497.77499999999998</v>
      </c>
      <c r="G104" s="346">
        <v>388.2</v>
      </c>
      <c r="H104" s="344">
        <v>97.9</v>
      </c>
      <c r="I104" s="345">
        <v>217.3</v>
      </c>
      <c r="J104" s="346">
        <v>315.2</v>
      </c>
      <c r="K104" s="344">
        <v>566.5</v>
      </c>
      <c r="L104" s="345">
        <v>255.4</v>
      </c>
      <c r="M104" s="347">
        <v>81.599999999999994</v>
      </c>
      <c r="N104" s="344">
        <v>35.1</v>
      </c>
      <c r="O104" s="345">
        <v>65.891999999999996</v>
      </c>
      <c r="P104" s="345">
        <v>287.60000000000002</v>
      </c>
      <c r="Q104" s="345">
        <v>19.8</v>
      </c>
      <c r="R104" s="345">
        <v>408.392</v>
      </c>
      <c r="S104" s="346">
        <v>310.3</v>
      </c>
      <c r="T104" s="344">
        <v>51.6</v>
      </c>
      <c r="U104" s="345">
        <v>88.7</v>
      </c>
      <c r="V104" s="346">
        <v>140.30000000000001</v>
      </c>
      <c r="W104" s="344">
        <v>451</v>
      </c>
      <c r="X104" s="345">
        <v>182.7</v>
      </c>
      <c r="Y104" s="347">
        <v>124.8</v>
      </c>
      <c r="Z104" s="344">
        <v>33</v>
      </c>
      <c r="AA104" s="345">
        <v>49.762999999999998</v>
      </c>
      <c r="AB104" s="345">
        <v>177.2</v>
      </c>
      <c r="AC104" s="345">
        <v>44</v>
      </c>
      <c r="AD104" s="345">
        <v>303.96299999999997</v>
      </c>
      <c r="AE104" s="346">
        <v>291.89999999999998</v>
      </c>
      <c r="AF104" s="344">
        <v>80.8</v>
      </c>
      <c r="AG104" s="345">
        <v>73.599999999999994</v>
      </c>
      <c r="AH104" s="346">
        <v>154.39999999999998</v>
      </c>
      <c r="AI104" s="344">
        <v>673</v>
      </c>
      <c r="AJ104" s="345">
        <v>215.6</v>
      </c>
      <c r="AK104" s="347">
        <v>104.9</v>
      </c>
      <c r="AL104" s="344">
        <v>8.5</v>
      </c>
      <c r="AM104" s="345">
        <v>14.4</v>
      </c>
      <c r="AN104" s="345">
        <v>86.6</v>
      </c>
      <c r="AO104" s="348">
        <v>0</v>
      </c>
      <c r="AP104" s="345">
        <v>109.5</v>
      </c>
      <c r="AQ104" s="346">
        <v>91</v>
      </c>
      <c r="AR104" s="344">
        <v>14.7</v>
      </c>
      <c r="AS104" s="345">
        <v>13</v>
      </c>
      <c r="AT104" s="346">
        <v>27.7</v>
      </c>
      <c r="AU104" s="344">
        <v>162.4</v>
      </c>
      <c r="AV104" s="345">
        <v>55.4</v>
      </c>
      <c r="AW104" s="347">
        <v>24.7</v>
      </c>
      <c r="AX104" s="344">
        <v>17.2</v>
      </c>
      <c r="AY104" s="345">
        <v>22.597000000000001</v>
      </c>
      <c r="AZ104" s="345">
        <v>116.5</v>
      </c>
      <c r="BA104" s="345" t="s">
        <v>135</v>
      </c>
      <c r="BB104" s="345">
        <v>156.297</v>
      </c>
      <c r="BC104" s="346">
        <v>169.6</v>
      </c>
      <c r="BD104" s="349" t="s">
        <v>135</v>
      </c>
      <c r="BE104" s="350" t="s">
        <v>135</v>
      </c>
      <c r="BF104" s="346">
        <v>81.7</v>
      </c>
      <c r="BG104" s="344">
        <v>627</v>
      </c>
      <c r="BH104" s="345">
        <v>97.2</v>
      </c>
      <c r="BI104" s="347">
        <v>56.2</v>
      </c>
      <c r="BJ104" s="344">
        <v>3.8</v>
      </c>
      <c r="BK104" s="345">
        <v>3.3420000000000001</v>
      </c>
      <c r="BL104" s="345">
        <v>28.8</v>
      </c>
      <c r="BM104" s="345" t="s">
        <v>135</v>
      </c>
      <c r="BN104" s="345">
        <v>35.942</v>
      </c>
      <c r="BO104" s="346">
        <v>15.3</v>
      </c>
      <c r="BP104" s="349" t="s">
        <v>135</v>
      </c>
      <c r="BQ104" s="350" t="s">
        <v>135</v>
      </c>
      <c r="BR104" s="346" t="s">
        <v>135</v>
      </c>
      <c r="BS104" s="344">
        <v>40.200000000000003</v>
      </c>
      <c r="BT104" s="345">
        <v>7.2</v>
      </c>
      <c r="BU104" s="347">
        <v>4.9000000000000004</v>
      </c>
      <c r="BV104" s="344">
        <v>1.5</v>
      </c>
      <c r="BW104" s="345">
        <v>0.47899999999999998</v>
      </c>
      <c r="BX104" s="345">
        <v>7.9</v>
      </c>
      <c r="BY104" s="345">
        <v>0</v>
      </c>
      <c r="BZ104" s="345">
        <v>9.8790000000000013</v>
      </c>
      <c r="CA104" s="346">
        <v>7</v>
      </c>
      <c r="CB104" s="349" t="s">
        <v>135</v>
      </c>
      <c r="CC104" s="350" t="s">
        <v>135</v>
      </c>
      <c r="CD104" s="346">
        <v>14.4</v>
      </c>
      <c r="CE104" s="344">
        <v>69.8</v>
      </c>
      <c r="CF104" s="345">
        <v>9</v>
      </c>
      <c r="CG104" s="347">
        <v>4.0999999999999996</v>
      </c>
      <c r="CH104" s="344">
        <v>186.3</v>
      </c>
      <c r="CI104" s="345">
        <v>278</v>
      </c>
      <c r="CJ104" s="345">
        <v>873.4</v>
      </c>
      <c r="CK104" s="345">
        <v>184.2</v>
      </c>
      <c r="CL104" s="345">
        <v>1521.9</v>
      </c>
      <c r="CM104" s="346">
        <v>1273.3</v>
      </c>
      <c r="CN104" s="344">
        <v>307.8</v>
      </c>
      <c r="CO104" s="345">
        <v>425.8</v>
      </c>
      <c r="CP104" s="346">
        <v>733.6</v>
      </c>
      <c r="CQ104" s="344">
        <v>2589.6999999999998</v>
      </c>
      <c r="CR104" s="345">
        <v>822.5</v>
      </c>
      <c r="CS104" s="347">
        <v>401.19999999999993</v>
      </c>
      <c r="CT104" s="347">
        <v>5246.4</v>
      </c>
      <c r="CU104" s="263"/>
      <c r="CV104" s="269"/>
      <c r="CW104" s="269"/>
    </row>
    <row r="105" spans="1:101" ht="12.75" customHeight="1" x14ac:dyDescent="0.2">
      <c r="A105" s="264">
        <v>42887</v>
      </c>
      <c r="B105" s="344">
        <v>81.5</v>
      </c>
      <c r="C105" s="345">
        <v>114.771</v>
      </c>
      <c r="D105" s="345">
        <v>157.1</v>
      </c>
      <c r="E105" s="345">
        <v>113.6</v>
      </c>
      <c r="F105" s="345">
        <v>466.971</v>
      </c>
      <c r="G105" s="346">
        <v>365.8</v>
      </c>
      <c r="H105" s="344">
        <v>97.5</v>
      </c>
      <c r="I105" s="345">
        <v>211.4</v>
      </c>
      <c r="J105" s="346">
        <v>308.89999999999998</v>
      </c>
      <c r="K105" s="344">
        <v>509.6</v>
      </c>
      <c r="L105" s="345">
        <v>234.1</v>
      </c>
      <c r="M105" s="347">
        <v>78</v>
      </c>
      <c r="N105" s="344">
        <v>32.9</v>
      </c>
      <c r="O105" s="345">
        <v>61.698</v>
      </c>
      <c r="P105" s="345">
        <v>271.39999999999998</v>
      </c>
      <c r="Q105" s="345">
        <v>19.8</v>
      </c>
      <c r="R105" s="345">
        <v>385.798</v>
      </c>
      <c r="S105" s="346">
        <v>291.5</v>
      </c>
      <c r="T105" s="344">
        <v>50.9</v>
      </c>
      <c r="U105" s="345">
        <v>87.6</v>
      </c>
      <c r="V105" s="346">
        <v>138.5</v>
      </c>
      <c r="W105" s="344">
        <v>403.6</v>
      </c>
      <c r="X105" s="345">
        <v>166.4</v>
      </c>
      <c r="Y105" s="347">
        <v>110.1</v>
      </c>
      <c r="Z105" s="344">
        <v>31.8</v>
      </c>
      <c r="AA105" s="345">
        <v>47.003999999999998</v>
      </c>
      <c r="AB105" s="345">
        <v>166</v>
      </c>
      <c r="AC105" s="345">
        <v>42.6</v>
      </c>
      <c r="AD105" s="345">
        <v>287.404</v>
      </c>
      <c r="AE105" s="346">
        <v>276.10000000000002</v>
      </c>
      <c r="AF105" s="344">
        <v>81.2</v>
      </c>
      <c r="AG105" s="345">
        <v>72.7</v>
      </c>
      <c r="AH105" s="346">
        <v>153.9</v>
      </c>
      <c r="AI105" s="344">
        <v>709.1</v>
      </c>
      <c r="AJ105" s="345">
        <v>214.9</v>
      </c>
      <c r="AK105" s="347">
        <v>89.5</v>
      </c>
      <c r="AL105" s="344">
        <v>7.5</v>
      </c>
      <c r="AM105" s="345">
        <v>13.2</v>
      </c>
      <c r="AN105" s="345">
        <v>82.1</v>
      </c>
      <c r="AO105" s="348">
        <v>0</v>
      </c>
      <c r="AP105" s="345">
        <v>102.8</v>
      </c>
      <c r="AQ105" s="346">
        <v>85.4</v>
      </c>
      <c r="AR105" s="344">
        <v>14.2</v>
      </c>
      <c r="AS105" s="345">
        <v>12.9</v>
      </c>
      <c r="AT105" s="346">
        <v>27</v>
      </c>
      <c r="AU105" s="344">
        <v>139.30000000000001</v>
      </c>
      <c r="AV105" s="345">
        <v>52.2</v>
      </c>
      <c r="AW105" s="347">
        <v>30</v>
      </c>
      <c r="AX105" s="344">
        <v>16.899999999999999</v>
      </c>
      <c r="AY105" s="345">
        <v>21.204999999999998</v>
      </c>
      <c r="AZ105" s="345">
        <v>109.7</v>
      </c>
      <c r="BA105" s="345" t="s">
        <v>135</v>
      </c>
      <c r="BB105" s="345">
        <v>147.80500000000001</v>
      </c>
      <c r="BC105" s="346">
        <v>160.4</v>
      </c>
      <c r="BD105" s="349" t="s">
        <v>135</v>
      </c>
      <c r="BE105" s="350" t="s">
        <v>135</v>
      </c>
      <c r="BF105" s="346">
        <v>81.3</v>
      </c>
      <c r="BG105" s="344">
        <v>588.79999999999995</v>
      </c>
      <c r="BH105" s="345">
        <v>91.8</v>
      </c>
      <c r="BI105" s="347">
        <v>65.099999999999994</v>
      </c>
      <c r="BJ105" s="344">
        <v>3.7</v>
      </c>
      <c r="BK105" s="345">
        <v>3.226</v>
      </c>
      <c r="BL105" s="345">
        <v>27.6</v>
      </c>
      <c r="BM105" s="345" t="s">
        <v>135</v>
      </c>
      <c r="BN105" s="345">
        <v>34.526000000000003</v>
      </c>
      <c r="BO105" s="346">
        <v>14.8</v>
      </c>
      <c r="BP105" s="349" t="s">
        <v>135</v>
      </c>
      <c r="BQ105" s="350" t="s">
        <v>135</v>
      </c>
      <c r="BR105" s="346" t="s">
        <v>135</v>
      </c>
      <c r="BS105" s="344">
        <v>38.299999999999997</v>
      </c>
      <c r="BT105" s="345">
        <v>6.9</v>
      </c>
      <c r="BU105" s="347">
        <v>4.9000000000000004</v>
      </c>
      <c r="BV105" s="344">
        <v>1.4</v>
      </c>
      <c r="BW105" s="345">
        <v>0.45200000000000001</v>
      </c>
      <c r="BX105" s="345">
        <v>7.5</v>
      </c>
      <c r="BY105" s="345">
        <v>0</v>
      </c>
      <c r="BZ105" s="345">
        <v>9.3520000000000003</v>
      </c>
      <c r="CA105" s="346">
        <v>6.9</v>
      </c>
      <c r="CB105" s="349" t="s">
        <v>135</v>
      </c>
      <c r="CC105" s="350" t="s">
        <v>135</v>
      </c>
      <c r="CD105" s="346">
        <v>24.4</v>
      </c>
      <c r="CE105" s="344">
        <v>82</v>
      </c>
      <c r="CF105" s="345">
        <v>9.8000000000000007</v>
      </c>
      <c r="CG105" s="347">
        <v>3.6</v>
      </c>
      <c r="CH105" s="344">
        <v>175.8</v>
      </c>
      <c r="CI105" s="345">
        <v>261.60000000000002</v>
      </c>
      <c r="CJ105" s="345">
        <v>821.4</v>
      </c>
      <c r="CK105" s="345">
        <v>176.1</v>
      </c>
      <c r="CL105" s="345">
        <v>1434.8999999999999</v>
      </c>
      <c r="CM105" s="346">
        <v>1200.9000000000001</v>
      </c>
      <c r="CN105" s="344">
        <v>316.2</v>
      </c>
      <c r="CO105" s="345">
        <v>417.9</v>
      </c>
      <c r="CP105" s="346">
        <v>734.09999999999991</v>
      </c>
      <c r="CQ105" s="344">
        <v>2470.8000000000002</v>
      </c>
      <c r="CR105" s="345">
        <v>776.2</v>
      </c>
      <c r="CS105" s="347">
        <v>381.20000000000005</v>
      </c>
      <c r="CT105" s="347">
        <v>5021</v>
      </c>
      <c r="CU105" s="263"/>
      <c r="CV105" s="269"/>
      <c r="CW105" s="269"/>
    </row>
    <row r="106" spans="1:101" ht="12.75" customHeight="1" x14ac:dyDescent="0.2">
      <c r="A106" s="264">
        <v>42917</v>
      </c>
      <c r="B106" s="344">
        <v>87.9</v>
      </c>
      <c r="C106" s="345">
        <v>121.879</v>
      </c>
      <c r="D106" s="345">
        <v>158.1</v>
      </c>
      <c r="E106" s="345">
        <v>115.5</v>
      </c>
      <c r="F106" s="345">
        <v>483.37900000000002</v>
      </c>
      <c r="G106" s="346">
        <v>393.3</v>
      </c>
      <c r="H106" s="344">
        <v>109.4</v>
      </c>
      <c r="I106" s="345">
        <v>224.3</v>
      </c>
      <c r="J106" s="346">
        <v>333.7</v>
      </c>
      <c r="K106" s="344">
        <v>533.5</v>
      </c>
      <c r="L106" s="345">
        <v>245.7</v>
      </c>
      <c r="M106" s="347">
        <v>79.2</v>
      </c>
      <c r="N106" s="344">
        <v>35.799999999999997</v>
      </c>
      <c r="O106" s="345">
        <v>64.896000000000001</v>
      </c>
      <c r="P106" s="345">
        <v>282.39999999999998</v>
      </c>
      <c r="Q106" s="345">
        <v>20.8</v>
      </c>
      <c r="R106" s="345">
        <v>403.89600000000002</v>
      </c>
      <c r="S106" s="346">
        <v>317.7</v>
      </c>
      <c r="T106" s="344">
        <v>56.5</v>
      </c>
      <c r="U106" s="345">
        <v>92.1</v>
      </c>
      <c r="V106" s="346">
        <v>148.6</v>
      </c>
      <c r="W106" s="344">
        <v>396.6</v>
      </c>
      <c r="X106" s="345">
        <v>178.1</v>
      </c>
      <c r="Y106" s="347">
        <v>122.1</v>
      </c>
      <c r="Z106" s="344">
        <v>36</v>
      </c>
      <c r="AA106" s="345">
        <v>52.683</v>
      </c>
      <c r="AB106" s="345">
        <v>183</v>
      </c>
      <c r="AC106" s="345">
        <v>46.8</v>
      </c>
      <c r="AD106" s="345">
        <v>318.483</v>
      </c>
      <c r="AE106" s="346">
        <v>303.60000000000002</v>
      </c>
      <c r="AF106" s="344">
        <v>96.8</v>
      </c>
      <c r="AG106" s="345">
        <v>77</v>
      </c>
      <c r="AH106" s="346">
        <v>173.8</v>
      </c>
      <c r="AI106" s="344">
        <v>647.29999999999995</v>
      </c>
      <c r="AJ106" s="345">
        <v>226.7</v>
      </c>
      <c r="AK106" s="347">
        <v>83.7</v>
      </c>
      <c r="AL106" s="344">
        <v>8.1999999999999993</v>
      </c>
      <c r="AM106" s="345">
        <v>13.9</v>
      </c>
      <c r="AN106" s="345">
        <v>83</v>
      </c>
      <c r="AO106" s="348">
        <v>0</v>
      </c>
      <c r="AP106" s="345">
        <v>105.1</v>
      </c>
      <c r="AQ106" s="346">
        <v>88.4</v>
      </c>
      <c r="AR106" s="344">
        <v>15.3</v>
      </c>
      <c r="AS106" s="345">
        <v>13.5</v>
      </c>
      <c r="AT106" s="346">
        <v>28.9</v>
      </c>
      <c r="AU106" s="344">
        <v>128.69999999999999</v>
      </c>
      <c r="AV106" s="345">
        <v>52.2</v>
      </c>
      <c r="AW106" s="347">
        <v>23</v>
      </c>
      <c r="AX106" s="344">
        <v>17.600000000000001</v>
      </c>
      <c r="AY106" s="345">
        <v>22.047999999999998</v>
      </c>
      <c r="AZ106" s="345">
        <v>115.5</v>
      </c>
      <c r="BA106" s="345" t="s">
        <v>135</v>
      </c>
      <c r="BB106" s="345">
        <v>155.148</v>
      </c>
      <c r="BC106" s="346">
        <v>167.3</v>
      </c>
      <c r="BD106" s="349" t="s">
        <v>135</v>
      </c>
      <c r="BE106" s="350" t="s">
        <v>135</v>
      </c>
      <c r="BF106" s="346">
        <v>83.9</v>
      </c>
      <c r="BG106" s="344">
        <v>524.1</v>
      </c>
      <c r="BH106" s="345">
        <v>93.8</v>
      </c>
      <c r="BI106" s="347">
        <v>26.3</v>
      </c>
      <c r="BJ106" s="344">
        <v>3.7</v>
      </c>
      <c r="BK106" s="345">
        <v>2.8969999999999998</v>
      </c>
      <c r="BL106" s="345">
        <v>24.5</v>
      </c>
      <c r="BM106" s="345" t="s">
        <v>135</v>
      </c>
      <c r="BN106" s="345">
        <v>31.097000000000001</v>
      </c>
      <c r="BO106" s="346">
        <v>15.5</v>
      </c>
      <c r="BP106" s="349" t="s">
        <v>135</v>
      </c>
      <c r="BQ106" s="350" t="s">
        <v>135</v>
      </c>
      <c r="BR106" s="346" t="s">
        <v>135</v>
      </c>
      <c r="BS106" s="344">
        <v>34.6</v>
      </c>
      <c r="BT106" s="345">
        <v>7</v>
      </c>
      <c r="BU106" s="347">
        <v>4.8</v>
      </c>
      <c r="BV106" s="344">
        <v>1.6</v>
      </c>
      <c r="BW106" s="345">
        <v>0.39600000000000002</v>
      </c>
      <c r="BX106" s="345">
        <v>7.9</v>
      </c>
      <c r="BY106" s="345">
        <v>0</v>
      </c>
      <c r="BZ106" s="345">
        <v>9.8960000000000008</v>
      </c>
      <c r="CA106" s="346">
        <v>7.6</v>
      </c>
      <c r="CB106" s="349" t="s">
        <v>135</v>
      </c>
      <c r="CC106" s="350" t="s">
        <v>135</v>
      </c>
      <c r="CD106" s="346">
        <v>18.8</v>
      </c>
      <c r="CE106" s="344">
        <v>55.2</v>
      </c>
      <c r="CF106" s="345">
        <v>10.5</v>
      </c>
      <c r="CG106" s="347">
        <v>3.4</v>
      </c>
      <c r="CH106" s="344">
        <v>190.9</v>
      </c>
      <c r="CI106" s="345">
        <v>278.7</v>
      </c>
      <c r="CJ106" s="345">
        <v>854.4</v>
      </c>
      <c r="CK106" s="345">
        <v>183.2</v>
      </c>
      <c r="CL106" s="345">
        <v>1507.2</v>
      </c>
      <c r="CM106" s="346">
        <v>1293.3999999999999</v>
      </c>
      <c r="CN106" s="344">
        <v>345.3</v>
      </c>
      <c r="CO106" s="345">
        <v>442.3</v>
      </c>
      <c r="CP106" s="346">
        <v>787.6</v>
      </c>
      <c r="CQ106" s="344">
        <v>2319.9</v>
      </c>
      <c r="CR106" s="345">
        <v>814</v>
      </c>
      <c r="CS106" s="347">
        <v>342.5</v>
      </c>
      <c r="CT106" s="347">
        <v>4957.2000000000007</v>
      </c>
      <c r="CU106" s="263"/>
      <c r="CV106" s="269"/>
      <c r="CW106" s="269"/>
    </row>
    <row r="107" spans="1:101" ht="12.75" customHeight="1" x14ac:dyDescent="0.2">
      <c r="A107" s="264">
        <v>42948</v>
      </c>
      <c r="B107" s="344">
        <v>88.7</v>
      </c>
      <c r="C107" s="345">
        <v>121.432</v>
      </c>
      <c r="D107" s="345">
        <v>161.6</v>
      </c>
      <c r="E107" s="345">
        <v>118.7</v>
      </c>
      <c r="F107" s="345">
        <v>490.43199999999996</v>
      </c>
      <c r="G107" s="346">
        <v>393.7</v>
      </c>
      <c r="H107" s="344">
        <v>94.3</v>
      </c>
      <c r="I107" s="345">
        <v>217.8</v>
      </c>
      <c r="J107" s="346">
        <v>312.10000000000002</v>
      </c>
      <c r="K107" s="344">
        <v>542.5</v>
      </c>
      <c r="L107" s="345">
        <v>250.9</v>
      </c>
      <c r="M107" s="347">
        <v>73.7</v>
      </c>
      <c r="N107" s="344">
        <v>34.799999999999997</v>
      </c>
      <c r="O107" s="345">
        <v>64.948999999999998</v>
      </c>
      <c r="P107" s="345">
        <v>278.5</v>
      </c>
      <c r="Q107" s="345">
        <v>21.2</v>
      </c>
      <c r="R107" s="345">
        <v>399.44900000000001</v>
      </c>
      <c r="S107" s="346">
        <v>315.39999999999998</v>
      </c>
      <c r="T107" s="344">
        <v>69.599999999999994</v>
      </c>
      <c r="U107" s="345">
        <v>91.6</v>
      </c>
      <c r="V107" s="346">
        <v>161.19999999999999</v>
      </c>
      <c r="W107" s="344">
        <v>401.2</v>
      </c>
      <c r="X107" s="345">
        <v>178.1</v>
      </c>
      <c r="Y107" s="347">
        <v>116.1</v>
      </c>
      <c r="Z107" s="344">
        <v>35.700000000000003</v>
      </c>
      <c r="AA107" s="345">
        <v>52.862000000000002</v>
      </c>
      <c r="AB107" s="345">
        <v>180.4</v>
      </c>
      <c r="AC107" s="345">
        <v>47.6</v>
      </c>
      <c r="AD107" s="345">
        <v>316.56200000000001</v>
      </c>
      <c r="AE107" s="346">
        <v>303.39999999999998</v>
      </c>
      <c r="AF107" s="344">
        <v>90.6</v>
      </c>
      <c r="AG107" s="345">
        <v>77.400000000000006</v>
      </c>
      <c r="AH107" s="346">
        <v>168</v>
      </c>
      <c r="AI107" s="344">
        <v>657.5</v>
      </c>
      <c r="AJ107" s="345">
        <v>231.9</v>
      </c>
      <c r="AK107" s="347">
        <v>89.3</v>
      </c>
      <c r="AL107" s="344">
        <v>7.7</v>
      </c>
      <c r="AM107" s="345">
        <v>13.1</v>
      </c>
      <c r="AN107" s="345">
        <v>80.599999999999994</v>
      </c>
      <c r="AO107" s="348">
        <v>0</v>
      </c>
      <c r="AP107" s="345">
        <v>101.39999999999999</v>
      </c>
      <c r="AQ107" s="346">
        <v>83.3</v>
      </c>
      <c r="AR107" s="344">
        <v>15.8</v>
      </c>
      <c r="AS107" s="345">
        <v>13.2</v>
      </c>
      <c r="AT107" s="346">
        <v>29</v>
      </c>
      <c r="AU107" s="344">
        <v>135.1</v>
      </c>
      <c r="AV107" s="345">
        <v>53.4</v>
      </c>
      <c r="AW107" s="347">
        <v>24</v>
      </c>
      <c r="AX107" s="344">
        <v>18.2</v>
      </c>
      <c r="AY107" s="345">
        <v>22.76</v>
      </c>
      <c r="AZ107" s="345">
        <v>118</v>
      </c>
      <c r="BA107" s="345" t="s">
        <v>135</v>
      </c>
      <c r="BB107" s="345">
        <v>158.96</v>
      </c>
      <c r="BC107" s="346">
        <v>170.4</v>
      </c>
      <c r="BD107" s="349" t="s">
        <v>135</v>
      </c>
      <c r="BE107" s="350" t="s">
        <v>135</v>
      </c>
      <c r="BF107" s="346">
        <v>86.2</v>
      </c>
      <c r="BG107" s="344">
        <v>560.5</v>
      </c>
      <c r="BH107" s="345">
        <v>97.5</v>
      </c>
      <c r="BI107" s="347">
        <v>31.3</v>
      </c>
      <c r="BJ107" s="344">
        <v>4</v>
      </c>
      <c r="BK107" s="345">
        <v>3.113</v>
      </c>
      <c r="BL107" s="345">
        <v>25.4</v>
      </c>
      <c r="BM107" s="345" t="s">
        <v>135</v>
      </c>
      <c r="BN107" s="345">
        <v>32.512999999999998</v>
      </c>
      <c r="BO107" s="346">
        <v>15.9</v>
      </c>
      <c r="BP107" s="349" t="s">
        <v>135</v>
      </c>
      <c r="BQ107" s="350" t="s">
        <v>135</v>
      </c>
      <c r="BR107" s="346" t="s">
        <v>135</v>
      </c>
      <c r="BS107" s="344">
        <v>35.700000000000003</v>
      </c>
      <c r="BT107" s="345">
        <v>7.2</v>
      </c>
      <c r="BU107" s="347">
        <v>5</v>
      </c>
      <c r="BV107" s="344">
        <v>1.7</v>
      </c>
      <c r="BW107" s="345">
        <v>0.40100000000000002</v>
      </c>
      <c r="BX107" s="345">
        <v>6.8</v>
      </c>
      <c r="BY107" s="345">
        <v>0</v>
      </c>
      <c r="BZ107" s="345">
        <v>8.9009999999999998</v>
      </c>
      <c r="CA107" s="346">
        <v>7.8</v>
      </c>
      <c r="CB107" s="349" t="s">
        <v>135</v>
      </c>
      <c r="CC107" s="350" t="s">
        <v>135</v>
      </c>
      <c r="CD107" s="346">
        <v>15.9</v>
      </c>
      <c r="CE107" s="344">
        <v>67.400000000000006</v>
      </c>
      <c r="CF107" s="345">
        <v>10.1</v>
      </c>
      <c r="CG107" s="347">
        <v>3.7</v>
      </c>
      <c r="CH107" s="344">
        <v>190.8</v>
      </c>
      <c r="CI107" s="345">
        <v>278.60000000000002</v>
      </c>
      <c r="CJ107" s="345">
        <v>851.4</v>
      </c>
      <c r="CK107" s="345">
        <v>187.7</v>
      </c>
      <c r="CL107" s="345">
        <v>1508.5</v>
      </c>
      <c r="CM107" s="346">
        <v>1289.9000000000001</v>
      </c>
      <c r="CN107" s="344">
        <v>337.8</v>
      </c>
      <c r="CO107" s="345">
        <v>434.6</v>
      </c>
      <c r="CP107" s="346">
        <v>772.40000000000009</v>
      </c>
      <c r="CQ107" s="344">
        <v>2400</v>
      </c>
      <c r="CR107" s="345">
        <v>829.2</v>
      </c>
      <c r="CS107" s="347">
        <v>343.1</v>
      </c>
      <c r="CT107" s="347">
        <v>5024</v>
      </c>
      <c r="CU107" s="263"/>
      <c r="CV107" s="269"/>
      <c r="CW107" s="269"/>
    </row>
    <row r="108" spans="1:101" ht="12.75" customHeight="1" x14ac:dyDescent="0.2">
      <c r="A108" s="264">
        <v>42979</v>
      </c>
      <c r="B108" s="344">
        <v>82.7</v>
      </c>
      <c r="C108" s="345">
        <v>116.008</v>
      </c>
      <c r="D108" s="345">
        <v>157.4</v>
      </c>
      <c r="E108" s="345">
        <v>113.8</v>
      </c>
      <c r="F108" s="345">
        <v>469.90800000000002</v>
      </c>
      <c r="G108" s="346">
        <v>374</v>
      </c>
      <c r="H108" s="344">
        <v>93.3</v>
      </c>
      <c r="I108" s="345">
        <v>218.2</v>
      </c>
      <c r="J108" s="346">
        <v>311.5</v>
      </c>
      <c r="K108" s="344">
        <v>536.70000000000005</v>
      </c>
      <c r="L108" s="345">
        <v>242.4</v>
      </c>
      <c r="M108" s="347">
        <v>67.3</v>
      </c>
      <c r="N108" s="344">
        <v>32.4</v>
      </c>
      <c r="O108" s="345">
        <v>61.805</v>
      </c>
      <c r="P108" s="345">
        <v>262.39999999999998</v>
      </c>
      <c r="Q108" s="345">
        <v>20.6</v>
      </c>
      <c r="R108" s="345">
        <v>377.20499999999998</v>
      </c>
      <c r="S108" s="346">
        <v>294</v>
      </c>
      <c r="T108" s="344">
        <v>69</v>
      </c>
      <c r="U108" s="345">
        <v>90.7</v>
      </c>
      <c r="V108" s="346">
        <v>159.69999999999999</v>
      </c>
      <c r="W108" s="344">
        <v>377.8</v>
      </c>
      <c r="X108" s="345">
        <v>168.6</v>
      </c>
      <c r="Y108" s="347">
        <v>105.4</v>
      </c>
      <c r="Z108" s="344">
        <v>33.1</v>
      </c>
      <c r="AA108" s="345">
        <v>50.204000000000001</v>
      </c>
      <c r="AB108" s="345">
        <v>168.4</v>
      </c>
      <c r="AC108" s="345">
        <v>45.5</v>
      </c>
      <c r="AD108" s="345">
        <v>297.20400000000001</v>
      </c>
      <c r="AE108" s="346">
        <v>282.5</v>
      </c>
      <c r="AF108" s="344">
        <v>89.5</v>
      </c>
      <c r="AG108" s="345">
        <v>84.4</v>
      </c>
      <c r="AH108" s="346">
        <v>173.9</v>
      </c>
      <c r="AI108" s="344">
        <v>608.1</v>
      </c>
      <c r="AJ108" s="345">
        <v>214.3</v>
      </c>
      <c r="AK108" s="347">
        <v>104.7</v>
      </c>
      <c r="AL108" s="344">
        <v>7.6</v>
      </c>
      <c r="AM108" s="345">
        <v>13.3</v>
      </c>
      <c r="AN108" s="345">
        <v>80.2</v>
      </c>
      <c r="AO108" s="348">
        <v>0</v>
      </c>
      <c r="AP108" s="345">
        <v>101.1</v>
      </c>
      <c r="AQ108" s="346">
        <v>82.8</v>
      </c>
      <c r="AR108" s="344">
        <v>15.5</v>
      </c>
      <c r="AS108" s="345">
        <v>14</v>
      </c>
      <c r="AT108" s="346">
        <v>29.5</v>
      </c>
      <c r="AU108" s="344">
        <v>137.19999999999999</v>
      </c>
      <c r="AV108" s="345">
        <v>53.8</v>
      </c>
      <c r="AW108" s="347">
        <v>21.7</v>
      </c>
      <c r="AX108" s="344">
        <v>16.7</v>
      </c>
      <c r="AY108" s="345">
        <v>21.251999999999999</v>
      </c>
      <c r="AZ108" s="345">
        <v>108.3</v>
      </c>
      <c r="BA108" s="345" t="s">
        <v>135</v>
      </c>
      <c r="BB108" s="345">
        <v>146.25200000000001</v>
      </c>
      <c r="BC108" s="346">
        <v>158.5</v>
      </c>
      <c r="BD108" s="349" t="s">
        <v>135</v>
      </c>
      <c r="BE108" s="350" t="s">
        <v>135</v>
      </c>
      <c r="BF108" s="346">
        <v>82.4</v>
      </c>
      <c r="BG108" s="344">
        <v>540.5</v>
      </c>
      <c r="BH108" s="345">
        <v>90.6</v>
      </c>
      <c r="BI108" s="347">
        <v>24.3</v>
      </c>
      <c r="BJ108" s="344">
        <v>3.7</v>
      </c>
      <c r="BK108" s="345">
        <v>2.9540000000000002</v>
      </c>
      <c r="BL108" s="345">
        <v>24.1</v>
      </c>
      <c r="BM108" s="345" t="s">
        <v>135</v>
      </c>
      <c r="BN108" s="345">
        <v>30.754000000000001</v>
      </c>
      <c r="BO108" s="346">
        <v>14.6</v>
      </c>
      <c r="BP108" s="349" t="s">
        <v>135</v>
      </c>
      <c r="BQ108" s="350" t="s">
        <v>135</v>
      </c>
      <c r="BR108" s="346" t="s">
        <v>135</v>
      </c>
      <c r="BS108" s="344">
        <v>36</v>
      </c>
      <c r="BT108" s="345">
        <v>6.8</v>
      </c>
      <c r="BU108" s="347">
        <v>5.9</v>
      </c>
      <c r="BV108" s="344">
        <v>1.5</v>
      </c>
      <c r="BW108" s="345">
        <v>0.39300000000000002</v>
      </c>
      <c r="BX108" s="345">
        <v>6.3</v>
      </c>
      <c r="BY108" s="345">
        <v>0</v>
      </c>
      <c r="BZ108" s="345">
        <v>8.1929999999999996</v>
      </c>
      <c r="CA108" s="346">
        <v>6.9</v>
      </c>
      <c r="CB108" s="349" t="s">
        <v>135</v>
      </c>
      <c r="CC108" s="350" t="s">
        <v>135</v>
      </c>
      <c r="CD108" s="346">
        <v>15.8</v>
      </c>
      <c r="CE108" s="344">
        <v>55.5</v>
      </c>
      <c r="CF108" s="345">
        <v>8.6999999999999993</v>
      </c>
      <c r="CG108" s="347">
        <v>3.5</v>
      </c>
      <c r="CH108" s="344">
        <v>177.6</v>
      </c>
      <c r="CI108" s="345">
        <v>265.89999999999998</v>
      </c>
      <c r="CJ108" s="345">
        <v>807.2</v>
      </c>
      <c r="CK108" s="345">
        <v>180</v>
      </c>
      <c r="CL108" s="345">
        <v>1430.7</v>
      </c>
      <c r="CM108" s="346">
        <v>1213.3</v>
      </c>
      <c r="CN108" s="344">
        <v>331.4</v>
      </c>
      <c r="CO108" s="345">
        <v>441.4</v>
      </c>
      <c r="CP108" s="346">
        <v>772.8</v>
      </c>
      <c r="CQ108" s="344">
        <v>2291.8000000000002</v>
      </c>
      <c r="CR108" s="345">
        <v>785.3</v>
      </c>
      <c r="CS108" s="347">
        <v>332.79999999999995</v>
      </c>
      <c r="CT108" s="347">
        <v>4828.1000000000004</v>
      </c>
      <c r="CU108" s="263"/>
      <c r="CV108" s="269"/>
      <c r="CW108" s="269"/>
    </row>
    <row r="109" spans="1:101" ht="12.75" customHeight="1" x14ac:dyDescent="0.2">
      <c r="A109" s="264">
        <v>43009</v>
      </c>
      <c r="B109" s="344">
        <v>83.3</v>
      </c>
      <c r="C109" s="345">
        <v>116.048</v>
      </c>
      <c r="D109" s="345">
        <v>161.1</v>
      </c>
      <c r="E109" s="345">
        <v>115.3</v>
      </c>
      <c r="F109" s="345">
        <v>475.74799999999999</v>
      </c>
      <c r="G109" s="346">
        <v>380.5</v>
      </c>
      <c r="H109" s="344">
        <v>99.1</v>
      </c>
      <c r="I109" s="345">
        <v>219.6</v>
      </c>
      <c r="J109" s="346">
        <v>318.8</v>
      </c>
      <c r="K109" s="344">
        <v>545.29999999999995</v>
      </c>
      <c r="L109" s="345">
        <v>244.1</v>
      </c>
      <c r="M109" s="347">
        <v>68.7</v>
      </c>
      <c r="N109" s="344">
        <v>33.5</v>
      </c>
      <c r="O109" s="345">
        <v>64.037000000000006</v>
      </c>
      <c r="P109" s="345">
        <v>258.3</v>
      </c>
      <c r="Q109" s="345">
        <v>20.8</v>
      </c>
      <c r="R109" s="345">
        <v>376.637</v>
      </c>
      <c r="S109" s="346">
        <v>289.7</v>
      </c>
      <c r="T109" s="344">
        <v>74.2</v>
      </c>
      <c r="U109" s="345">
        <v>92.3</v>
      </c>
      <c r="V109" s="346">
        <v>166.5</v>
      </c>
      <c r="W109" s="344">
        <v>407.8</v>
      </c>
      <c r="X109" s="345">
        <v>174.1</v>
      </c>
      <c r="Y109" s="347">
        <v>116.2</v>
      </c>
      <c r="Z109" s="344">
        <v>32.799999999999997</v>
      </c>
      <c r="AA109" s="345">
        <v>49.81</v>
      </c>
      <c r="AB109" s="345">
        <v>171.1</v>
      </c>
      <c r="AC109" s="345">
        <v>48.7</v>
      </c>
      <c r="AD109" s="345">
        <v>302.40999999999997</v>
      </c>
      <c r="AE109" s="346">
        <v>288.8</v>
      </c>
      <c r="AF109" s="344">
        <v>88.6</v>
      </c>
      <c r="AG109" s="345">
        <v>75.900000000000006</v>
      </c>
      <c r="AH109" s="346">
        <v>164.5</v>
      </c>
      <c r="AI109" s="344">
        <v>578.5</v>
      </c>
      <c r="AJ109" s="345">
        <v>212</v>
      </c>
      <c r="AK109" s="347">
        <v>109.3</v>
      </c>
      <c r="AL109" s="344">
        <v>7.8</v>
      </c>
      <c r="AM109" s="345">
        <v>14</v>
      </c>
      <c r="AN109" s="345">
        <v>83.2</v>
      </c>
      <c r="AO109" s="348">
        <v>0</v>
      </c>
      <c r="AP109" s="345">
        <v>105</v>
      </c>
      <c r="AQ109" s="346">
        <v>85.6</v>
      </c>
      <c r="AR109" s="344">
        <v>16.899999999999999</v>
      </c>
      <c r="AS109" s="345">
        <v>13.6</v>
      </c>
      <c r="AT109" s="346">
        <v>30.5</v>
      </c>
      <c r="AU109" s="344">
        <v>150.1</v>
      </c>
      <c r="AV109" s="345">
        <v>56.8</v>
      </c>
      <c r="AW109" s="347">
        <v>21.7</v>
      </c>
      <c r="AX109" s="344">
        <v>17.8</v>
      </c>
      <c r="AY109" s="345">
        <v>22.425999999999998</v>
      </c>
      <c r="AZ109" s="345">
        <v>116.6</v>
      </c>
      <c r="BA109" s="345" t="s">
        <v>135</v>
      </c>
      <c r="BB109" s="345">
        <v>156.82599999999999</v>
      </c>
      <c r="BC109" s="346">
        <v>167.9</v>
      </c>
      <c r="BD109" s="349" t="s">
        <v>135</v>
      </c>
      <c r="BE109" s="350" t="s">
        <v>135</v>
      </c>
      <c r="BF109" s="346">
        <v>86.9</v>
      </c>
      <c r="BG109" s="344">
        <v>522.5</v>
      </c>
      <c r="BH109" s="345">
        <v>95.2</v>
      </c>
      <c r="BI109" s="347">
        <v>29.3</v>
      </c>
      <c r="BJ109" s="344">
        <v>4</v>
      </c>
      <c r="BK109" s="345">
        <v>3.1459999999999999</v>
      </c>
      <c r="BL109" s="345">
        <v>25.1</v>
      </c>
      <c r="BM109" s="345" t="s">
        <v>135</v>
      </c>
      <c r="BN109" s="345">
        <v>32.246000000000002</v>
      </c>
      <c r="BO109" s="346">
        <v>15</v>
      </c>
      <c r="BP109" s="349" t="s">
        <v>135</v>
      </c>
      <c r="BQ109" s="350" t="s">
        <v>135</v>
      </c>
      <c r="BR109" s="346" t="s">
        <v>135</v>
      </c>
      <c r="BS109" s="344">
        <v>40.200000000000003</v>
      </c>
      <c r="BT109" s="345">
        <v>7.2</v>
      </c>
      <c r="BU109" s="347">
        <v>5.7</v>
      </c>
      <c r="BV109" s="344">
        <v>1.4</v>
      </c>
      <c r="BW109" s="345">
        <v>0.38300000000000001</v>
      </c>
      <c r="BX109" s="345">
        <v>6.7</v>
      </c>
      <c r="BY109" s="345">
        <v>0</v>
      </c>
      <c r="BZ109" s="345">
        <v>8.4830000000000005</v>
      </c>
      <c r="CA109" s="346">
        <v>6.7</v>
      </c>
      <c r="CB109" s="349" t="s">
        <v>135</v>
      </c>
      <c r="CC109" s="350" t="s">
        <v>135</v>
      </c>
      <c r="CD109" s="346">
        <v>15.2</v>
      </c>
      <c r="CE109" s="344">
        <v>61</v>
      </c>
      <c r="CF109" s="345">
        <v>8.1999999999999993</v>
      </c>
      <c r="CG109" s="347">
        <v>3.6</v>
      </c>
      <c r="CH109" s="344">
        <v>180.5</v>
      </c>
      <c r="CI109" s="345">
        <v>269.8</v>
      </c>
      <c r="CJ109" s="345">
        <v>822.1</v>
      </c>
      <c r="CK109" s="345">
        <v>184.9</v>
      </c>
      <c r="CL109" s="345">
        <v>1457.3000000000002</v>
      </c>
      <c r="CM109" s="346">
        <v>1234.2</v>
      </c>
      <c r="CN109" s="344">
        <v>345.6</v>
      </c>
      <c r="CO109" s="345">
        <v>436.7</v>
      </c>
      <c r="CP109" s="346">
        <v>782.3</v>
      </c>
      <c r="CQ109" s="344">
        <v>2305.3000000000002</v>
      </c>
      <c r="CR109" s="345">
        <v>797.5</v>
      </c>
      <c r="CS109" s="347">
        <v>354.5</v>
      </c>
      <c r="CT109" s="347">
        <v>4899.4000000000005</v>
      </c>
      <c r="CU109" s="263"/>
      <c r="CV109" s="269"/>
      <c r="CW109" s="269"/>
    </row>
    <row r="110" spans="1:101" ht="12.75" customHeight="1" x14ac:dyDescent="0.2">
      <c r="A110" s="264">
        <v>43040</v>
      </c>
      <c r="B110" s="344">
        <v>85.4</v>
      </c>
      <c r="C110" s="345">
        <v>114.502</v>
      </c>
      <c r="D110" s="345">
        <v>164</v>
      </c>
      <c r="E110" s="345">
        <v>122.7</v>
      </c>
      <c r="F110" s="345">
        <v>486.60199999999998</v>
      </c>
      <c r="G110" s="346">
        <v>381</v>
      </c>
      <c r="H110" s="344">
        <v>95.6</v>
      </c>
      <c r="I110" s="345">
        <v>215.3</v>
      </c>
      <c r="J110" s="346">
        <v>310.89999999999998</v>
      </c>
      <c r="K110" s="344">
        <v>555.29999999999995</v>
      </c>
      <c r="L110" s="345">
        <v>253.7</v>
      </c>
      <c r="M110" s="347">
        <v>70.599999999999994</v>
      </c>
      <c r="N110" s="344">
        <v>34.5</v>
      </c>
      <c r="O110" s="345">
        <v>64.385999999999996</v>
      </c>
      <c r="P110" s="345">
        <v>278.39999999999998</v>
      </c>
      <c r="Q110" s="345">
        <v>23</v>
      </c>
      <c r="R110" s="345">
        <v>400.28599999999994</v>
      </c>
      <c r="S110" s="346">
        <v>306.60000000000002</v>
      </c>
      <c r="T110" s="344">
        <v>70.599999999999994</v>
      </c>
      <c r="U110" s="345">
        <v>86.5</v>
      </c>
      <c r="V110" s="346">
        <v>157.1</v>
      </c>
      <c r="W110" s="344">
        <v>443.9</v>
      </c>
      <c r="X110" s="345">
        <v>183.7</v>
      </c>
      <c r="Y110" s="347">
        <v>111.4</v>
      </c>
      <c r="Z110" s="344">
        <v>32.5</v>
      </c>
      <c r="AA110" s="345">
        <v>48.279000000000003</v>
      </c>
      <c r="AB110" s="345">
        <v>172.8</v>
      </c>
      <c r="AC110" s="345">
        <v>50.4</v>
      </c>
      <c r="AD110" s="345">
        <v>303.97899999999998</v>
      </c>
      <c r="AE110" s="346">
        <v>288.60000000000002</v>
      </c>
      <c r="AF110" s="344">
        <v>84.6</v>
      </c>
      <c r="AG110" s="345">
        <v>74.599999999999994</v>
      </c>
      <c r="AH110" s="346">
        <v>159.19999999999999</v>
      </c>
      <c r="AI110" s="344">
        <v>633.6</v>
      </c>
      <c r="AJ110" s="345">
        <v>217.6</v>
      </c>
      <c r="AK110" s="347">
        <v>115.4</v>
      </c>
      <c r="AL110" s="344">
        <v>7.5</v>
      </c>
      <c r="AM110" s="345">
        <v>13.2</v>
      </c>
      <c r="AN110" s="345">
        <v>82.4</v>
      </c>
      <c r="AO110" s="348">
        <v>0</v>
      </c>
      <c r="AP110" s="345">
        <v>103.10000000000001</v>
      </c>
      <c r="AQ110" s="346">
        <v>83.6</v>
      </c>
      <c r="AR110" s="344">
        <v>16.600000000000001</v>
      </c>
      <c r="AS110" s="345">
        <v>12.8</v>
      </c>
      <c r="AT110" s="346">
        <v>29.4</v>
      </c>
      <c r="AU110" s="344">
        <v>165.8</v>
      </c>
      <c r="AV110" s="345">
        <v>56.8</v>
      </c>
      <c r="AW110" s="347">
        <v>21.4</v>
      </c>
      <c r="AX110" s="344">
        <v>17.600000000000001</v>
      </c>
      <c r="AY110" s="345">
        <v>21.547999999999998</v>
      </c>
      <c r="AZ110" s="345">
        <v>113.4</v>
      </c>
      <c r="BA110" s="345" t="s">
        <v>135</v>
      </c>
      <c r="BB110" s="345">
        <v>152.548</v>
      </c>
      <c r="BC110" s="346">
        <v>164.5</v>
      </c>
      <c r="BD110" s="349" t="s">
        <v>135</v>
      </c>
      <c r="BE110" s="350" t="s">
        <v>135</v>
      </c>
      <c r="BF110" s="346">
        <v>84.2</v>
      </c>
      <c r="BG110" s="344">
        <v>644.4</v>
      </c>
      <c r="BH110" s="345">
        <v>96.1</v>
      </c>
      <c r="BI110" s="347">
        <v>27.7</v>
      </c>
      <c r="BJ110" s="344">
        <v>4.0999999999999996</v>
      </c>
      <c r="BK110" s="345">
        <v>3.266</v>
      </c>
      <c r="BL110" s="345">
        <v>25.9</v>
      </c>
      <c r="BM110" s="345" t="s">
        <v>135</v>
      </c>
      <c r="BN110" s="345">
        <v>33.265999999999998</v>
      </c>
      <c r="BO110" s="346">
        <v>15.1</v>
      </c>
      <c r="BP110" s="349" t="s">
        <v>135</v>
      </c>
      <c r="BQ110" s="350" t="s">
        <v>135</v>
      </c>
      <c r="BR110" s="346" t="s">
        <v>135</v>
      </c>
      <c r="BS110" s="344">
        <v>42.4</v>
      </c>
      <c r="BT110" s="345">
        <v>7.3</v>
      </c>
      <c r="BU110" s="347">
        <v>5.8</v>
      </c>
      <c r="BV110" s="344">
        <v>1.3</v>
      </c>
      <c r="BW110" s="345">
        <v>0.32300000000000001</v>
      </c>
      <c r="BX110" s="345">
        <v>6.1</v>
      </c>
      <c r="BY110" s="345">
        <v>0</v>
      </c>
      <c r="BZ110" s="345">
        <v>7.7229999999999999</v>
      </c>
      <c r="CA110" s="346">
        <v>6.3</v>
      </c>
      <c r="CB110" s="349" t="s">
        <v>135</v>
      </c>
      <c r="CC110" s="350" t="s">
        <v>135</v>
      </c>
      <c r="CD110" s="346">
        <v>14.5</v>
      </c>
      <c r="CE110" s="344">
        <v>65.2</v>
      </c>
      <c r="CF110" s="345">
        <v>7.5</v>
      </c>
      <c r="CG110" s="347">
        <v>3.3</v>
      </c>
      <c r="CH110" s="344">
        <v>182.9</v>
      </c>
      <c r="CI110" s="345">
        <v>265.5</v>
      </c>
      <c r="CJ110" s="345">
        <v>843</v>
      </c>
      <c r="CK110" s="345">
        <v>196.2</v>
      </c>
      <c r="CL110" s="345">
        <v>1487.6000000000001</v>
      </c>
      <c r="CM110" s="346">
        <v>1245.6999999999998</v>
      </c>
      <c r="CN110" s="344">
        <v>332.9</v>
      </c>
      <c r="CO110" s="345">
        <v>422.4</v>
      </c>
      <c r="CP110" s="346">
        <v>755.3</v>
      </c>
      <c r="CQ110" s="344">
        <v>2550.6999999999998</v>
      </c>
      <c r="CR110" s="345">
        <v>822.8</v>
      </c>
      <c r="CS110" s="347">
        <v>355.59999999999997</v>
      </c>
      <c r="CT110" s="347">
        <v>5149.2000000000007</v>
      </c>
      <c r="CU110" s="263"/>
      <c r="CV110" s="269"/>
      <c r="CW110" s="269"/>
    </row>
    <row r="111" spans="1:101" ht="12.75" customHeight="1" x14ac:dyDescent="0.2">
      <c r="A111" s="264">
        <v>43070</v>
      </c>
      <c r="B111" s="344">
        <v>94</v>
      </c>
      <c r="C111" s="345">
        <v>122.587</v>
      </c>
      <c r="D111" s="345">
        <v>175.4</v>
      </c>
      <c r="E111" s="345">
        <v>132.5</v>
      </c>
      <c r="F111" s="345">
        <v>524.48699999999997</v>
      </c>
      <c r="G111" s="346">
        <v>408.9</v>
      </c>
      <c r="H111" s="344">
        <v>98.2</v>
      </c>
      <c r="I111" s="345">
        <v>241.3</v>
      </c>
      <c r="J111" s="346">
        <v>339.4</v>
      </c>
      <c r="K111" s="344">
        <v>523.79999999999995</v>
      </c>
      <c r="L111" s="345">
        <v>245.4</v>
      </c>
      <c r="M111" s="347">
        <v>75.2</v>
      </c>
      <c r="N111" s="344">
        <v>37.4</v>
      </c>
      <c r="O111" s="345">
        <v>67.018000000000001</v>
      </c>
      <c r="P111" s="345">
        <v>297.10000000000002</v>
      </c>
      <c r="Q111" s="345">
        <v>25.4</v>
      </c>
      <c r="R111" s="345">
        <v>426.91800000000001</v>
      </c>
      <c r="S111" s="346">
        <v>329.2</v>
      </c>
      <c r="T111" s="344">
        <v>78</v>
      </c>
      <c r="U111" s="345">
        <v>94.2</v>
      </c>
      <c r="V111" s="346">
        <v>172.2</v>
      </c>
      <c r="W111" s="344">
        <v>424.8</v>
      </c>
      <c r="X111" s="345">
        <v>181.7</v>
      </c>
      <c r="Y111" s="347">
        <v>113.9</v>
      </c>
      <c r="Z111" s="344">
        <v>34.9</v>
      </c>
      <c r="AA111" s="345">
        <v>50.494999999999997</v>
      </c>
      <c r="AB111" s="345">
        <v>180.5</v>
      </c>
      <c r="AC111" s="345">
        <v>51.8</v>
      </c>
      <c r="AD111" s="345">
        <v>317.69499999999999</v>
      </c>
      <c r="AE111" s="346">
        <v>301.10000000000002</v>
      </c>
      <c r="AF111" s="344">
        <v>85.1</v>
      </c>
      <c r="AG111" s="345">
        <v>86.8</v>
      </c>
      <c r="AH111" s="346">
        <v>171.89999999999998</v>
      </c>
      <c r="AI111" s="344">
        <v>577.6</v>
      </c>
      <c r="AJ111" s="345">
        <v>207.2</v>
      </c>
      <c r="AK111" s="347">
        <v>97.1</v>
      </c>
      <c r="AL111" s="344">
        <v>8.5</v>
      </c>
      <c r="AM111" s="345">
        <v>14</v>
      </c>
      <c r="AN111" s="345">
        <v>90.3</v>
      </c>
      <c r="AO111" s="348">
        <v>0</v>
      </c>
      <c r="AP111" s="345">
        <v>112.8</v>
      </c>
      <c r="AQ111" s="346">
        <v>91.4</v>
      </c>
      <c r="AR111" s="344">
        <v>16.7</v>
      </c>
      <c r="AS111" s="345">
        <v>16.3</v>
      </c>
      <c r="AT111" s="346">
        <v>33</v>
      </c>
      <c r="AU111" s="344">
        <v>149.5</v>
      </c>
      <c r="AV111" s="345">
        <v>53.7</v>
      </c>
      <c r="AW111" s="347">
        <v>20.8</v>
      </c>
      <c r="AX111" s="344">
        <v>18.7</v>
      </c>
      <c r="AY111" s="345">
        <v>22.123999999999999</v>
      </c>
      <c r="AZ111" s="345">
        <v>117.6</v>
      </c>
      <c r="BA111" s="345" t="s">
        <v>135</v>
      </c>
      <c r="BB111" s="345">
        <v>158.42399999999998</v>
      </c>
      <c r="BC111" s="346">
        <v>169.8</v>
      </c>
      <c r="BD111" s="349" t="s">
        <v>135</v>
      </c>
      <c r="BE111" s="350" t="s">
        <v>135</v>
      </c>
      <c r="BF111" s="346">
        <v>87.8</v>
      </c>
      <c r="BG111" s="344">
        <v>549.5</v>
      </c>
      <c r="BH111" s="345">
        <v>91.1</v>
      </c>
      <c r="BI111" s="347">
        <v>30.7</v>
      </c>
      <c r="BJ111" s="344">
        <v>4.4000000000000004</v>
      </c>
      <c r="BK111" s="345">
        <v>3.3290000000000002</v>
      </c>
      <c r="BL111" s="345">
        <v>28.2</v>
      </c>
      <c r="BM111" s="345" t="s">
        <v>135</v>
      </c>
      <c r="BN111" s="345">
        <v>35.929000000000002</v>
      </c>
      <c r="BO111" s="346">
        <v>17.2</v>
      </c>
      <c r="BP111" s="349" t="s">
        <v>135</v>
      </c>
      <c r="BQ111" s="350" t="s">
        <v>135</v>
      </c>
      <c r="BR111" s="346" t="s">
        <v>135</v>
      </c>
      <c r="BS111" s="344">
        <v>39.799999999999997</v>
      </c>
      <c r="BT111" s="345">
        <v>7.7</v>
      </c>
      <c r="BU111" s="347">
        <v>5.2</v>
      </c>
      <c r="BV111" s="344">
        <v>1.3</v>
      </c>
      <c r="BW111" s="345">
        <v>0.32300000000000001</v>
      </c>
      <c r="BX111" s="345">
        <v>6</v>
      </c>
      <c r="BY111" s="345">
        <v>0</v>
      </c>
      <c r="BZ111" s="345">
        <v>7.6230000000000002</v>
      </c>
      <c r="CA111" s="346">
        <v>6.3</v>
      </c>
      <c r="CB111" s="349" t="s">
        <v>135</v>
      </c>
      <c r="CC111" s="350" t="s">
        <v>135</v>
      </c>
      <c r="CD111" s="346">
        <v>14.5</v>
      </c>
      <c r="CE111" s="344">
        <v>55.9</v>
      </c>
      <c r="CF111" s="345">
        <v>6.9</v>
      </c>
      <c r="CG111" s="347">
        <v>2.9</v>
      </c>
      <c r="CH111" s="344">
        <v>199.1</v>
      </c>
      <c r="CI111" s="345">
        <v>279.89999999999998</v>
      </c>
      <c r="CJ111" s="345">
        <v>895</v>
      </c>
      <c r="CK111" s="345">
        <v>209.8</v>
      </c>
      <c r="CL111" s="345">
        <v>1583.8</v>
      </c>
      <c r="CM111" s="346">
        <v>1323.8999999999999</v>
      </c>
      <c r="CN111" s="344">
        <v>342.1</v>
      </c>
      <c r="CO111" s="345">
        <v>476.7</v>
      </c>
      <c r="CP111" s="346">
        <v>818.8</v>
      </c>
      <c r="CQ111" s="344">
        <v>2321</v>
      </c>
      <c r="CR111" s="345">
        <v>793.7</v>
      </c>
      <c r="CS111" s="347">
        <v>345.8</v>
      </c>
      <c r="CT111" s="347">
        <v>5069.4000000000005</v>
      </c>
      <c r="CU111" s="263"/>
      <c r="CV111" s="269"/>
      <c r="CW111" s="269"/>
    </row>
    <row r="112" spans="1:101" ht="12.75" customHeight="1" x14ac:dyDescent="0.2">
      <c r="A112" s="264">
        <v>43101</v>
      </c>
      <c r="B112" s="344">
        <v>91.7</v>
      </c>
      <c r="C112" s="345">
        <v>114.1812</v>
      </c>
      <c r="D112" s="345">
        <v>159.4</v>
      </c>
      <c r="E112" s="345">
        <v>117.8</v>
      </c>
      <c r="F112" s="345">
        <v>483.08120000000002</v>
      </c>
      <c r="G112" s="346">
        <v>386.9</v>
      </c>
      <c r="H112" s="344">
        <v>62.8</v>
      </c>
      <c r="I112" s="345">
        <v>275.60000000000002</v>
      </c>
      <c r="J112" s="346">
        <v>338.4</v>
      </c>
      <c r="K112" s="344">
        <v>526.4</v>
      </c>
      <c r="L112" s="345">
        <v>244</v>
      </c>
      <c r="M112" s="347">
        <v>98.8</v>
      </c>
      <c r="N112" s="344">
        <v>33.700000000000003</v>
      </c>
      <c r="O112" s="345">
        <v>62.773199999999996</v>
      </c>
      <c r="P112" s="345">
        <v>267.10000000000002</v>
      </c>
      <c r="Q112" s="345">
        <v>21.5</v>
      </c>
      <c r="R112" s="345">
        <v>385.07320000000004</v>
      </c>
      <c r="S112" s="346">
        <v>327.2</v>
      </c>
      <c r="T112" s="344">
        <v>58.2</v>
      </c>
      <c r="U112" s="345">
        <v>109.4</v>
      </c>
      <c r="V112" s="346">
        <v>167.60000000000002</v>
      </c>
      <c r="W112" s="344">
        <v>375.7</v>
      </c>
      <c r="X112" s="345">
        <v>185</v>
      </c>
      <c r="Y112" s="347">
        <v>135.9</v>
      </c>
      <c r="Z112" s="344">
        <v>33.9</v>
      </c>
      <c r="AA112" s="345">
        <v>51.129100000000001</v>
      </c>
      <c r="AB112" s="345">
        <v>180.9</v>
      </c>
      <c r="AC112" s="345">
        <v>51.8</v>
      </c>
      <c r="AD112" s="345">
        <v>317.72910000000002</v>
      </c>
      <c r="AE112" s="346">
        <v>278.60000000000002</v>
      </c>
      <c r="AF112" s="344">
        <v>81.3</v>
      </c>
      <c r="AG112" s="345">
        <v>92.3</v>
      </c>
      <c r="AH112" s="346">
        <v>173.6</v>
      </c>
      <c r="AI112" s="344">
        <v>633.70000000000005</v>
      </c>
      <c r="AJ112" s="345">
        <v>203.2</v>
      </c>
      <c r="AK112" s="347">
        <v>84.7</v>
      </c>
      <c r="AL112" s="344">
        <v>8</v>
      </c>
      <c r="AM112" s="345">
        <v>13.6882</v>
      </c>
      <c r="AN112" s="345">
        <v>83.8</v>
      </c>
      <c r="AO112" s="348">
        <v>0</v>
      </c>
      <c r="AP112" s="345">
        <v>105.48820000000001</v>
      </c>
      <c r="AQ112" s="346">
        <v>85.4</v>
      </c>
      <c r="AR112" s="344">
        <v>15.5</v>
      </c>
      <c r="AS112" s="345">
        <v>15.8</v>
      </c>
      <c r="AT112" s="346">
        <v>31.3</v>
      </c>
      <c r="AU112" s="344">
        <v>146.4</v>
      </c>
      <c r="AV112" s="345">
        <v>51.2</v>
      </c>
      <c r="AW112" s="347">
        <v>20.8</v>
      </c>
      <c r="AX112" s="344">
        <v>17.8</v>
      </c>
      <c r="AY112" s="345">
        <v>21.524000000000001</v>
      </c>
      <c r="AZ112" s="345">
        <v>115.2</v>
      </c>
      <c r="BA112" s="345" t="s">
        <v>135</v>
      </c>
      <c r="BB112" s="345">
        <v>154.524</v>
      </c>
      <c r="BC112" s="346">
        <v>139</v>
      </c>
      <c r="BD112" s="349" t="s">
        <v>135</v>
      </c>
      <c r="BE112" s="350" t="s">
        <v>135</v>
      </c>
      <c r="BF112" s="346">
        <v>87</v>
      </c>
      <c r="BG112" s="344">
        <v>477</v>
      </c>
      <c r="BH112" s="345">
        <v>88</v>
      </c>
      <c r="BI112" s="347">
        <v>33.9</v>
      </c>
      <c r="BJ112" s="344">
        <v>4.3</v>
      </c>
      <c r="BK112" s="345" t="s">
        <v>135</v>
      </c>
      <c r="BL112" s="345">
        <v>29.5</v>
      </c>
      <c r="BM112" s="345" t="s">
        <v>135</v>
      </c>
      <c r="BN112" s="345">
        <v>33.799999999999997</v>
      </c>
      <c r="BO112" s="346">
        <v>24.9</v>
      </c>
      <c r="BP112" s="349" t="s">
        <v>135</v>
      </c>
      <c r="BQ112" s="350" t="s">
        <v>135</v>
      </c>
      <c r="BR112" s="346" t="s">
        <v>135</v>
      </c>
      <c r="BS112" s="345">
        <v>45.5</v>
      </c>
      <c r="BT112" s="345">
        <v>12.1</v>
      </c>
      <c r="BU112" s="347">
        <v>6.9</v>
      </c>
      <c r="BV112" s="344">
        <v>1.3</v>
      </c>
      <c r="BW112" s="345" t="s">
        <v>135</v>
      </c>
      <c r="BX112" s="345">
        <v>6.8</v>
      </c>
      <c r="BY112" s="345">
        <v>0</v>
      </c>
      <c r="BZ112" s="345">
        <v>8.1</v>
      </c>
      <c r="CA112" s="346">
        <v>6.5</v>
      </c>
      <c r="CB112" s="349" t="s">
        <v>135</v>
      </c>
      <c r="CC112" s="350" t="s">
        <v>135</v>
      </c>
      <c r="CD112" s="346">
        <v>12.8</v>
      </c>
      <c r="CE112" s="344">
        <v>50.1</v>
      </c>
      <c r="CF112" s="345">
        <v>6.8</v>
      </c>
      <c r="CG112" s="347">
        <v>2.2999999999999998</v>
      </c>
      <c r="CH112" s="344">
        <v>190.7</v>
      </c>
      <c r="CI112" s="345">
        <v>263.3</v>
      </c>
      <c r="CJ112" s="345">
        <v>842.7</v>
      </c>
      <c r="CK112" s="345">
        <v>191.1</v>
      </c>
      <c r="CL112" s="345">
        <v>1487.8</v>
      </c>
      <c r="CM112" s="346">
        <v>1248.5</v>
      </c>
      <c r="CN112" s="344">
        <v>279.5</v>
      </c>
      <c r="CO112" s="345">
        <v>531.29999999999995</v>
      </c>
      <c r="CP112" s="346">
        <v>810.8</v>
      </c>
      <c r="CQ112" s="344">
        <v>2254.8000000000002</v>
      </c>
      <c r="CR112" s="345">
        <v>790.3</v>
      </c>
      <c r="CS112" s="347">
        <v>383.29999999999995</v>
      </c>
      <c r="CT112" s="347">
        <v>4936.7</v>
      </c>
      <c r="CU112" s="263"/>
      <c r="CV112" s="269"/>
      <c r="CW112" s="269"/>
    </row>
    <row r="113" spans="1:101" ht="12.75" customHeight="1" x14ac:dyDescent="0.2">
      <c r="A113" s="264">
        <v>43132</v>
      </c>
      <c r="B113" s="344">
        <v>86.7</v>
      </c>
      <c r="C113" s="345">
        <v>113.06939999999999</v>
      </c>
      <c r="D113" s="345">
        <v>150.6</v>
      </c>
      <c r="E113" s="345">
        <v>111</v>
      </c>
      <c r="F113" s="345">
        <v>461.36939999999998</v>
      </c>
      <c r="G113" s="346">
        <v>367.6</v>
      </c>
      <c r="H113" s="344">
        <v>60.9</v>
      </c>
      <c r="I113" s="345">
        <v>224.4</v>
      </c>
      <c r="J113" s="346">
        <v>285.3</v>
      </c>
      <c r="K113" s="344">
        <v>526.4</v>
      </c>
      <c r="L113" s="345">
        <v>252.6</v>
      </c>
      <c r="M113" s="347">
        <v>98.8</v>
      </c>
      <c r="N113" s="344">
        <v>33.5</v>
      </c>
      <c r="O113" s="345">
        <v>61.387900000000002</v>
      </c>
      <c r="P113" s="345">
        <v>263.39999999999998</v>
      </c>
      <c r="Q113" s="345">
        <v>23.9</v>
      </c>
      <c r="R113" s="345">
        <v>382.18789999999996</v>
      </c>
      <c r="S113" s="346">
        <v>327.9</v>
      </c>
      <c r="T113" s="344">
        <v>59.8</v>
      </c>
      <c r="U113" s="345">
        <v>117.5</v>
      </c>
      <c r="V113" s="346">
        <v>177.3</v>
      </c>
      <c r="W113" s="344">
        <v>395.1</v>
      </c>
      <c r="X113" s="345">
        <v>189.2</v>
      </c>
      <c r="Y113" s="347">
        <v>112.1</v>
      </c>
      <c r="Z113" s="344">
        <v>30.7</v>
      </c>
      <c r="AA113" s="345">
        <v>47.168399999999998</v>
      </c>
      <c r="AB113" s="345">
        <v>167.2</v>
      </c>
      <c r="AC113" s="345">
        <v>50.4</v>
      </c>
      <c r="AD113" s="345">
        <v>295.46839999999997</v>
      </c>
      <c r="AE113" s="346">
        <v>258.89999999999998</v>
      </c>
      <c r="AF113" s="344">
        <v>68.7</v>
      </c>
      <c r="AG113" s="345">
        <v>78.2</v>
      </c>
      <c r="AH113" s="346">
        <v>146.9</v>
      </c>
      <c r="AI113" s="344">
        <v>580.29999999999995</v>
      </c>
      <c r="AJ113" s="345">
        <v>194.1</v>
      </c>
      <c r="AK113" s="347">
        <v>94.6</v>
      </c>
      <c r="AL113" s="344">
        <v>7.2</v>
      </c>
      <c r="AM113" s="345">
        <v>11.957799999999999</v>
      </c>
      <c r="AN113" s="345">
        <v>77.400000000000006</v>
      </c>
      <c r="AO113" s="348">
        <v>0</v>
      </c>
      <c r="AP113" s="345">
        <v>96.5578</v>
      </c>
      <c r="AQ113" s="346">
        <v>78.599999999999994</v>
      </c>
      <c r="AR113" s="344">
        <v>15.6</v>
      </c>
      <c r="AS113" s="345">
        <v>11.1</v>
      </c>
      <c r="AT113" s="346">
        <v>26.6</v>
      </c>
      <c r="AU113" s="344">
        <v>145.6</v>
      </c>
      <c r="AV113" s="345">
        <v>50.6</v>
      </c>
      <c r="AW113" s="347">
        <v>18.8</v>
      </c>
      <c r="AX113" s="344">
        <v>17.100000000000001</v>
      </c>
      <c r="AY113" s="345">
        <v>19.860799999999998</v>
      </c>
      <c r="AZ113" s="345">
        <v>108.1</v>
      </c>
      <c r="BA113" s="345" t="s">
        <v>135</v>
      </c>
      <c r="BB113" s="345">
        <v>145.0608</v>
      </c>
      <c r="BC113" s="346">
        <v>131.30000000000001</v>
      </c>
      <c r="BD113" s="349" t="s">
        <v>135</v>
      </c>
      <c r="BE113" s="350" t="s">
        <v>135</v>
      </c>
      <c r="BF113" s="346">
        <v>75.8</v>
      </c>
      <c r="BG113" s="344">
        <v>516.1</v>
      </c>
      <c r="BH113" s="345">
        <v>85.2</v>
      </c>
      <c r="BI113" s="347">
        <v>33.9</v>
      </c>
      <c r="BJ113" s="344">
        <v>3.8</v>
      </c>
      <c r="BK113" s="345" t="s">
        <v>135</v>
      </c>
      <c r="BL113" s="345">
        <v>26.8</v>
      </c>
      <c r="BM113" s="345" t="s">
        <v>135</v>
      </c>
      <c r="BN113" s="345">
        <v>30.6</v>
      </c>
      <c r="BO113" s="346">
        <v>22.5</v>
      </c>
      <c r="BP113" s="349" t="s">
        <v>135</v>
      </c>
      <c r="BQ113" s="350" t="s">
        <v>135</v>
      </c>
      <c r="BR113" s="346" t="s">
        <v>135</v>
      </c>
      <c r="BS113" s="345">
        <v>45.7</v>
      </c>
      <c r="BT113" s="345">
        <v>11.7</v>
      </c>
      <c r="BU113" s="347">
        <v>6.6</v>
      </c>
      <c r="BV113" s="344">
        <v>1.2</v>
      </c>
      <c r="BW113" s="345" t="s">
        <v>135</v>
      </c>
      <c r="BX113" s="345">
        <v>6.8</v>
      </c>
      <c r="BY113" s="345">
        <v>0</v>
      </c>
      <c r="BZ113" s="345">
        <v>8</v>
      </c>
      <c r="CA113" s="346">
        <v>6.4</v>
      </c>
      <c r="CB113" s="349" t="s">
        <v>135</v>
      </c>
      <c r="CC113" s="350" t="s">
        <v>135</v>
      </c>
      <c r="CD113" s="346">
        <v>11.8</v>
      </c>
      <c r="CE113" s="344">
        <v>58.7</v>
      </c>
      <c r="CF113" s="345">
        <v>6.5</v>
      </c>
      <c r="CG113" s="347">
        <v>2.6</v>
      </c>
      <c r="CH113" s="344">
        <v>180.3</v>
      </c>
      <c r="CI113" s="345">
        <v>253.5</v>
      </c>
      <c r="CJ113" s="345">
        <v>800.4</v>
      </c>
      <c r="CK113" s="345">
        <v>185.3</v>
      </c>
      <c r="CL113" s="345">
        <v>1419.5</v>
      </c>
      <c r="CM113" s="346">
        <v>1193.2</v>
      </c>
      <c r="CN113" s="344">
        <v>260.7</v>
      </c>
      <c r="CO113" s="345">
        <v>462.9</v>
      </c>
      <c r="CP113" s="346">
        <v>723.59999999999991</v>
      </c>
      <c r="CQ113" s="344">
        <v>2267.9</v>
      </c>
      <c r="CR113" s="345">
        <v>789.9</v>
      </c>
      <c r="CS113" s="347">
        <v>367.40000000000003</v>
      </c>
      <c r="CT113" s="347">
        <v>4778.3999999999996</v>
      </c>
      <c r="CU113" s="263"/>
      <c r="CV113" s="269"/>
      <c r="CW113" s="269"/>
    </row>
    <row r="114" spans="1:101" ht="12.75" customHeight="1" x14ac:dyDescent="0.2">
      <c r="A114" s="264">
        <v>43160</v>
      </c>
      <c r="B114" s="344">
        <v>96</v>
      </c>
      <c r="C114" s="345">
        <v>126.139</v>
      </c>
      <c r="D114" s="345">
        <v>166.9</v>
      </c>
      <c r="E114" s="345">
        <v>124.5</v>
      </c>
      <c r="F114" s="345">
        <v>513.53899999999999</v>
      </c>
      <c r="G114" s="346">
        <v>413.7</v>
      </c>
      <c r="H114" s="344">
        <v>64</v>
      </c>
      <c r="I114" s="345">
        <v>238.8</v>
      </c>
      <c r="J114" s="346">
        <v>302.8</v>
      </c>
      <c r="K114" s="344">
        <v>562.6</v>
      </c>
      <c r="L114" s="345">
        <v>278.2</v>
      </c>
      <c r="M114" s="347">
        <v>104.7</v>
      </c>
      <c r="N114" s="344">
        <v>36.5</v>
      </c>
      <c r="O114" s="345">
        <v>66.573599999999999</v>
      </c>
      <c r="P114" s="345">
        <v>289.2</v>
      </c>
      <c r="Q114" s="345">
        <v>27.2</v>
      </c>
      <c r="R114" s="345">
        <v>419.47359999999998</v>
      </c>
      <c r="S114" s="346">
        <v>362.1</v>
      </c>
      <c r="T114" s="344">
        <v>61.8</v>
      </c>
      <c r="U114" s="345">
        <v>122.2</v>
      </c>
      <c r="V114" s="346">
        <v>184</v>
      </c>
      <c r="W114" s="344">
        <v>430.3</v>
      </c>
      <c r="X114" s="345">
        <v>213.6</v>
      </c>
      <c r="Y114" s="347">
        <v>110.3</v>
      </c>
      <c r="Z114" s="344">
        <v>34</v>
      </c>
      <c r="AA114" s="345">
        <v>52.055300000000003</v>
      </c>
      <c r="AB114" s="345">
        <v>183.2</v>
      </c>
      <c r="AC114" s="345">
        <v>55.8</v>
      </c>
      <c r="AD114" s="345">
        <v>325.05529999999999</v>
      </c>
      <c r="AE114" s="346">
        <v>286</v>
      </c>
      <c r="AF114" s="344">
        <v>79.099999999999994</v>
      </c>
      <c r="AG114" s="345">
        <v>84.2</v>
      </c>
      <c r="AH114" s="346">
        <v>163.30000000000001</v>
      </c>
      <c r="AI114" s="344">
        <v>654.4</v>
      </c>
      <c r="AJ114" s="345">
        <v>217</v>
      </c>
      <c r="AK114" s="347">
        <v>98.3</v>
      </c>
      <c r="AL114" s="344">
        <v>8</v>
      </c>
      <c r="AM114" s="345">
        <v>13.963700000000001</v>
      </c>
      <c r="AN114" s="345">
        <v>86.1</v>
      </c>
      <c r="AO114" s="348">
        <v>0</v>
      </c>
      <c r="AP114" s="345">
        <v>108.0637</v>
      </c>
      <c r="AQ114" s="346">
        <v>87.8</v>
      </c>
      <c r="AR114" s="344">
        <v>18</v>
      </c>
      <c r="AS114" s="345">
        <v>11.8</v>
      </c>
      <c r="AT114" s="346">
        <v>29.8</v>
      </c>
      <c r="AU114" s="344">
        <v>163.69999999999999</v>
      </c>
      <c r="AV114" s="345">
        <v>58</v>
      </c>
      <c r="AW114" s="347">
        <v>20.9</v>
      </c>
      <c r="AX114" s="344">
        <v>18.5</v>
      </c>
      <c r="AY114" s="345">
        <v>22.954900000000002</v>
      </c>
      <c r="AZ114" s="345">
        <v>118.8</v>
      </c>
      <c r="BA114" s="345" t="s">
        <v>135</v>
      </c>
      <c r="BB114" s="345">
        <v>160.25489999999999</v>
      </c>
      <c r="BC114" s="346">
        <v>143.9</v>
      </c>
      <c r="BD114" s="349" t="s">
        <v>135</v>
      </c>
      <c r="BE114" s="350" t="s">
        <v>135</v>
      </c>
      <c r="BF114" s="346">
        <v>83.1</v>
      </c>
      <c r="BG114" s="344">
        <v>565</v>
      </c>
      <c r="BH114" s="345">
        <v>95.6</v>
      </c>
      <c r="BI114" s="347">
        <v>44.4</v>
      </c>
      <c r="BJ114" s="344">
        <v>4.2</v>
      </c>
      <c r="BK114" s="345" t="s">
        <v>135</v>
      </c>
      <c r="BL114" s="345">
        <v>29.1</v>
      </c>
      <c r="BM114" s="345" t="s">
        <v>135</v>
      </c>
      <c r="BN114" s="345">
        <v>33.300000000000004</v>
      </c>
      <c r="BO114" s="346">
        <v>24.3</v>
      </c>
      <c r="BP114" s="349" t="s">
        <v>135</v>
      </c>
      <c r="BQ114" s="350" t="s">
        <v>135</v>
      </c>
      <c r="BR114" s="346" t="s">
        <v>135</v>
      </c>
      <c r="BS114" s="345">
        <v>48.4</v>
      </c>
      <c r="BT114" s="345">
        <v>12.6</v>
      </c>
      <c r="BU114" s="347">
        <v>6.7</v>
      </c>
      <c r="BV114" s="344">
        <v>1.5</v>
      </c>
      <c r="BW114" s="345" t="s">
        <v>135</v>
      </c>
      <c r="BX114" s="345">
        <v>8.3000000000000007</v>
      </c>
      <c r="BY114" s="345">
        <v>0</v>
      </c>
      <c r="BZ114" s="345">
        <v>9.8000000000000007</v>
      </c>
      <c r="CA114" s="346">
        <v>8.1</v>
      </c>
      <c r="CB114" s="349" t="s">
        <v>135</v>
      </c>
      <c r="CC114" s="350" t="s">
        <v>135</v>
      </c>
      <c r="CD114" s="346">
        <v>13.8</v>
      </c>
      <c r="CE114" s="344">
        <v>66.2</v>
      </c>
      <c r="CF114" s="345">
        <v>8.1999999999999993</v>
      </c>
      <c r="CG114" s="347">
        <v>2.5</v>
      </c>
      <c r="CH114" s="344">
        <v>198.8</v>
      </c>
      <c r="CI114" s="345">
        <v>281.7</v>
      </c>
      <c r="CJ114" s="345">
        <v>881.6</v>
      </c>
      <c r="CK114" s="345">
        <v>207.5</v>
      </c>
      <c r="CL114" s="345">
        <v>1569.6</v>
      </c>
      <c r="CM114" s="346">
        <v>1325.8999999999999</v>
      </c>
      <c r="CN114" s="344">
        <v>285.10000000000002</v>
      </c>
      <c r="CO114" s="345">
        <v>491.7</v>
      </c>
      <c r="CP114" s="346">
        <v>776.8</v>
      </c>
      <c r="CQ114" s="344">
        <v>2490.6999999999998</v>
      </c>
      <c r="CR114" s="345">
        <v>883.3</v>
      </c>
      <c r="CS114" s="347">
        <v>387.79999999999995</v>
      </c>
      <c r="CT114" s="347">
        <v>5224.8999999999996</v>
      </c>
      <c r="CU114" s="263"/>
      <c r="CV114" s="269"/>
      <c r="CW114" s="269"/>
    </row>
    <row r="115" spans="1:101" ht="12.75" customHeight="1" x14ac:dyDescent="0.2">
      <c r="A115" s="264">
        <v>43191</v>
      </c>
      <c r="B115" s="344">
        <v>85.3</v>
      </c>
      <c r="C115" s="345">
        <v>112.71260000000001</v>
      </c>
      <c r="D115" s="345">
        <v>151.6</v>
      </c>
      <c r="E115" s="345">
        <v>115.1</v>
      </c>
      <c r="F115" s="345">
        <v>464.71260000000007</v>
      </c>
      <c r="G115" s="346">
        <v>368.4</v>
      </c>
      <c r="H115" s="344">
        <v>62.3</v>
      </c>
      <c r="I115" s="345">
        <v>242.8</v>
      </c>
      <c r="J115" s="346">
        <v>305.10000000000002</v>
      </c>
      <c r="K115" s="344">
        <v>537</v>
      </c>
      <c r="L115" s="345">
        <v>259.60000000000002</v>
      </c>
      <c r="M115" s="347">
        <v>96.8</v>
      </c>
      <c r="N115" s="344">
        <v>33.5</v>
      </c>
      <c r="O115" s="345">
        <v>62.8521</v>
      </c>
      <c r="P115" s="345">
        <v>259.60000000000002</v>
      </c>
      <c r="Q115" s="345">
        <v>25.6</v>
      </c>
      <c r="R115" s="345">
        <v>381.55210000000005</v>
      </c>
      <c r="S115" s="346">
        <v>327.7</v>
      </c>
      <c r="T115" s="344">
        <v>58.7</v>
      </c>
      <c r="U115" s="345">
        <v>133.6</v>
      </c>
      <c r="V115" s="346">
        <v>192.3</v>
      </c>
      <c r="W115" s="344">
        <v>403.4</v>
      </c>
      <c r="X115" s="345">
        <v>196.2</v>
      </c>
      <c r="Y115" s="347">
        <v>118.2</v>
      </c>
      <c r="Z115" s="344">
        <v>30.5</v>
      </c>
      <c r="AA115" s="345">
        <v>46.482900000000001</v>
      </c>
      <c r="AB115" s="345">
        <v>165.3</v>
      </c>
      <c r="AC115" s="345">
        <v>51</v>
      </c>
      <c r="AD115" s="345">
        <v>293.28290000000004</v>
      </c>
      <c r="AE115" s="346">
        <v>255.6</v>
      </c>
      <c r="AF115" s="344">
        <v>78.3</v>
      </c>
      <c r="AG115" s="345">
        <v>85.4</v>
      </c>
      <c r="AH115" s="346">
        <v>163.69999999999999</v>
      </c>
      <c r="AI115" s="344">
        <v>648.5</v>
      </c>
      <c r="AJ115" s="345">
        <v>203.8</v>
      </c>
      <c r="AK115" s="347">
        <v>113.5</v>
      </c>
      <c r="AL115" s="344">
        <v>7.7</v>
      </c>
      <c r="AM115" s="345">
        <v>12.820200000000002</v>
      </c>
      <c r="AN115" s="345">
        <v>78.7</v>
      </c>
      <c r="AO115" s="348">
        <v>0</v>
      </c>
      <c r="AP115" s="345">
        <v>99.220200000000006</v>
      </c>
      <c r="AQ115" s="346">
        <v>79.2</v>
      </c>
      <c r="AR115" s="344">
        <v>17.5</v>
      </c>
      <c r="AS115" s="345">
        <v>12.1</v>
      </c>
      <c r="AT115" s="346">
        <v>29.6</v>
      </c>
      <c r="AU115" s="344">
        <v>156.9</v>
      </c>
      <c r="AV115" s="345">
        <v>52.9</v>
      </c>
      <c r="AW115" s="347">
        <v>20.9</v>
      </c>
      <c r="AX115" s="344">
        <v>17.2</v>
      </c>
      <c r="AY115" s="345">
        <v>20.304299999999998</v>
      </c>
      <c r="AZ115" s="345">
        <v>111.2</v>
      </c>
      <c r="BA115" s="345" t="s">
        <v>135</v>
      </c>
      <c r="BB115" s="345">
        <v>148.70429999999999</v>
      </c>
      <c r="BC115" s="346">
        <v>133.69999999999999</v>
      </c>
      <c r="BD115" s="349" t="s">
        <v>135</v>
      </c>
      <c r="BE115" s="350" t="s">
        <v>135</v>
      </c>
      <c r="BF115" s="346">
        <v>86.5</v>
      </c>
      <c r="BG115" s="344">
        <v>533.20000000000005</v>
      </c>
      <c r="BH115" s="345">
        <v>89.9</v>
      </c>
      <c r="BI115" s="347">
        <v>35.1</v>
      </c>
      <c r="BJ115" s="344">
        <v>3.6</v>
      </c>
      <c r="BK115" s="345" t="s">
        <v>135</v>
      </c>
      <c r="BL115" s="345">
        <v>25.4</v>
      </c>
      <c r="BM115" s="345" t="s">
        <v>135</v>
      </c>
      <c r="BN115" s="345">
        <v>29</v>
      </c>
      <c r="BO115" s="346">
        <v>22.2</v>
      </c>
      <c r="BP115" s="349" t="s">
        <v>135</v>
      </c>
      <c r="BQ115" s="350" t="s">
        <v>135</v>
      </c>
      <c r="BR115" s="346" t="s">
        <v>135</v>
      </c>
      <c r="BS115" s="345">
        <v>41</v>
      </c>
      <c r="BT115" s="345">
        <v>11.5</v>
      </c>
      <c r="BU115" s="347">
        <v>5.7</v>
      </c>
      <c r="BV115" s="344">
        <v>1.5</v>
      </c>
      <c r="BW115" s="345" t="s">
        <v>135</v>
      </c>
      <c r="BX115" s="345">
        <v>8.3000000000000007</v>
      </c>
      <c r="BY115" s="345">
        <v>0</v>
      </c>
      <c r="BZ115" s="345">
        <v>9.8000000000000007</v>
      </c>
      <c r="CA115" s="346">
        <v>8.1</v>
      </c>
      <c r="CB115" s="349" t="s">
        <v>135</v>
      </c>
      <c r="CC115" s="350" t="s">
        <v>135</v>
      </c>
      <c r="CD115" s="346">
        <v>13.9</v>
      </c>
      <c r="CE115" s="344">
        <v>71.8</v>
      </c>
      <c r="CF115" s="345">
        <v>9.6999999999999993</v>
      </c>
      <c r="CG115" s="347">
        <v>3.2</v>
      </c>
      <c r="CH115" s="344">
        <v>179.3</v>
      </c>
      <c r="CI115" s="345">
        <v>255.2</v>
      </c>
      <c r="CJ115" s="345">
        <v>800.1</v>
      </c>
      <c r="CK115" s="345">
        <v>191.6</v>
      </c>
      <c r="CL115" s="345">
        <v>1426.1999999999998</v>
      </c>
      <c r="CM115" s="346">
        <v>1194.8999999999999</v>
      </c>
      <c r="CN115" s="344">
        <v>278.7</v>
      </c>
      <c r="CO115" s="345">
        <v>512.4</v>
      </c>
      <c r="CP115" s="346">
        <v>791.09999999999991</v>
      </c>
      <c r="CQ115" s="344">
        <v>2391.9</v>
      </c>
      <c r="CR115" s="345">
        <v>823.6</v>
      </c>
      <c r="CS115" s="347">
        <v>393.4</v>
      </c>
      <c r="CT115" s="347">
        <v>5002.5999999999995</v>
      </c>
      <c r="CU115" s="263"/>
      <c r="CV115" s="269"/>
      <c r="CW115" s="269"/>
    </row>
    <row r="116" spans="1:101" ht="12.75" customHeight="1" x14ac:dyDescent="0.2">
      <c r="A116" s="264">
        <v>43221</v>
      </c>
      <c r="B116" s="344">
        <v>90</v>
      </c>
      <c r="C116" s="345">
        <v>116.5056</v>
      </c>
      <c r="D116" s="345">
        <v>156.69999999999999</v>
      </c>
      <c r="E116" s="345">
        <v>126.8</v>
      </c>
      <c r="F116" s="345">
        <v>490.00560000000002</v>
      </c>
      <c r="G116" s="346">
        <v>388</v>
      </c>
      <c r="H116" s="344">
        <v>63.1</v>
      </c>
      <c r="I116" s="345">
        <v>230.2</v>
      </c>
      <c r="J116" s="346">
        <v>293.3</v>
      </c>
      <c r="K116" s="344">
        <v>594</v>
      </c>
      <c r="L116" s="345">
        <v>282.2</v>
      </c>
      <c r="M116" s="347">
        <v>96</v>
      </c>
      <c r="N116" s="344">
        <v>34.799999999999997</v>
      </c>
      <c r="O116" s="345">
        <v>63.254599999999996</v>
      </c>
      <c r="P116" s="345">
        <v>283.60000000000002</v>
      </c>
      <c r="Q116" s="345">
        <v>30.3</v>
      </c>
      <c r="R116" s="345">
        <v>411.95460000000003</v>
      </c>
      <c r="S116" s="346">
        <v>352.9</v>
      </c>
      <c r="T116" s="344">
        <v>52.8</v>
      </c>
      <c r="U116" s="345">
        <v>133.1</v>
      </c>
      <c r="V116" s="346">
        <v>185.89999999999998</v>
      </c>
      <c r="W116" s="344">
        <v>452.6</v>
      </c>
      <c r="X116" s="345">
        <v>214.3</v>
      </c>
      <c r="Y116" s="347">
        <v>127.3</v>
      </c>
      <c r="Z116" s="344">
        <v>32</v>
      </c>
      <c r="AA116" s="345">
        <v>47.945800000000006</v>
      </c>
      <c r="AB116" s="345">
        <v>178.6</v>
      </c>
      <c r="AC116" s="345">
        <v>56.8</v>
      </c>
      <c r="AD116" s="345">
        <v>315.3458</v>
      </c>
      <c r="AE116" s="346">
        <v>274.10000000000002</v>
      </c>
      <c r="AF116" s="344">
        <v>81</v>
      </c>
      <c r="AG116" s="345">
        <v>80.900000000000006</v>
      </c>
      <c r="AH116" s="346">
        <v>161.9</v>
      </c>
      <c r="AI116" s="344">
        <v>727.1</v>
      </c>
      <c r="AJ116" s="345">
        <v>224.4</v>
      </c>
      <c r="AK116" s="347">
        <v>115.4</v>
      </c>
      <c r="AL116" s="344">
        <v>7.7</v>
      </c>
      <c r="AM116" s="345">
        <v>12.597299999999999</v>
      </c>
      <c r="AN116" s="345">
        <v>84.5</v>
      </c>
      <c r="AO116" s="348">
        <v>0</v>
      </c>
      <c r="AP116" s="345">
        <v>104.79730000000001</v>
      </c>
      <c r="AQ116" s="346">
        <v>84.5</v>
      </c>
      <c r="AR116" s="344">
        <v>16.600000000000001</v>
      </c>
      <c r="AS116" s="345">
        <v>11.6</v>
      </c>
      <c r="AT116" s="346">
        <v>28.3</v>
      </c>
      <c r="AU116" s="344">
        <v>176.1</v>
      </c>
      <c r="AV116" s="345">
        <v>56.5</v>
      </c>
      <c r="AW116" s="347">
        <v>25</v>
      </c>
      <c r="AX116" s="344">
        <v>18</v>
      </c>
      <c r="AY116" s="345">
        <v>20.589700000000001</v>
      </c>
      <c r="AZ116" s="345">
        <v>116.5</v>
      </c>
      <c r="BA116" s="345" t="s">
        <v>135</v>
      </c>
      <c r="BB116" s="345">
        <v>155.08969999999999</v>
      </c>
      <c r="BC116" s="346">
        <v>139.80000000000001</v>
      </c>
      <c r="BD116" s="349" t="s">
        <v>135</v>
      </c>
      <c r="BE116" s="350" t="s">
        <v>135</v>
      </c>
      <c r="BF116" s="346">
        <v>88.3</v>
      </c>
      <c r="BG116" s="344">
        <v>597</v>
      </c>
      <c r="BH116" s="345">
        <v>98.4</v>
      </c>
      <c r="BI116" s="347">
        <v>42.5</v>
      </c>
      <c r="BJ116" s="344">
        <v>3.8</v>
      </c>
      <c r="BK116" s="345" t="s">
        <v>135</v>
      </c>
      <c r="BL116" s="345">
        <v>28.6</v>
      </c>
      <c r="BM116" s="345" t="s">
        <v>135</v>
      </c>
      <c r="BN116" s="345">
        <v>32.4</v>
      </c>
      <c r="BO116" s="346">
        <v>24.9</v>
      </c>
      <c r="BP116" s="349" t="s">
        <v>135</v>
      </c>
      <c r="BQ116" s="350" t="s">
        <v>135</v>
      </c>
      <c r="BR116" s="346" t="s">
        <v>135</v>
      </c>
      <c r="BS116" s="345">
        <v>45.2</v>
      </c>
      <c r="BT116" s="345">
        <v>13.1</v>
      </c>
      <c r="BU116" s="347">
        <v>6</v>
      </c>
      <c r="BV116" s="344">
        <v>1.6</v>
      </c>
      <c r="BW116" s="345" t="s">
        <v>135</v>
      </c>
      <c r="BX116" s="345">
        <v>9.6</v>
      </c>
      <c r="BY116" s="345">
        <v>0</v>
      </c>
      <c r="BZ116" s="345">
        <v>11.2</v>
      </c>
      <c r="CA116" s="346">
        <v>9.1</v>
      </c>
      <c r="CB116" s="349" t="s">
        <v>135</v>
      </c>
      <c r="CC116" s="350" t="s">
        <v>135</v>
      </c>
      <c r="CD116" s="346">
        <v>14.9</v>
      </c>
      <c r="CE116" s="344">
        <v>76.5</v>
      </c>
      <c r="CF116" s="345">
        <v>11.7</v>
      </c>
      <c r="CG116" s="347">
        <v>4.7</v>
      </c>
      <c r="CH116" s="344">
        <v>187.9</v>
      </c>
      <c r="CI116" s="345">
        <v>261</v>
      </c>
      <c r="CJ116" s="345">
        <v>858.1</v>
      </c>
      <c r="CK116" s="345">
        <v>213.8</v>
      </c>
      <c r="CL116" s="345">
        <v>1520.8</v>
      </c>
      <c r="CM116" s="346">
        <v>1273.3</v>
      </c>
      <c r="CN116" s="344">
        <v>278.10000000000002</v>
      </c>
      <c r="CO116" s="345">
        <v>494.5</v>
      </c>
      <c r="CP116" s="346">
        <v>772.6</v>
      </c>
      <c r="CQ116" s="344">
        <v>2668.5</v>
      </c>
      <c r="CR116" s="345">
        <v>900.7</v>
      </c>
      <c r="CS116" s="347">
        <v>416.90000000000003</v>
      </c>
      <c r="CT116" s="347">
        <v>5378.7999999999993</v>
      </c>
      <c r="CU116" s="263"/>
      <c r="CV116" s="269"/>
      <c r="CW116" s="269"/>
    </row>
    <row r="117" spans="1:101" ht="12.75" customHeight="1" x14ac:dyDescent="0.2">
      <c r="A117" s="264">
        <v>43252</v>
      </c>
      <c r="B117" s="344">
        <v>84.1</v>
      </c>
      <c r="C117" s="345">
        <v>104.099</v>
      </c>
      <c r="D117" s="345">
        <v>145.5</v>
      </c>
      <c r="E117" s="345">
        <v>118.9</v>
      </c>
      <c r="F117" s="345">
        <v>452.59900000000005</v>
      </c>
      <c r="G117" s="346">
        <v>359.4</v>
      </c>
      <c r="H117" s="344">
        <v>57.6</v>
      </c>
      <c r="I117" s="345">
        <v>225.4</v>
      </c>
      <c r="J117" s="346">
        <v>283</v>
      </c>
      <c r="K117" s="344">
        <v>537.70000000000005</v>
      </c>
      <c r="L117" s="345">
        <v>253.1</v>
      </c>
      <c r="M117" s="347">
        <v>81.3</v>
      </c>
      <c r="N117" s="344">
        <v>32.1</v>
      </c>
      <c r="O117" s="345">
        <v>57.850999999999999</v>
      </c>
      <c r="P117" s="345">
        <v>268.7</v>
      </c>
      <c r="Q117" s="345">
        <v>30.5</v>
      </c>
      <c r="R117" s="345">
        <v>389.15099999999995</v>
      </c>
      <c r="S117" s="346">
        <v>335.4</v>
      </c>
      <c r="T117" s="344">
        <v>51.5</v>
      </c>
      <c r="U117" s="345">
        <v>131.6</v>
      </c>
      <c r="V117" s="346">
        <v>183.1</v>
      </c>
      <c r="W117" s="344">
        <v>396.2</v>
      </c>
      <c r="X117" s="345">
        <v>191.9</v>
      </c>
      <c r="Y117" s="347">
        <v>116.8</v>
      </c>
      <c r="Z117" s="344">
        <v>30.6</v>
      </c>
      <c r="AA117" s="345">
        <v>45.502000000000002</v>
      </c>
      <c r="AB117" s="345">
        <v>172</v>
      </c>
      <c r="AC117" s="345">
        <v>55.2</v>
      </c>
      <c r="AD117" s="345">
        <v>303.30200000000002</v>
      </c>
      <c r="AE117" s="346">
        <v>263.8</v>
      </c>
      <c r="AF117" s="344">
        <v>74.900000000000006</v>
      </c>
      <c r="AG117" s="345">
        <v>82.5</v>
      </c>
      <c r="AH117" s="346">
        <v>157.4</v>
      </c>
      <c r="AI117" s="344">
        <v>699.8</v>
      </c>
      <c r="AJ117" s="345">
        <v>218.7</v>
      </c>
      <c r="AK117" s="347">
        <v>115.4</v>
      </c>
      <c r="AL117" s="344">
        <v>7.4</v>
      </c>
      <c r="AM117" s="345">
        <v>11.840999999999999</v>
      </c>
      <c r="AN117" s="345">
        <v>81.2</v>
      </c>
      <c r="AO117" s="348">
        <v>0</v>
      </c>
      <c r="AP117" s="345">
        <v>100.441</v>
      </c>
      <c r="AQ117" s="346">
        <v>81.900000000000006</v>
      </c>
      <c r="AR117" s="344">
        <v>14.8</v>
      </c>
      <c r="AS117" s="345">
        <v>11.4</v>
      </c>
      <c r="AT117" s="346">
        <v>26.2</v>
      </c>
      <c r="AU117" s="344">
        <v>149.19999999999999</v>
      </c>
      <c r="AV117" s="345">
        <v>53.8</v>
      </c>
      <c r="AW117" s="347">
        <v>21</v>
      </c>
      <c r="AX117" s="344">
        <v>16.8</v>
      </c>
      <c r="AY117" s="345">
        <v>18.884</v>
      </c>
      <c r="AZ117" s="345">
        <v>109.8</v>
      </c>
      <c r="BA117" s="345" t="s">
        <v>135</v>
      </c>
      <c r="BB117" s="345">
        <v>145.48399999999998</v>
      </c>
      <c r="BC117" s="346">
        <v>130.9</v>
      </c>
      <c r="BD117" s="349" t="s">
        <v>135</v>
      </c>
      <c r="BE117" s="350" t="s">
        <v>135</v>
      </c>
      <c r="BF117" s="346">
        <v>84.6</v>
      </c>
      <c r="BG117" s="344">
        <v>606.70000000000005</v>
      </c>
      <c r="BH117" s="345">
        <v>91.2</v>
      </c>
      <c r="BI117" s="347">
        <v>39</v>
      </c>
      <c r="BJ117" s="344">
        <v>3.5</v>
      </c>
      <c r="BK117" s="345">
        <v>2.9529999999999998</v>
      </c>
      <c r="BL117" s="345">
        <v>26.3</v>
      </c>
      <c r="BM117" s="345" t="s">
        <v>135</v>
      </c>
      <c r="BN117" s="345">
        <v>32.753</v>
      </c>
      <c r="BO117" s="346">
        <v>22.9</v>
      </c>
      <c r="BP117" s="349" t="s">
        <v>135</v>
      </c>
      <c r="BQ117" s="350" t="s">
        <v>135</v>
      </c>
      <c r="BR117" s="346" t="s">
        <v>135</v>
      </c>
      <c r="BS117" s="345">
        <v>41.4</v>
      </c>
      <c r="BT117" s="345">
        <v>11.8</v>
      </c>
      <c r="BU117" s="347">
        <v>5.5</v>
      </c>
      <c r="BV117" s="344">
        <v>1.5</v>
      </c>
      <c r="BW117" s="345">
        <v>1.169</v>
      </c>
      <c r="BX117" s="345">
        <v>9.1999999999999993</v>
      </c>
      <c r="BY117" s="345">
        <v>0</v>
      </c>
      <c r="BZ117" s="345">
        <v>11.869</v>
      </c>
      <c r="CA117" s="346">
        <v>9.1999999999999993</v>
      </c>
      <c r="CB117" s="349" t="s">
        <v>135</v>
      </c>
      <c r="CC117" s="350" t="s">
        <v>135</v>
      </c>
      <c r="CD117" s="346">
        <v>14.5</v>
      </c>
      <c r="CE117" s="344">
        <v>83.4</v>
      </c>
      <c r="CF117" s="345">
        <v>12.1</v>
      </c>
      <c r="CG117" s="347">
        <v>4.0999999999999996</v>
      </c>
      <c r="CH117" s="344">
        <v>176.1</v>
      </c>
      <c r="CI117" s="345">
        <v>242.3</v>
      </c>
      <c r="CJ117" s="345">
        <v>812.7</v>
      </c>
      <c r="CK117" s="345">
        <v>204.5</v>
      </c>
      <c r="CL117" s="345">
        <v>1435.6</v>
      </c>
      <c r="CM117" s="346">
        <v>1203.5000000000002</v>
      </c>
      <c r="CN117" s="344">
        <v>251.6</v>
      </c>
      <c r="CO117" s="345">
        <v>497.2</v>
      </c>
      <c r="CP117" s="346">
        <v>748.8</v>
      </c>
      <c r="CQ117" s="344">
        <v>2514.4</v>
      </c>
      <c r="CR117" s="345">
        <v>832.5</v>
      </c>
      <c r="CS117" s="347">
        <v>383.1</v>
      </c>
      <c r="CT117" s="347">
        <v>5081.8999999999996</v>
      </c>
      <c r="CU117" s="263"/>
      <c r="CV117" s="269"/>
      <c r="CW117" s="269"/>
    </row>
    <row r="118" spans="1:101" ht="12.75" customHeight="1" x14ac:dyDescent="0.2">
      <c r="A118" s="264">
        <v>43282</v>
      </c>
      <c r="B118" s="344">
        <v>87.3</v>
      </c>
      <c r="C118" s="345">
        <v>114.4038</v>
      </c>
      <c r="D118" s="345">
        <v>153.1</v>
      </c>
      <c r="E118" s="345">
        <v>120.3</v>
      </c>
      <c r="F118" s="345">
        <v>475.10380000000004</v>
      </c>
      <c r="G118" s="346">
        <v>378.8</v>
      </c>
      <c r="H118" s="344">
        <v>67.900000000000006</v>
      </c>
      <c r="I118" s="345">
        <v>241.7</v>
      </c>
      <c r="J118" s="346">
        <v>309.60000000000002</v>
      </c>
      <c r="K118" s="344">
        <v>567.6</v>
      </c>
      <c r="L118" s="345">
        <v>268</v>
      </c>
      <c r="M118" s="347">
        <v>85.1</v>
      </c>
      <c r="N118" s="344">
        <v>33.1</v>
      </c>
      <c r="O118" s="345">
        <v>60.625300000000003</v>
      </c>
      <c r="P118" s="345">
        <v>275</v>
      </c>
      <c r="Q118" s="345">
        <v>30.3</v>
      </c>
      <c r="R118" s="345">
        <v>399.02530000000002</v>
      </c>
      <c r="S118" s="346">
        <v>344.1</v>
      </c>
      <c r="T118" s="344">
        <v>62</v>
      </c>
      <c r="U118" s="345">
        <v>140.19999999999999</v>
      </c>
      <c r="V118" s="346">
        <v>202.2</v>
      </c>
      <c r="W118" s="344">
        <v>407.2</v>
      </c>
      <c r="X118" s="345">
        <v>199.7</v>
      </c>
      <c r="Y118" s="347">
        <v>114</v>
      </c>
      <c r="Z118" s="344">
        <v>32.299999999999997</v>
      </c>
      <c r="AA118" s="345">
        <v>49.541400000000003</v>
      </c>
      <c r="AB118" s="345">
        <v>177.9</v>
      </c>
      <c r="AC118" s="345">
        <v>55.7</v>
      </c>
      <c r="AD118" s="345">
        <v>315.44139999999999</v>
      </c>
      <c r="AE118" s="346">
        <v>273.2</v>
      </c>
      <c r="AF118" s="344">
        <v>87.7</v>
      </c>
      <c r="AG118" s="345">
        <v>83</v>
      </c>
      <c r="AH118" s="346">
        <v>170.7</v>
      </c>
      <c r="AI118" s="344">
        <v>709.7</v>
      </c>
      <c r="AJ118" s="345">
        <v>226.6</v>
      </c>
      <c r="AK118" s="347">
        <v>103.8</v>
      </c>
      <c r="AL118" s="344">
        <v>7.2</v>
      </c>
      <c r="AM118" s="345">
        <v>12.232200000000001</v>
      </c>
      <c r="AN118" s="345">
        <v>81.7</v>
      </c>
      <c r="AO118" s="348">
        <v>0</v>
      </c>
      <c r="AP118" s="345">
        <v>101.13220000000001</v>
      </c>
      <c r="AQ118" s="346">
        <v>81.400000000000006</v>
      </c>
      <c r="AR118" s="344" t="s">
        <v>135</v>
      </c>
      <c r="AS118" s="345" t="s">
        <v>135</v>
      </c>
      <c r="AT118" s="346">
        <v>29.4</v>
      </c>
      <c r="AU118" s="344">
        <v>149.69999999999999</v>
      </c>
      <c r="AV118" s="345">
        <v>56.1</v>
      </c>
      <c r="AW118" s="347">
        <v>21.8</v>
      </c>
      <c r="AX118" s="344">
        <v>17.399999999999999</v>
      </c>
      <c r="AY118" s="345">
        <v>19.731400000000001</v>
      </c>
      <c r="AZ118" s="345">
        <v>114.7</v>
      </c>
      <c r="BA118" s="345" t="s">
        <v>135</v>
      </c>
      <c r="BB118" s="345">
        <v>151.8314</v>
      </c>
      <c r="BC118" s="346">
        <v>136.30000000000001</v>
      </c>
      <c r="BD118" s="349" t="s">
        <v>135</v>
      </c>
      <c r="BE118" s="350" t="s">
        <v>135</v>
      </c>
      <c r="BF118" s="346">
        <v>86.4</v>
      </c>
      <c r="BG118" s="344">
        <v>506.6</v>
      </c>
      <c r="BH118" s="345">
        <v>93.7</v>
      </c>
      <c r="BI118" s="347">
        <v>33</v>
      </c>
      <c r="BJ118" s="344">
        <v>3.6</v>
      </c>
      <c r="BK118" s="345" t="s">
        <v>135</v>
      </c>
      <c r="BL118" s="345">
        <v>26.9</v>
      </c>
      <c r="BM118" s="345" t="s">
        <v>135</v>
      </c>
      <c r="BN118" s="345">
        <v>30.5</v>
      </c>
      <c r="BO118" s="346">
        <v>23.6</v>
      </c>
      <c r="BP118" s="349" t="s">
        <v>135</v>
      </c>
      <c r="BQ118" s="350" t="s">
        <v>135</v>
      </c>
      <c r="BR118" s="346" t="s">
        <v>135</v>
      </c>
      <c r="BS118" s="345">
        <v>40.4</v>
      </c>
      <c r="BT118" s="345">
        <v>11.9</v>
      </c>
      <c r="BU118" s="347">
        <v>5.6</v>
      </c>
      <c r="BV118" s="344">
        <v>1.9</v>
      </c>
      <c r="BW118" s="345" t="s">
        <v>135</v>
      </c>
      <c r="BX118" s="345">
        <v>9.8000000000000007</v>
      </c>
      <c r="BY118" s="345">
        <v>0</v>
      </c>
      <c r="BZ118" s="345">
        <v>11.700000000000001</v>
      </c>
      <c r="CA118" s="346">
        <v>10.199999999999999</v>
      </c>
      <c r="CB118" s="349" t="s">
        <v>135</v>
      </c>
      <c r="CC118" s="350" t="s">
        <v>135</v>
      </c>
      <c r="CD118" s="346">
        <v>22.1</v>
      </c>
      <c r="CE118" s="344">
        <v>85.5</v>
      </c>
      <c r="CF118" s="345">
        <v>15.8</v>
      </c>
      <c r="CG118" s="347">
        <v>4</v>
      </c>
      <c r="CH118" s="344">
        <v>182.7</v>
      </c>
      <c r="CI118" s="345">
        <v>256.60000000000002</v>
      </c>
      <c r="CJ118" s="345">
        <v>839</v>
      </c>
      <c r="CK118" s="345">
        <v>206.3</v>
      </c>
      <c r="CL118" s="345">
        <v>1484.6</v>
      </c>
      <c r="CM118" s="346">
        <v>1247.6000000000001</v>
      </c>
      <c r="CN118" s="344">
        <v>304.89999999999998</v>
      </c>
      <c r="CO118" s="345">
        <v>515.6</v>
      </c>
      <c r="CP118" s="346">
        <v>820.5</v>
      </c>
      <c r="CQ118" s="344">
        <v>2466.6</v>
      </c>
      <c r="CR118" s="345">
        <v>871.8</v>
      </c>
      <c r="CS118" s="347">
        <v>367.3</v>
      </c>
      <c r="CT118" s="347">
        <v>5139</v>
      </c>
      <c r="CU118" s="263"/>
      <c r="CV118" s="269"/>
      <c r="CW118" s="269"/>
    </row>
    <row r="119" spans="1:101" ht="12.75" customHeight="1" x14ac:dyDescent="0.2">
      <c r="A119" s="264">
        <v>43313</v>
      </c>
      <c r="B119" s="344">
        <v>87.7</v>
      </c>
      <c r="C119" s="345">
        <v>112.63680000000001</v>
      </c>
      <c r="D119" s="345">
        <v>154</v>
      </c>
      <c r="E119" s="345">
        <v>122.9</v>
      </c>
      <c r="F119" s="345">
        <v>477.23680000000002</v>
      </c>
      <c r="G119" s="346">
        <v>378.5</v>
      </c>
      <c r="H119" s="344">
        <v>62.6</v>
      </c>
      <c r="I119" s="345">
        <v>229.3</v>
      </c>
      <c r="J119" s="346">
        <v>291.89999999999998</v>
      </c>
      <c r="K119" s="344">
        <v>582.5</v>
      </c>
      <c r="L119" s="345">
        <v>278.3</v>
      </c>
      <c r="M119" s="347">
        <v>83.4</v>
      </c>
      <c r="N119" s="344">
        <v>34.200000000000003</v>
      </c>
      <c r="O119" s="345">
        <v>63.5884</v>
      </c>
      <c r="P119" s="345">
        <v>283.3</v>
      </c>
      <c r="Q119" s="345">
        <v>31.2</v>
      </c>
      <c r="R119" s="345">
        <v>412.28839999999997</v>
      </c>
      <c r="S119" s="346">
        <v>359.1</v>
      </c>
      <c r="T119" s="344">
        <v>57.3</v>
      </c>
      <c r="U119" s="345">
        <v>141.80000000000001</v>
      </c>
      <c r="V119" s="346">
        <v>199.10000000000002</v>
      </c>
      <c r="W119" s="344">
        <v>415.1</v>
      </c>
      <c r="X119" s="345">
        <v>203.9</v>
      </c>
      <c r="Y119" s="347">
        <v>117.8</v>
      </c>
      <c r="Z119" s="344">
        <v>33.200000000000003</v>
      </c>
      <c r="AA119" s="345">
        <v>51.030800000000006</v>
      </c>
      <c r="AB119" s="345">
        <v>179</v>
      </c>
      <c r="AC119" s="345">
        <v>56.9</v>
      </c>
      <c r="AD119" s="345">
        <v>320.13080000000002</v>
      </c>
      <c r="AE119" s="346">
        <v>278.7</v>
      </c>
      <c r="AF119" s="344">
        <v>86.6</v>
      </c>
      <c r="AG119" s="345">
        <v>84.8</v>
      </c>
      <c r="AH119" s="346">
        <v>171.39999999999998</v>
      </c>
      <c r="AI119" s="344">
        <v>733.1</v>
      </c>
      <c r="AJ119" s="345">
        <v>228.5</v>
      </c>
      <c r="AK119" s="347">
        <v>112.5</v>
      </c>
      <c r="AL119" s="344">
        <v>7.8</v>
      </c>
      <c r="AM119" s="345">
        <v>12.882299999999999</v>
      </c>
      <c r="AN119" s="345">
        <v>84.1</v>
      </c>
      <c r="AO119" s="348">
        <v>0</v>
      </c>
      <c r="AP119" s="345">
        <v>104.78229999999999</v>
      </c>
      <c r="AQ119" s="346">
        <v>85.1</v>
      </c>
      <c r="AR119" s="344" t="s">
        <v>135</v>
      </c>
      <c r="AS119" s="345" t="s">
        <v>135</v>
      </c>
      <c r="AT119" s="346">
        <v>28.8</v>
      </c>
      <c r="AU119" s="344">
        <v>149.80000000000001</v>
      </c>
      <c r="AV119" s="345">
        <v>56.3</v>
      </c>
      <c r="AW119" s="347">
        <v>21.2</v>
      </c>
      <c r="AX119" s="344">
        <v>18</v>
      </c>
      <c r="AY119" s="345">
        <v>20.7362</v>
      </c>
      <c r="AZ119" s="345">
        <v>115.1</v>
      </c>
      <c r="BA119" s="345" t="s">
        <v>135</v>
      </c>
      <c r="BB119" s="345">
        <v>153.83619999999999</v>
      </c>
      <c r="BC119" s="346">
        <v>138.4</v>
      </c>
      <c r="BD119" s="349" t="s">
        <v>135</v>
      </c>
      <c r="BE119" s="350" t="s">
        <v>135</v>
      </c>
      <c r="BF119" s="346">
        <v>86.7</v>
      </c>
      <c r="BG119" s="344">
        <v>552.9</v>
      </c>
      <c r="BH119" s="345">
        <v>95.7</v>
      </c>
      <c r="BI119" s="347">
        <v>38.700000000000003</v>
      </c>
      <c r="BJ119" s="344">
        <v>3.7</v>
      </c>
      <c r="BK119" s="345" t="s">
        <v>135</v>
      </c>
      <c r="BL119" s="345">
        <v>27.9</v>
      </c>
      <c r="BM119" s="345" t="s">
        <v>135</v>
      </c>
      <c r="BN119" s="345">
        <v>31.599999999999998</v>
      </c>
      <c r="BO119" s="346">
        <v>23.9</v>
      </c>
      <c r="BP119" s="349" t="s">
        <v>135</v>
      </c>
      <c r="BQ119" s="350" t="s">
        <v>135</v>
      </c>
      <c r="BR119" s="346" t="s">
        <v>135</v>
      </c>
      <c r="BS119" s="345">
        <v>42.6</v>
      </c>
      <c r="BT119" s="345">
        <v>12.2</v>
      </c>
      <c r="BU119" s="347">
        <v>5.8</v>
      </c>
      <c r="BV119" s="344">
        <v>1.9</v>
      </c>
      <c r="BW119" s="345" t="s">
        <v>135</v>
      </c>
      <c r="BX119" s="345">
        <v>9.8000000000000007</v>
      </c>
      <c r="BY119" s="345">
        <v>0</v>
      </c>
      <c r="BZ119" s="345">
        <v>11.700000000000001</v>
      </c>
      <c r="CA119" s="346">
        <v>10.199999999999999</v>
      </c>
      <c r="CB119" s="349" t="s">
        <v>135</v>
      </c>
      <c r="CC119" s="350" t="s">
        <v>135</v>
      </c>
      <c r="CD119" s="346">
        <v>31.2</v>
      </c>
      <c r="CE119" s="344">
        <v>86.6</v>
      </c>
      <c r="CF119" s="345">
        <v>14.1</v>
      </c>
      <c r="CG119" s="347">
        <v>3.9</v>
      </c>
      <c r="CH119" s="344">
        <v>186.5</v>
      </c>
      <c r="CI119" s="345">
        <v>260.89999999999998</v>
      </c>
      <c r="CJ119" s="345">
        <v>853.1</v>
      </c>
      <c r="CK119" s="345">
        <v>211</v>
      </c>
      <c r="CL119" s="345">
        <v>1511.5</v>
      </c>
      <c r="CM119" s="346">
        <v>1273.9000000000001</v>
      </c>
      <c r="CN119" s="344">
        <v>302.39999999999998</v>
      </c>
      <c r="CO119" s="345">
        <v>506.7</v>
      </c>
      <c r="CP119" s="346">
        <v>809.09999999999991</v>
      </c>
      <c r="CQ119" s="344">
        <v>2562.6</v>
      </c>
      <c r="CR119" s="345">
        <v>889</v>
      </c>
      <c r="CS119" s="347">
        <v>383.29999999999995</v>
      </c>
      <c r="CT119" s="347">
        <v>5266.5</v>
      </c>
      <c r="CU119" s="263"/>
      <c r="CV119" s="269"/>
      <c r="CW119" s="269"/>
    </row>
    <row r="120" spans="1:101" ht="12.75" customHeight="1" x14ac:dyDescent="0.2">
      <c r="A120" s="264">
        <v>43344</v>
      </c>
      <c r="B120" s="344">
        <v>84</v>
      </c>
      <c r="C120" s="345">
        <v>106.7457</v>
      </c>
      <c r="D120" s="345">
        <v>155.9</v>
      </c>
      <c r="E120" s="345">
        <v>116.5</v>
      </c>
      <c r="F120" s="345">
        <v>463.14570000000003</v>
      </c>
      <c r="G120" s="346">
        <v>369.3</v>
      </c>
      <c r="H120" s="344">
        <v>62.1</v>
      </c>
      <c r="I120" s="345">
        <v>219.6</v>
      </c>
      <c r="J120" s="346">
        <v>281.7</v>
      </c>
      <c r="K120" s="344">
        <v>529.9</v>
      </c>
      <c r="L120" s="345">
        <v>255.3</v>
      </c>
      <c r="M120" s="347">
        <v>74.400000000000006</v>
      </c>
      <c r="N120" s="344">
        <v>31.8</v>
      </c>
      <c r="O120" s="345">
        <v>57.767000000000003</v>
      </c>
      <c r="P120" s="345">
        <v>261.7</v>
      </c>
      <c r="Q120" s="345">
        <v>29.3</v>
      </c>
      <c r="R120" s="345">
        <v>380.56700000000001</v>
      </c>
      <c r="S120" s="346">
        <v>328.7</v>
      </c>
      <c r="T120" s="344">
        <v>57.3</v>
      </c>
      <c r="U120" s="345">
        <v>131.9</v>
      </c>
      <c r="V120" s="346">
        <v>189.2</v>
      </c>
      <c r="W120" s="344">
        <v>388.2</v>
      </c>
      <c r="X120" s="345">
        <v>188.8</v>
      </c>
      <c r="Y120" s="347">
        <v>114.1</v>
      </c>
      <c r="Z120" s="344">
        <v>30</v>
      </c>
      <c r="AA120" s="345">
        <v>46.255199999999995</v>
      </c>
      <c r="AB120" s="345">
        <v>164.1</v>
      </c>
      <c r="AC120" s="345">
        <v>53.2</v>
      </c>
      <c r="AD120" s="345">
        <v>293.55520000000001</v>
      </c>
      <c r="AE120" s="346">
        <v>255.8</v>
      </c>
      <c r="AF120" s="344">
        <v>82</v>
      </c>
      <c r="AG120" s="345">
        <v>82.7</v>
      </c>
      <c r="AH120" s="346">
        <v>164.7</v>
      </c>
      <c r="AI120" s="344">
        <v>651.5</v>
      </c>
      <c r="AJ120" s="345">
        <v>213.7</v>
      </c>
      <c r="AK120" s="347">
        <v>76.8</v>
      </c>
      <c r="AL120" s="344">
        <v>7</v>
      </c>
      <c r="AM120" s="345">
        <v>11.4428</v>
      </c>
      <c r="AN120" s="345">
        <v>78.900000000000006</v>
      </c>
      <c r="AO120" s="348">
        <v>0</v>
      </c>
      <c r="AP120" s="345">
        <v>97.342800000000011</v>
      </c>
      <c r="AQ120" s="346">
        <v>78.3</v>
      </c>
      <c r="AR120" s="344" t="s">
        <v>135</v>
      </c>
      <c r="AS120" s="345" t="s">
        <v>135</v>
      </c>
      <c r="AT120" s="346">
        <v>29</v>
      </c>
      <c r="AU120" s="344">
        <v>141.80000000000001</v>
      </c>
      <c r="AV120" s="345">
        <v>53.9</v>
      </c>
      <c r="AW120" s="347">
        <v>19.8</v>
      </c>
      <c r="AX120" s="344">
        <v>17.100000000000001</v>
      </c>
      <c r="AY120" s="345">
        <v>19.447500000000002</v>
      </c>
      <c r="AZ120" s="345">
        <v>108.4</v>
      </c>
      <c r="BA120" s="345" t="s">
        <v>135</v>
      </c>
      <c r="BB120" s="345">
        <v>144.94749999999999</v>
      </c>
      <c r="BC120" s="346">
        <v>115</v>
      </c>
      <c r="BD120" s="349" t="s">
        <v>135</v>
      </c>
      <c r="BE120" s="350" t="s">
        <v>135</v>
      </c>
      <c r="BF120" s="346">
        <v>84.8</v>
      </c>
      <c r="BG120" s="344">
        <v>519.5</v>
      </c>
      <c r="BH120" s="345">
        <v>90.5</v>
      </c>
      <c r="BI120" s="347">
        <v>62.8</v>
      </c>
      <c r="BJ120" s="344">
        <v>3.4</v>
      </c>
      <c r="BK120" s="345" t="s">
        <v>135</v>
      </c>
      <c r="BL120" s="345">
        <v>26.9</v>
      </c>
      <c r="BM120" s="345" t="s">
        <v>135</v>
      </c>
      <c r="BN120" s="345">
        <v>30.299999999999997</v>
      </c>
      <c r="BO120" s="346">
        <v>23.5</v>
      </c>
      <c r="BP120" s="349" t="s">
        <v>135</v>
      </c>
      <c r="BQ120" s="350" t="s">
        <v>135</v>
      </c>
      <c r="BR120" s="346" t="s">
        <v>135</v>
      </c>
      <c r="BS120" s="345">
        <v>41.1</v>
      </c>
      <c r="BT120" s="345">
        <v>12.1</v>
      </c>
      <c r="BU120" s="347">
        <v>5.3</v>
      </c>
      <c r="BV120" s="344">
        <v>1.5</v>
      </c>
      <c r="BW120" s="345" t="s">
        <v>135</v>
      </c>
      <c r="BX120" s="345">
        <v>8.6</v>
      </c>
      <c r="BY120" s="345">
        <v>0</v>
      </c>
      <c r="BZ120" s="345">
        <v>10.1</v>
      </c>
      <c r="CA120" s="346">
        <v>8.9</v>
      </c>
      <c r="CB120" s="349" t="s">
        <v>135</v>
      </c>
      <c r="CC120" s="350" t="s">
        <v>135</v>
      </c>
      <c r="CD120" s="346">
        <v>17.3</v>
      </c>
      <c r="CE120" s="344">
        <v>79.599999999999994</v>
      </c>
      <c r="CF120" s="345">
        <v>11.7</v>
      </c>
      <c r="CG120" s="347">
        <v>2.9</v>
      </c>
      <c r="CH120" s="344">
        <v>174.8</v>
      </c>
      <c r="CI120" s="345">
        <v>241.7</v>
      </c>
      <c r="CJ120" s="345">
        <v>804.6</v>
      </c>
      <c r="CK120" s="345">
        <v>199</v>
      </c>
      <c r="CL120" s="345">
        <v>1420.1</v>
      </c>
      <c r="CM120" s="346">
        <v>1179.5</v>
      </c>
      <c r="CN120" s="344">
        <v>282.7</v>
      </c>
      <c r="CO120" s="345">
        <v>483.8</v>
      </c>
      <c r="CP120" s="346">
        <v>766.5</v>
      </c>
      <c r="CQ120" s="344">
        <v>2351.6</v>
      </c>
      <c r="CR120" s="345">
        <v>825.8</v>
      </c>
      <c r="CS120" s="347">
        <v>356.1</v>
      </c>
      <c r="CT120" s="347">
        <v>4894.3</v>
      </c>
      <c r="CU120" s="263"/>
      <c r="CV120" s="269"/>
      <c r="CW120" s="269"/>
    </row>
    <row r="121" spans="1:101" ht="12.75" customHeight="1" x14ac:dyDescent="0.2">
      <c r="A121" s="264">
        <v>43374</v>
      </c>
      <c r="B121" s="344">
        <v>88</v>
      </c>
      <c r="C121" s="345">
        <v>107.7148</v>
      </c>
      <c r="D121" s="345">
        <v>164.3</v>
      </c>
      <c r="E121" s="345">
        <v>126</v>
      </c>
      <c r="F121" s="345">
        <v>486.01480000000004</v>
      </c>
      <c r="G121" s="346">
        <v>374.5</v>
      </c>
      <c r="H121" s="344">
        <v>67.8</v>
      </c>
      <c r="I121" s="345">
        <v>235.8</v>
      </c>
      <c r="J121" s="346">
        <v>303.5</v>
      </c>
      <c r="K121" s="344">
        <v>573.5</v>
      </c>
      <c r="L121" s="345">
        <v>265.60000000000002</v>
      </c>
      <c r="M121" s="347">
        <v>86.5</v>
      </c>
      <c r="N121" s="344">
        <v>34</v>
      </c>
      <c r="O121" s="345">
        <v>61.109900000000003</v>
      </c>
      <c r="P121" s="345">
        <v>283.7</v>
      </c>
      <c r="Q121" s="345">
        <v>33.200000000000003</v>
      </c>
      <c r="R121" s="345">
        <v>412.00989999999996</v>
      </c>
      <c r="S121" s="346">
        <v>351.3</v>
      </c>
      <c r="T121" s="344">
        <v>65.3</v>
      </c>
      <c r="U121" s="345">
        <v>139.5</v>
      </c>
      <c r="V121" s="346">
        <v>204.8</v>
      </c>
      <c r="W121" s="344">
        <v>444</v>
      </c>
      <c r="X121" s="345">
        <v>209</v>
      </c>
      <c r="Y121" s="347">
        <v>127.3</v>
      </c>
      <c r="Z121" s="344">
        <v>30.6</v>
      </c>
      <c r="AA121" s="345">
        <v>45.738399999999999</v>
      </c>
      <c r="AB121" s="345">
        <v>175.3</v>
      </c>
      <c r="AC121" s="345">
        <v>57</v>
      </c>
      <c r="AD121" s="345">
        <v>308.63840000000005</v>
      </c>
      <c r="AE121" s="346">
        <v>268.8</v>
      </c>
      <c r="AF121" s="344">
        <v>84.2</v>
      </c>
      <c r="AG121" s="345">
        <v>84.2</v>
      </c>
      <c r="AH121" s="346">
        <v>168.4</v>
      </c>
      <c r="AI121" s="344">
        <v>663.3</v>
      </c>
      <c r="AJ121" s="345">
        <v>220.2</v>
      </c>
      <c r="AK121" s="347">
        <v>103.8</v>
      </c>
      <c r="AL121" s="344">
        <v>7.5</v>
      </c>
      <c r="AM121" s="345">
        <v>12.2143</v>
      </c>
      <c r="AN121" s="345">
        <v>83.8</v>
      </c>
      <c r="AO121" s="348">
        <v>0</v>
      </c>
      <c r="AP121" s="345">
        <v>103.51429999999999</v>
      </c>
      <c r="AQ121" s="346">
        <v>81.900000000000006</v>
      </c>
      <c r="AR121" s="344" t="s">
        <v>135</v>
      </c>
      <c r="AS121" s="345" t="s">
        <v>135</v>
      </c>
      <c r="AT121" s="346">
        <v>30.2</v>
      </c>
      <c r="AU121" s="344">
        <v>159</v>
      </c>
      <c r="AV121" s="345">
        <v>56.5</v>
      </c>
      <c r="AW121" s="347">
        <v>22.2</v>
      </c>
      <c r="AX121" s="344">
        <v>18.2</v>
      </c>
      <c r="AY121" s="345">
        <v>19.383900000000001</v>
      </c>
      <c r="AZ121" s="345">
        <v>120.8</v>
      </c>
      <c r="BA121" s="345" t="s">
        <v>135</v>
      </c>
      <c r="BB121" s="345">
        <v>158.38389999999998</v>
      </c>
      <c r="BC121" s="346">
        <v>140.5</v>
      </c>
      <c r="BD121" s="349" t="s">
        <v>135</v>
      </c>
      <c r="BE121" s="350" t="s">
        <v>135</v>
      </c>
      <c r="BF121" s="346">
        <v>87.6</v>
      </c>
      <c r="BG121" s="344">
        <v>575.79999999999995</v>
      </c>
      <c r="BH121" s="345">
        <v>95.3</v>
      </c>
      <c r="BI121" s="347">
        <v>42</v>
      </c>
      <c r="BJ121" s="344">
        <v>3.9</v>
      </c>
      <c r="BK121" s="345" t="s">
        <v>135</v>
      </c>
      <c r="BL121" s="345">
        <v>30</v>
      </c>
      <c r="BM121" s="345" t="s">
        <v>135</v>
      </c>
      <c r="BN121" s="345">
        <v>33.9</v>
      </c>
      <c r="BO121" s="346">
        <v>25.7</v>
      </c>
      <c r="BP121" s="349" t="s">
        <v>135</v>
      </c>
      <c r="BQ121" s="350" t="s">
        <v>135</v>
      </c>
      <c r="BR121" s="346" t="s">
        <v>135</v>
      </c>
      <c r="BS121" s="345">
        <v>49.8</v>
      </c>
      <c r="BT121" s="345">
        <v>13.7</v>
      </c>
      <c r="BU121" s="347">
        <v>6.8</v>
      </c>
      <c r="BV121" s="344">
        <v>1.8</v>
      </c>
      <c r="BW121" s="345" t="s">
        <v>135</v>
      </c>
      <c r="BX121" s="345">
        <v>9.4</v>
      </c>
      <c r="BY121" s="345">
        <v>0</v>
      </c>
      <c r="BZ121" s="345">
        <v>11.200000000000001</v>
      </c>
      <c r="CA121" s="346">
        <v>9.5</v>
      </c>
      <c r="CB121" s="349" t="s">
        <v>135</v>
      </c>
      <c r="CC121" s="350" t="s">
        <v>135</v>
      </c>
      <c r="CD121" s="346">
        <v>17.899999999999999</v>
      </c>
      <c r="CE121" s="344">
        <v>73.599999999999994</v>
      </c>
      <c r="CF121" s="345">
        <v>11.9</v>
      </c>
      <c r="CG121" s="347">
        <v>3.6</v>
      </c>
      <c r="CH121" s="344">
        <v>183.9</v>
      </c>
      <c r="CI121" s="345">
        <v>246.2</v>
      </c>
      <c r="CJ121" s="345">
        <v>867.3</v>
      </c>
      <c r="CK121" s="345">
        <v>216.1</v>
      </c>
      <c r="CL121" s="345">
        <v>1513.5</v>
      </c>
      <c r="CM121" s="346">
        <v>1252.2</v>
      </c>
      <c r="CN121" s="344">
        <v>302.60000000000002</v>
      </c>
      <c r="CO121" s="345">
        <v>509.6</v>
      </c>
      <c r="CP121" s="346">
        <v>812.2</v>
      </c>
      <c r="CQ121" s="344">
        <v>2539</v>
      </c>
      <c r="CR121" s="345">
        <v>872.1</v>
      </c>
      <c r="CS121" s="347">
        <v>392.20000000000005</v>
      </c>
      <c r="CT121" s="347">
        <v>5256.9</v>
      </c>
      <c r="CU121" s="263"/>
      <c r="CV121" s="269"/>
      <c r="CW121" s="269"/>
    </row>
    <row r="122" spans="1:101" ht="12.75" customHeight="1" x14ac:dyDescent="0.2">
      <c r="A122" s="264">
        <v>43405</v>
      </c>
      <c r="B122" s="344">
        <v>92.4</v>
      </c>
      <c r="C122" s="345">
        <v>122.5564</v>
      </c>
      <c r="D122" s="345">
        <v>161</v>
      </c>
      <c r="E122" s="345">
        <v>130.19999999999999</v>
      </c>
      <c r="F122" s="345">
        <v>506.15640000000002</v>
      </c>
      <c r="G122" s="346">
        <v>399.6</v>
      </c>
      <c r="H122" s="344">
        <v>60.8</v>
      </c>
      <c r="I122" s="345">
        <v>232.6</v>
      </c>
      <c r="J122" s="346">
        <v>293.3</v>
      </c>
      <c r="K122" s="344">
        <v>600.20000000000005</v>
      </c>
      <c r="L122" s="345">
        <v>281.89999999999998</v>
      </c>
      <c r="M122" s="347">
        <v>81.599999999999994</v>
      </c>
      <c r="N122" s="344">
        <v>34.200000000000003</v>
      </c>
      <c r="O122" s="345">
        <v>63.142000000000003</v>
      </c>
      <c r="P122" s="345">
        <v>280</v>
      </c>
      <c r="Q122" s="345">
        <v>31.5</v>
      </c>
      <c r="R122" s="345">
        <v>408.84199999999998</v>
      </c>
      <c r="S122" s="346">
        <v>349.3</v>
      </c>
      <c r="T122" s="344">
        <v>62.5</v>
      </c>
      <c r="U122" s="345">
        <v>137</v>
      </c>
      <c r="V122" s="346">
        <v>199.5</v>
      </c>
      <c r="W122" s="344">
        <v>435.5</v>
      </c>
      <c r="X122" s="345">
        <v>200.7</v>
      </c>
      <c r="Y122" s="347">
        <v>104.8</v>
      </c>
      <c r="Z122" s="344">
        <v>32.6</v>
      </c>
      <c r="AA122" s="345">
        <v>51.203499999999998</v>
      </c>
      <c r="AB122" s="345">
        <v>181.4</v>
      </c>
      <c r="AC122" s="345">
        <v>59.3</v>
      </c>
      <c r="AD122" s="345">
        <v>324.50350000000003</v>
      </c>
      <c r="AE122" s="346">
        <v>282.10000000000002</v>
      </c>
      <c r="AF122" s="344">
        <v>84.7</v>
      </c>
      <c r="AG122" s="345">
        <v>82.5</v>
      </c>
      <c r="AH122" s="346">
        <v>167.2</v>
      </c>
      <c r="AI122" s="344">
        <v>670.2</v>
      </c>
      <c r="AJ122" s="345">
        <v>223</v>
      </c>
      <c r="AK122" s="347">
        <v>98.3</v>
      </c>
      <c r="AL122" s="344">
        <v>7.8</v>
      </c>
      <c r="AM122" s="345">
        <v>12.905100000000001</v>
      </c>
      <c r="AN122" s="345">
        <v>88.3</v>
      </c>
      <c r="AO122" s="348">
        <v>0</v>
      </c>
      <c r="AP122" s="345">
        <v>109.0051</v>
      </c>
      <c r="AQ122" s="346">
        <v>86.7</v>
      </c>
      <c r="AR122" s="344" t="s">
        <v>135</v>
      </c>
      <c r="AS122" s="345" t="s">
        <v>135</v>
      </c>
      <c r="AT122" s="346">
        <v>31.3</v>
      </c>
      <c r="AU122" s="344">
        <v>164.3</v>
      </c>
      <c r="AV122" s="345">
        <v>55.9</v>
      </c>
      <c r="AW122" s="347">
        <v>20.3</v>
      </c>
      <c r="AX122" s="344">
        <v>17.8</v>
      </c>
      <c r="AY122" s="345">
        <v>20.1067</v>
      </c>
      <c r="AZ122" s="345">
        <v>117.4</v>
      </c>
      <c r="BA122" s="345" t="s">
        <v>135</v>
      </c>
      <c r="BB122" s="345">
        <v>155.30670000000001</v>
      </c>
      <c r="BC122" s="346">
        <v>138.6</v>
      </c>
      <c r="BD122" s="349" t="s">
        <v>135</v>
      </c>
      <c r="BE122" s="350" t="s">
        <v>135</v>
      </c>
      <c r="BF122" s="346">
        <v>84.6</v>
      </c>
      <c r="BG122" s="344">
        <v>580</v>
      </c>
      <c r="BH122" s="345">
        <v>93.9</v>
      </c>
      <c r="BI122" s="347">
        <v>37.5</v>
      </c>
      <c r="BJ122" s="344">
        <v>3.9</v>
      </c>
      <c r="BK122" s="345" t="s">
        <v>135</v>
      </c>
      <c r="BL122" s="345">
        <v>29.3</v>
      </c>
      <c r="BM122" s="345" t="s">
        <v>135</v>
      </c>
      <c r="BN122" s="345">
        <v>33.200000000000003</v>
      </c>
      <c r="BO122" s="346">
        <v>24.8</v>
      </c>
      <c r="BP122" s="349" t="s">
        <v>135</v>
      </c>
      <c r="BQ122" s="350" t="s">
        <v>135</v>
      </c>
      <c r="BR122" s="346" t="s">
        <v>135</v>
      </c>
      <c r="BS122" s="345">
        <v>49.6</v>
      </c>
      <c r="BT122" s="345">
        <v>13.5</v>
      </c>
      <c r="BU122" s="347">
        <v>6.7</v>
      </c>
      <c r="BV122" s="344">
        <v>1.9</v>
      </c>
      <c r="BW122" s="345" t="s">
        <v>135</v>
      </c>
      <c r="BX122" s="345">
        <v>8.8000000000000007</v>
      </c>
      <c r="BY122" s="345">
        <v>0</v>
      </c>
      <c r="BZ122" s="345">
        <v>10.700000000000001</v>
      </c>
      <c r="CA122" s="346">
        <v>9.3000000000000007</v>
      </c>
      <c r="CB122" s="349" t="s">
        <v>135</v>
      </c>
      <c r="CC122" s="350" t="s">
        <v>135</v>
      </c>
      <c r="CD122" s="346">
        <v>16.5</v>
      </c>
      <c r="CE122" s="344">
        <v>79.900000000000006</v>
      </c>
      <c r="CF122" s="345">
        <v>10.199999999999999</v>
      </c>
      <c r="CG122" s="347">
        <v>2.9</v>
      </c>
      <c r="CH122" s="344">
        <v>190.4</v>
      </c>
      <c r="CI122" s="345">
        <v>270</v>
      </c>
      <c r="CJ122" s="345">
        <v>866.1</v>
      </c>
      <c r="CK122" s="345">
        <v>221.1</v>
      </c>
      <c r="CL122" s="345">
        <v>1547.6</v>
      </c>
      <c r="CM122" s="346">
        <v>1290.3999999999999</v>
      </c>
      <c r="CN122" s="344">
        <v>291.2</v>
      </c>
      <c r="CO122" s="345">
        <v>501.3</v>
      </c>
      <c r="CP122" s="346">
        <v>792.5</v>
      </c>
      <c r="CQ122" s="344">
        <v>2579.6999999999998</v>
      </c>
      <c r="CR122" s="345">
        <v>879</v>
      </c>
      <c r="CS122" s="347">
        <v>352.09999999999997</v>
      </c>
      <c r="CT122" s="347">
        <v>5271.9</v>
      </c>
      <c r="CU122" s="263"/>
      <c r="CV122" s="269"/>
      <c r="CW122" s="269"/>
    </row>
    <row r="123" spans="1:101" ht="12.75" customHeight="1" x14ac:dyDescent="0.2">
      <c r="A123" s="264">
        <v>43435</v>
      </c>
      <c r="B123" s="344">
        <v>93.7</v>
      </c>
      <c r="C123" s="345">
        <v>123.10769999999999</v>
      </c>
      <c r="D123" s="345">
        <v>159</v>
      </c>
      <c r="E123" s="345">
        <v>121.6</v>
      </c>
      <c r="F123" s="345">
        <v>497.40769999999998</v>
      </c>
      <c r="G123" s="346">
        <v>389.9</v>
      </c>
      <c r="H123" s="344">
        <v>59.8</v>
      </c>
      <c r="I123" s="345">
        <v>253.1</v>
      </c>
      <c r="J123" s="346">
        <v>312.89999999999998</v>
      </c>
      <c r="K123" s="344">
        <v>533.70000000000005</v>
      </c>
      <c r="L123" s="345">
        <v>248.8</v>
      </c>
      <c r="M123" s="347">
        <v>84.5</v>
      </c>
      <c r="N123" s="344">
        <v>35.9</v>
      </c>
      <c r="O123" s="345">
        <v>68.476399999999998</v>
      </c>
      <c r="P123" s="345">
        <v>282.89999999999998</v>
      </c>
      <c r="Q123" s="345">
        <v>28.6</v>
      </c>
      <c r="R123" s="345">
        <v>415.87639999999999</v>
      </c>
      <c r="S123" s="346">
        <v>354</v>
      </c>
      <c r="T123" s="344">
        <v>65.7</v>
      </c>
      <c r="U123" s="345">
        <v>142.80000000000001</v>
      </c>
      <c r="V123" s="346">
        <v>208.5</v>
      </c>
      <c r="W123" s="344">
        <v>398.5</v>
      </c>
      <c r="X123" s="345">
        <v>194.1</v>
      </c>
      <c r="Y123" s="347">
        <v>105.7</v>
      </c>
      <c r="Z123" s="344">
        <v>31.8</v>
      </c>
      <c r="AA123" s="345">
        <v>51.237199999999994</v>
      </c>
      <c r="AB123" s="345">
        <v>173.3</v>
      </c>
      <c r="AC123" s="345">
        <v>55</v>
      </c>
      <c r="AD123" s="345">
        <v>311.3372</v>
      </c>
      <c r="AE123" s="346">
        <v>266</v>
      </c>
      <c r="AF123" s="344">
        <v>80.2</v>
      </c>
      <c r="AG123" s="345">
        <v>89</v>
      </c>
      <c r="AH123" s="346">
        <v>169.2</v>
      </c>
      <c r="AI123" s="344">
        <v>597.79999999999995</v>
      </c>
      <c r="AJ123" s="345">
        <v>203.7</v>
      </c>
      <c r="AK123" s="347">
        <v>82.4</v>
      </c>
      <c r="AL123" s="344">
        <v>7.6</v>
      </c>
      <c r="AM123" s="345">
        <v>13.626200000000001</v>
      </c>
      <c r="AN123" s="345">
        <v>84.6</v>
      </c>
      <c r="AO123" s="348">
        <v>0</v>
      </c>
      <c r="AP123" s="345">
        <v>105.8262</v>
      </c>
      <c r="AQ123" s="346">
        <v>85.3</v>
      </c>
      <c r="AR123" s="344" t="s">
        <v>135</v>
      </c>
      <c r="AS123" s="345" t="s">
        <v>135</v>
      </c>
      <c r="AT123" s="346">
        <v>32.6</v>
      </c>
      <c r="AU123" s="344">
        <v>146</v>
      </c>
      <c r="AV123" s="345">
        <v>51.7</v>
      </c>
      <c r="AW123" s="347">
        <v>16.5</v>
      </c>
      <c r="AX123" s="344">
        <v>18.600000000000001</v>
      </c>
      <c r="AY123" s="345">
        <v>21.711299999999998</v>
      </c>
      <c r="AZ123" s="345">
        <v>117.9</v>
      </c>
      <c r="BA123" s="345" t="s">
        <v>135</v>
      </c>
      <c r="BB123" s="345">
        <v>158.21129999999999</v>
      </c>
      <c r="BC123" s="346">
        <v>141.6</v>
      </c>
      <c r="BD123" s="349" t="s">
        <v>135</v>
      </c>
      <c r="BE123" s="350" t="s">
        <v>135</v>
      </c>
      <c r="BF123" s="346">
        <v>89.5</v>
      </c>
      <c r="BG123" s="344">
        <v>553.9</v>
      </c>
      <c r="BH123" s="345">
        <v>91.3</v>
      </c>
      <c r="BI123" s="347">
        <v>35.6</v>
      </c>
      <c r="BJ123" s="344">
        <v>4.2</v>
      </c>
      <c r="BK123" s="345" t="s">
        <v>135</v>
      </c>
      <c r="BL123" s="345">
        <v>29.2</v>
      </c>
      <c r="BM123" s="345" t="s">
        <v>135</v>
      </c>
      <c r="BN123" s="345">
        <v>33.4</v>
      </c>
      <c r="BO123" s="346">
        <v>23.5</v>
      </c>
      <c r="BP123" s="349" t="s">
        <v>135</v>
      </c>
      <c r="BQ123" s="350" t="s">
        <v>135</v>
      </c>
      <c r="BR123" s="346" t="s">
        <v>135</v>
      </c>
      <c r="BS123" s="345">
        <v>44.2</v>
      </c>
      <c r="BT123" s="345">
        <v>12.1</v>
      </c>
      <c r="BU123" s="347">
        <v>5.4</v>
      </c>
      <c r="BV123" s="344">
        <v>1.6</v>
      </c>
      <c r="BW123" s="345" t="s">
        <v>135</v>
      </c>
      <c r="BX123" s="345">
        <v>7.7</v>
      </c>
      <c r="BY123" s="345">
        <v>0</v>
      </c>
      <c r="BZ123" s="345">
        <v>9.3000000000000007</v>
      </c>
      <c r="CA123" s="346">
        <v>7.8</v>
      </c>
      <c r="CB123" s="349" t="s">
        <v>135</v>
      </c>
      <c r="CC123" s="350" t="s">
        <v>135</v>
      </c>
      <c r="CD123" s="346">
        <v>14.8</v>
      </c>
      <c r="CE123" s="344">
        <v>54.7</v>
      </c>
      <c r="CF123" s="345">
        <v>7.8</v>
      </c>
      <c r="CG123" s="347">
        <v>2.8</v>
      </c>
      <c r="CH123" s="344">
        <v>193.3</v>
      </c>
      <c r="CI123" s="345">
        <v>278.2</v>
      </c>
      <c r="CJ123" s="345">
        <v>854.7</v>
      </c>
      <c r="CK123" s="345">
        <v>205.2</v>
      </c>
      <c r="CL123" s="345">
        <v>1531.4</v>
      </c>
      <c r="CM123" s="346">
        <v>1268.0999999999999</v>
      </c>
      <c r="CN123" s="344">
        <v>286.89999999999998</v>
      </c>
      <c r="CO123" s="345">
        <v>540.5</v>
      </c>
      <c r="CP123" s="346">
        <v>827.4</v>
      </c>
      <c r="CQ123" s="344">
        <v>2328.8000000000002</v>
      </c>
      <c r="CR123" s="345">
        <v>809.5</v>
      </c>
      <c r="CS123" s="347">
        <v>332.90000000000003</v>
      </c>
      <c r="CT123" s="347">
        <v>5020.5</v>
      </c>
      <c r="CU123" s="263"/>
      <c r="CV123" s="269"/>
      <c r="CW123" s="269"/>
    </row>
    <row r="124" spans="1:101" ht="12.75" customHeight="1" x14ac:dyDescent="0.2">
      <c r="A124" s="264">
        <v>43466</v>
      </c>
      <c r="B124" s="344">
        <v>87.5</v>
      </c>
      <c r="C124" s="345">
        <v>118.02589999999999</v>
      </c>
      <c r="D124" s="345">
        <v>145.69999999999999</v>
      </c>
      <c r="E124" s="345">
        <v>111.4</v>
      </c>
      <c r="F124" s="345">
        <v>462.6259</v>
      </c>
      <c r="G124" s="346">
        <v>376</v>
      </c>
      <c r="H124" s="344">
        <v>59.2</v>
      </c>
      <c r="I124" s="345">
        <v>256.10000000000002</v>
      </c>
      <c r="J124" s="346">
        <v>315.3</v>
      </c>
      <c r="K124" s="344">
        <v>533.6</v>
      </c>
      <c r="L124" s="345">
        <v>245.9</v>
      </c>
      <c r="M124" s="347">
        <v>81.5</v>
      </c>
      <c r="N124" s="344">
        <v>32.5</v>
      </c>
      <c r="O124" s="345">
        <v>64.582099999999997</v>
      </c>
      <c r="P124" s="345">
        <v>257.10000000000002</v>
      </c>
      <c r="Q124" s="345">
        <v>24.7</v>
      </c>
      <c r="R124" s="345">
        <v>378.88209999999998</v>
      </c>
      <c r="S124" s="346">
        <v>322.5</v>
      </c>
      <c r="T124" s="344">
        <v>70.099999999999994</v>
      </c>
      <c r="U124" s="345">
        <v>145</v>
      </c>
      <c r="V124" s="346">
        <v>215.1</v>
      </c>
      <c r="W124" s="344">
        <v>404.2</v>
      </c>
      <c r="X124" s="345">
        <v>185.3</v>
      </c>
      <c r="Y124" s="347">
        <v>124.1</v>
      </c>
      <c r="Z124" s="344">
        <v>30.9</v>
      </c>
      <c r="AA124" s="345">
        <v>50.721899999999998</v>
      </c>
      <c r="AB124" s="345">
        <v>163</v>
      </c>
      <c r="AC124" s="345">
        <v>50.8</v>
      </c>
      <c r="AD124" s="345">
        <v>295.42189999999999</v>
      </c>
      <c r="AE124" s="346">
        <v>252.8</v>
      </c>
      <c r="AF124" s="344">
        <v>79.7</v>
      </c>
      <c r="AG124" s="345">
        <v>90.4</v>
      </c>
      <c r="AH124" s="346">
        <v>170.10000000000002</v>
      </c>
      <c r="AI124" s="344">
        <v>601.29999999999995</v>
      </c>
      <c r="AJ124" s="345">
        <v>193</v>
      </c>
      <c r="AK124" s="347">
        <v>88.6</v>
      </c>
      <c r="AL124" s="344">
        <v>7.3</v>
      </c>
      <c r="AM124" s="345">
        <v>13.0411</v>
      </c>
      <c r="AN124" s="345">
        <v>75.099999999999994</v>
      </c>
      <c r="AO124" s="348">
        <v>0</v>
      </c>
      <c r="AP124" s="345">
        <v>95.441099999999992</v>
      </c>
      <c r="AQ124" s="346">
        <v>76.5</v>
      </c>
      <c r="AR124" s="344">
        <v>17.3</v>
      </c>
      <c r="AS124" s="345">
        <v>13.6</v>
      </c>
      <c r="AT124" s="346">
        <v>30.9</v>
      </c>
      <c r="AU124" s="344">
        <v>139</v>
      </c>
      <c r="AV124" s="345">
        <v>47</v>
      </c>
      <c r="AW124" s="347">
        <v>18.100000000000001</v>
      </c>
      <c r="AX124" s="344">
        <v>17.399999999999999</v>
      </c>
      <c r="AY124" s="345">
        <v>20.715299999999999</v>
      </c>
      <c r="AZ124" s="345">
        <v>110.8</v>
      </c>
      <c r="BA124" s="345" t="s">
        <v>135</v>
      </c>
      <c r="BB124" s="345">
        <v>148.9153</v>
      </c>
      <c r="BC124" s="346">
        <v>131.80000000000001</v>
      </c>
      <c r="BD124" s="349" t="s">
        <v>135</v>
      </c>
      <c r="BE124" s="350" t="s">
        <v>135</v>
      </c>
      <c r="BF124" s="346">
        <v>89.2</v>
      </c>
      <c r="BG124" s="344">
        <v>529.5</v>
      </c>
      <c r="BH124" s="345">
        <v>88.3</v>
      </c>
      <c r="BI124" s="347">
        <v>36.6</v>
      </c>
      <c r="BJ124" s="344">
        <v>4.4000000000000004</v>
      </c>
      <c r="BK124" s="345" t="s">
        <v>135</v>
      </c>
      <c r="BL124" s="345">
        <v>28.7</v>
      </c>
      <c r="BM124" s="345" t="s">
        <v>135</v>
      </c>
      <c r="BN124" s="345">
        <v>33.1</v>
      </c>
      <c r="BO124" s="346">
        <v>22.4</v>
      </c>
      <c r="BP124" s="349" t="s">
        <v>135</v>
      </c>
      <c r="BQ124" s="350" t="s">
        <v>135</v>
      </c>
      <c r="BR124" s="346" t="s">
        <v>135</v>
      </c>
      <c r="BS124" s="345">
        <v>50.7</v>
      </c>
      <c r="BT124" s="345">
        <v>12.3</v>
      </c>
      <c r="BU124" s="347">
        <v>6.2</v>
      </c>
      <c r="BV124" s="344">
        <v>1.6</v>
      </c>
      <c r="BW124" s="345" t="s">
        <v>135</v>
      </c>
      <c r="BX124" s="345">
        <v>6.8</v>
      </c>
      <c r="BY124" s="345">
        <v>0</v>
      </c>
      <c r="BZ124" s="345">
        <v>8.4</v>
      </c>
      <c r="CA124" s="346">
        <v>7.2</v>
      </c>
      <c r="CB124" s="349" t="s">
        <v>135</v>
      </c>
      <c r="CC124" s="350" t="s">
        <v>135</v>
      </c>
      <c r="CD124" s="346">
        <v>11.4</v>
      </c>
      <c r="CE124" s="344">
        <v>58.2</v>
      </c>
      <c r="CF124" s="345">
        <v>6.3</v>
      </c>
      <c r="CG124" s="347">
        <v>3.7</v>
      </c>
      <c r="CH124" s="344">
        <v>181.6</v>
      </c>
      <c r="CI124" s="345">
        <v>267.10000000000002</v>
      </c>
      <c r="CJ124" s="345">
        <v>787.2</v>
      </c>
      <c r="CK124" s="345">
        <v>186.9</v>
      </c>
      <c r="CL124" s="345">
        <v>1422.8000000000002</v>
      </c>
      <c r="CM124" s="346">
        <v>1189.2</v>
      </c>
      <c r="CN124" s="344">
        <v>286.7</v>
      </c>
      <c r="CO124" s="345">
        <v>545.29999999999995</v>
      </c>
      <c r="CP124" s="346">
        <v>832</v>
      </c>
      <c r="CQ124" s="344">
        <v>2316.5</v>
      </c>
      <c r="CR124" s="345">
        <v>778.1</v>
      </c>
      <c r="CS124" s="347">
        <v>358.8</v>
      </c>
      <c r="CT124" s="347">
        <v>4930.1000000000004</v>
      </c>
      <c r="CU124" s="263"/>
      <c r="CV124" s="274"/>
      <c r="CW124" s="269"/>
    </row>
    <row r="125" spans="1:101" ht="12.75" customHeight="1" x14ac:dyDescent="0.2">
      <c r="A125" s="264">
        <v>43497</v>
      </c>
      <c r="B125" s="344">
        <v>84.7</v>
      </c>
      <c r="C125" s="345">
        <v>110.04860000000001</v>
      </c>
      <c r="D125" s="345">
        <v>139.80000000000001</v>
      </c>
      <c r="E125" s="345">
        <v>110.7</v>
      </c>
      <c r="F125" s="345">
        <v>445.24860000000001</v>
      </c>
      <c r="G125" s="346">
        <v>355.8</v>
      </c>
      <c r="H125" s="344">
        <v>55.7</v>
      </c>
      <c r="I125" s="345">
        <v>215.2</v>
      </c>
      <c r="J125" s="346">
        <v>270.89999999999998</v>
      </c>
      <c r="K125" s="344">
        <v>542.79999999999995</v>
      </c>
      <c r="L125" s="345">
        <v>249.3</v>
      </c>
      <c r="M125" s="347">
        <v>83.3</v>
      </c>
      <c r="N125" s="344">
        <v>31.9</v>
      </c>
      <c r="O125" s="345">
        <v>61.145499999999998</v>
      </c>
      <c r="P125" s="345">
        <v>253.8</v>
      </c>
      <c r="Q125" s="345">
        <v>26.1</v>
      </c>
      <c r="R125" s="345">
        <v>372.94550000000004</v>
      </c>
      <c r="S125" s="346">
        <v>320.7</v>
      </c>
      <c r="T125" s="344">
        <v>64.7</v>
      </c>
      <c r="U125" s="345">
        <v>126.7</v>
      </c>
      <c r="V125" s="346">
        <v>191.4</v>
      </c>
      <c r="W125" s="344">
        <v>401.2</v>
      </c>
      <c r="X125" s="345">
        <v>191.3</v>
      </c>
      <c r="Y125" s="347">
        <v>121.3</v>
      </c>
      <c r="Z125" s="344">
        <v>28.7</v>
      </c>
      <c r="AA125" s="345">
        <v>46.528100000000002</v>
      </c>
      <c r="AB125" s="345">
        <v>156.19999999999999</v>
      </c>
      <c r="AC125" s="345">
        <v>49.9</v>
      </c>
      <c r="AD125" s="345">
        <v>281.32809999999995</v>
      </c>
      <c r="AE125" s="346">
        <v>244.1</v>
      </c>
      <c r="AF125" s="344">
        <v>71.7</v>
      </c>
      <c r="AG125" s="345">
        <v>75.7</v>
      </c>
      <c r="AH125" s="346">
        <v>147.4</v>
      </c>
      <c r="AI125" s="344">
        <v>559.79999999999995</v>
      </c>
      <c r="AJ125" s="345">
        <v>191.7</v>
      </c>
      <c r="AK125" s="347">
        <v>90.4</v>
      </c>
      <c r="AL125" s="344">
        <v>6.9</v>
      </c>
      <c r="AM125" s="345">
        <v>11.416700000000001</v>
      </c>
      <c r="AN125" s="345">
        <v>70.7</v>
      </c>
      <c r="AO125" s="348">
        <v>0</v>
      </c>
      <c r="AP125" s="345">
        <v>89.0167</v>
      </c>
      <c r="AQ125" s="346">
        <v>71.400000000000006</v>
      </c>
      <c r="AR125" s="344">
        <v>15.9</v>
      </c>
      <c r="AS125" s="345">
        <v>12.2</v>
      </c>
      <c r="AT125" s="346">
        <v>28.1</v>
      </c>
      <c r="AU125" s="344">
        <v>134.5</v>
      </c>
      <c r="AV125" s="345">
        <v>46</v>
      </c>
      <c r="AW125" s="347">
        <v>20</v>
      </c>
      <c r="AX125" s="344">
        <v>16.899999999999999</v>
      </c>
      <c r="AY125" s="345">
        <v>19.625700000000002</v>
      </c>
      <c r="AZ125" s="345">
        <v>107.5</v>
      </c>
      <c r="BA125" s="345" t="s">
        <v>135</v>
      </c>
      <c r="BB125" s="345">
        <v>144.0257</v>
      </c>
      <c r="BC125" s="346">
        <v>129.4</v>
      </c>
      <c r="BD125" s="349" t="s">
        <v>135</v>
      </c>
      <c r="BE125" s="350" t="s">
        <v>135</v>
      </c>
      <c r="BF125" s="346">
        <v>76.8</v>
      </c>
      <c r="BG125" s="344">
        <v>504.8</v>
      </c>
      <c r="BH125" s="345">
        <v>85.3</v>
      </c>
      <c r="BI125" s="347">
        <v>39.9</v>
      </c>
      <c r="BJ125" s="344">
        <v>3.8</v>
      </c>
      <c r="BK125" s="345" t="s">
        <v>135</v>
      </c>
      <c r="BL125" s="345">
        <v>26.5</v>
      </c>
      <c r="BM125" s="345" t="s">
        <v>135</v>
      </c>
      <c r="BN125" s="345">
        <v>30.3</v>
      </c>
      <c r="BO125" s="346">
        <v>21.3</v>
      </c>
      <c r="BP125" s="349" t="s">
        <v>135</v>
      </c>
      <c r="BQ125" s="350" t="s">
        <v>135</v>
      </c>
      <c r="BR125" s="346" t="s">
        <v>135</v>
      </c>
      <c r="BS125" s="345">
        <v>45.3</v>
      </c>
      <c r="BT125" s="345">
        <v>11.8</v>
      </c>
      <c r="BU125" s="347">
        <v>5.4</v>
      </c>
      <c r="BV125" s="344">
        <v>1.4</v>
      </c>
      <c r="BW125" s="345" t="s">
        <v>135</v>
      </c>
      <c r="BX125" s="345">
        <v>6.8</v>
      </c>
      <c r="BY125" s="345">
        <v>0</v>
      </c>
      <c r="BZ125" s="345">
        <v>8.1999999999999993</v>
      </c>
      <c r="CA125" s="346">
        <v>7</v>
      </c>
      <c r="CB125" s="349" t="s">
        <v>135</v>
      </c>
      <c r="CC125" s="350" t="s">
        <v>135</v>
      </c>
      <c r="CD125" s="346">
        <v>10.6</v>
      </c>
      <c r="CE125" s="344">
        <v>53.2</v>
      </c>
      <c r="CF125" s="345">
        <v>6.8</v>
      </c>
      <c r="CG125" s="347">
        <v>2.2999999999999998</v>
      </c>
      <c r="CH125" s="344">
        <v>174.3</v>
      </c>
      <c r="CI125" s="345">
        <v>248.8</v>
      </c>
      <c r="CJ125" s="345">
        <v>761.3</v>
      </c>
      <c r="CK125" s="345">
        <v>186.6</v>
      </c>
      <c r="CL125" s="345">
        <v>1371</v>
      </c>
      <c r="CM125" s="346">
        <v>1149.7</v>
      </c>
      <c r="CN125" s="344">
        <v>261.8</v>
      </c>
      <c r="CO125" s="345">
        <v>463.3</v>
      </c>
      <c r="CP125" s="346">
        <v>725.1</v>
      </c>
      <c r="CQ125" s="344">
        <v>2241.6</v>
      </c>
      <c r="CR125" s="345">
        <v>782.1</v>
      </c>
      <c r="CS125" s="347">
        <v>362.59999999999997</v>
      </c>
      <c r="CT125" s="347">
        <v>4700.3</v>
      </c>
      <c r="CU125" s="263"/>
      <c r="CV125" s="274"/>
      <c r="CW125" s="269"/>
    </row>
    <row r="126" spans="1:101" ht="12.75" customHeight="1" x14ac:dyDescent="0.2">
      <c r="A126" s="264">
        <v>43525</v>
      </c>
      <c r="B126" s="344">
        <v>91.9</v>
      </c>
      <c r="C126" s="345">
        <v>118.8972</v>
      </c>
      <c r="D126" s="345">
        <v>150.30000000000001</v>
      </c>
      <c r="E126" s="345">
        <v>119.5</v>
      </c>
      <c r="F126" s="345">
        <v>480.59720000000004</v>
      </c>
      <c r="G126" s="346">
        <v>386.1</v>
      </c>
      <c r="H126" s="344">
        <v>68.2</v>
      </c>
      <c r="I126" s="345">
        <v>227.3</v>
      </c>
      <c r="J126" s="346">
        <v>295.39999999999998</v>
      </c>
      <c r="K126" s="344">
        <v>591.4</v>
      </c>
      <c r="L126" s="345">
        <v>268.2</v>
      </c>
      <c r="M126" s="347">
        <v>89.3</v>
      </c>
      <c r="N126" s="344">
        <v>34.6</v>
      </c>
      <c r="O126" s="345">
        <v>64.946799999999996</v>
      </c>
      <c r="P126" s="345">
        <v>280</v>
      </c>
      <c r="Q126" s="345">
        <v>29.5</v>
      </c>
      <c r="R126" s="345">
        <v>409.04679999999996</v>
      </c>
      <c r="S126" s="346">
        <v>350.8</v>
      </c>
      <c r="T126" s="344">
        <v>63.4</v>
      </c>
      <c r="U126" s="345">
        <v>137.5</v>
      </c>
      <c r="V126" s="346">
        <v>200.9</v>
      </c>
      <c r="W126" s="344">
        <v>435.2</v>
      </c>
      <c r="X126" s="345">
        <v>205.5</v>
      </c>
      <c r="Y126" s="347">
        <v>120.3</v>
      </c>
      <c r="Z126" s="344">
        <v>31.3</v>
      </c>
      <c r="AA126" s="345">
        <v>48.766599999999997</v>
      </c>
      <c r="AB126" s="345">
        <v>168.7</v>
      </c>
      <c r="AC126" s="345">
        <v>54.5</v>
      </c>
      <c r="AD126" s="345">
        <v>303.26659999999998</v>
      </c>
      <c r="AE126" s="346">
        <v>261.2</v>
      </c>
      <c r="AF126" s="344">
        <v>80</v>
      </c>
      <c r="AG126" s="345">
        <v>80.7</v>
      </c>
      <c r="AH126" s="346">
        <v>160.69999999999999</v>
      </c>
      <c r="AI126" s="344">
        <v>616.6</v>
      </c>
      <c r="AJ126" s="345">
        <v>209.4</v>
      </c>
      <c r="AK126" s="347">
        <v>102.4</v>
      </c>
      <c r="AL126" s="344">
        <v>7.8</v>
      </c>
      <c r="AM126" s="345">
        <v>12.6259</v>
      </c>
      <c r="AN126" s="345">
        <v>78.900000000000006</v>
      </c>
      <c r="AO126" s="348">
        <v>0</v>
      </c>
      <c r="AP126" s="345">
        <v>99.325900000000004</v>
      </c>
      <c r="AQ126" s="346">
        <v>79.900000000000006</v>
      </c>
      <c r="AR126" s="344">
        <v>16.5</v>
      </c>
      <c r="AS126" s="345">
        <v>12.3</v>
      </c>
      <c r="AT126" s="346">
        <v>28.8</v>
      </c>
      <c r="AU126" s="344">
        <v>146.5</v>
      </c>
      <c r="AV126" s="345">
        <v>49.6</v>
      </c>
      <c r="AW126" s="347">
        <v>21.3</v>
      </c>
      <c r="AX126" s="344">
        <v>18.5</v>
      </c>
      <c r="AY126" s="345">
        <v>20.922900000000002</v>
      </c>
      <c r="AZ126" s="345">
        <v>115.7</v>
      </c>
      <c r="BA126" s="345" t="s">
        <v>135</v>
      </c>
      <c r="BB126" s="345">
        <v>155.12290000000002</v>
      </c>
      <c r="BC126" s="346">
        <v>140.19999999999999</v>
      </c>
      <c r="BD126" s="349" t="s">
        <v>135</v>
      </c>
      <c r="BE126" s="350" t="s">
        <v>135</v>
      </c>
      <c r="BF126" s="346">
        <v>86.3</v>
      </c>
      <c r="BG126" s="344">
        <v>538.1</v>
      </c>
      <c r="BH126" s="345">
        <v>94.9</v>
      </c>
      <c r="BI126" s="347">
        <v>39.5</v>
      </c>
      <c r="BJ126" s="344">
        <v>4.0999999999999996</v>
      </c>
      <c r="BK126" s="345" t="s">
        <v>135</v>
      </c>
      <c r="BL126" s="345">
        <v>28</v>
      </c>
      <c r="BM126" s="345" t="s">
        <v>135</v>
      </c>
      <c r="BN126" s="345">
        <v>32.1</v>
      </c>
      <c r="BO126" s="346">
        <v>23.3</v>
      </c>
      <c r="BP126" s="349" t="s">
        <v>135</v>
      </c>
      <c r="BQ126" s="350" t="s">
        <v>135</v>
      </c>
      <c r="BR126" s="346" t="s">
        <v>135</v>
      </c>
      <c r="BS126" s="345">
        <v>49.3</v>
      </c>
      <c r="BT126" s="345">
        <v>12.7</v>
      </c>
      <c r="BU126" s="347">
        <v>5.9</v>
      </c>
      <c r="BV126" s="344">
        <v>1.8</v>
      </c>
      <c r="BW126" s="345" t="s">
        <v>135</v>
      </c>
      <c r="BX126" s="345">
        <v>8</v>
      </c>
      <c r="BY126" s="345">
        <v>0</v>
      </c>
      <c r="BZ126" s="345">
        <v>9.8000000000000007</v>
      </c>
      <c r="CA126" s="346">
        <v>8.4</v>
      </c>
      <c r="CB126" s="349" t="s">
        <v>135</v>
      </c>
      <c r="CC126" s="350" t="s">
        <v>135</v>
      </c>
      <c r="CD126" s="346">
        <v>14.6</v>
      </c>
      <c r="CE126" s="344">
        <v>57.8</v>
      </c>
      <c r="CF126" s="345">
        <v>8</v>
      </c>
      <c r="CG126" s="347">
        <v>3.9</v>
      </c>
      <c r="CH126" s="344">
        <v>189.9</v>
      </c>
      <c r="CI126" s="345">
        <v>266.2</v>
      </c>
      <c r="CJ126" s="345">
        <v>829.6</v>
      </c>
      <c r="CK126" s="345">
        <v>203.5</v>
      </c>
      <c r="CL126" s="345">
        <v>1489.2</v>
      </c>
      <c r="CM126" s="346">
        <v>1249.9000000000003</v>
      </c>
      <c r="CN126" s="344">
        <v>290.89999999999998</v>
      </c>
      <c r="CO126" s="345">
        <v>495.9</v>
      </c>
      <c r="CP126" s="346">
        <v>786.8</v>
      </c>
      <c r="CQ126" s="344">
        <v>2434.8000000000002</v>
      </c>
      <c r="CR126" s="345">
        <v>848.3</v>
      </c>
      <c r="CS126" s="347">
        <v>382.59999999999997</v>
      </c>
      <c r="CT126" s="347">
        <v>5093.4000000000005</v>
      </c>
      <c r="CU126" s="263"/>
      <c r="CV126" s="274"/>
      <c r="CW126" s="269"/>
    </row>
    <row r="127" spans="1:101" ht="12.75" customHeight="1" x14ac:dyDescent="0.2">
      <c r="A127" s="264">
        <v>43556</v>
      </c>
      <c r="B127" s="344">
        <v>88.6</v>
      </c>
      <c r="C127" s="345">
        <v>111.13249999999999</v>
      </c>
      <c r="D127" s="345">
        <v>148.4</v>
      </c>
      <c r="E127" s="345">
        <v>116.4</v>
      </c>
      <c r="F127" s="345">
        <v>464.53250000000003</v>
      </c>
      <c r="G127" s="346">
        <v>368.3</v>
      </c>
      <c r="H127" s="344">
        <v>58.5</v>
      </c>
      <c r="I127" s="345">
        <v>218.3</v>
      </c>
      <c r="J127" s="346">
        <v>276.7</v>
      </c>
      <c r="K127" s="344">
        <v>554.5</v>
      </c>
      <c r="L127" s="345">
        <v>250.3</v>
      </c>
      <c r="M127" s="347">
        <v>89.4</v>
      </c>
      <c r="N127" s="344">
        <v>32.700000000000003</v>
      </c>
      <c r="O127" s="345">
        <v>60.049800000000005</v>
      </c>
      <c r="P127" s="345">
        <v>261</v>
      </c>
      <c r="Q127" s="345">
        <v>28.5</v>
      </c>
      <c r="R127" s="345">
        <v>382.24979999999999</v>
      </c>
      <c r="S127" s="346">
        <v>322.8</v>
      </c>
      <c r="T127" s="344">
        <v>58</v>
      </c>
      <c r="U127" s="345">
        <v>132.5</v>
      </c>
      <c r="V127" s="346">
        <v>190.5</v>
      </c>
      <c r="W127" s="344">
        <v>415.5</v>
      </c>
      <c r="X127" s="345">
        <v>190.8</v>
      </c>
      <c r="Y127" s="347">
        <v>119.1</v>
      </c>
      <c r="Z127" s="344">
        <v>29.3</v>
      </c>
      <c r="AA127" s="345">
        <v>45.838900000000002</v>
      </c>
      <c r="AB127" s="345">
        <v>160.4</v>
      </c>
      <c r="AC127" s="345">
        <v>50.7</v>
      </c>
      <c r="AD127" s="345">
        <v>286.2389</v>
      </c>
      <c r="AE127" s="346">
        <v>244</v>
      </c>
      <c r="AF127" s="344">
        <v>79.599999999999994</v>
      </c>
      <c r="AG127" s="345">
        <v>79.900000000000006</v>
      </c>
      <c r="AH127" s="346">
        <v>159.5</v>
      </c>
      <c r="AI127" s="344">
        <v>599.79999999999995</v>
      </c>
      <c r="AJ127" s="345">
        <v>195.8</v>
      </c>
      <c r="AK127" s="347">
        <v>95</v>
      </c>
      <c r="AL127" s="344">
        <v>7.2</v>
      </c>
      <c r="AM127" s="345">
        <v>11.946099999999999</v>
      </c>
      <c r="AN127" s="345">
        <v>73.900000000000006</v>
      </c>
      <c r="AO127" s="348">
        <v>0</v>
      </c>
      <c r="AP127" s="345">
        <v>93.04610000000001</v>
      </c>
      <c r="AQ127" s="346">
        <v>74.3</v>
      </c>
      <c r="AR127" s="344">
        <v>16.2</v>
      </c>
      <c r="AS127" s="345">
        <v>12.3</v>
      </c>
      <c r="AT127" s="346">
        <v>28.5</v>
      </c>
      <c r="AU127" s="344">
        <v>145.5</v>
      </c>
      <c r="AV127" s="345">
        <v>47.9</v>
      </c>
      <c r="AW127" s="347">
        <v>17.7</v>
      </c>
      <c r="AX127" s="344">
        <v>17.8</v>
      </c>
      <c r="AY127" s="345">
        <v>19.767099999999999</v>
      </c>
      <c r="AZ127" s="345">
        <v>112.7</v>
      </c>
      <c r="BA127" s="345" t="s">
        <v>135</v>
      </c>
      <c r="BB127" s="345">
        <v>150.2671</v>
      </c>
      <c r="BC127" s="346">
        <v>134</v>
      </c>
      <c r="BD127" s="349" t="s">
        <v>135</v>
      </c>
      <c r="BE127" s="350" t="s">
        <v>135</v>
      </c>
      <c r="BF127" s="346">
        <v>83.3</v>
      </c>
      <c r="BG127" s="344">
        <v>575.4</v>
      </c>
      <c r="BH127" s="345">
        <v>93.5</v>
      </c>
      <c r="BI127" s="347">
        <v>34.4</v>
      </c>
      <c r="BJ127" s="344">
        <v>3.7</v>
      </c>
      <c r="BK127" s="345" t="s">
        <v>135</v>
      </c>
      <c r="BL127" s="345">
        <v>26.7</v>
      </c>
      <c r="BM127" s="345" t="s">
        <v>135</v>
      </c>
      <c r="BN127" s="345">
        <v>30.4</v>
      </c>
      <c r="BO127" s="346">
        <v>22.4</v>
      </c>
      <c r="BP127" s="349" t="s">
        <v>135</v>
      </c>
      <c r="BQ127" s="350" t="s">
        <v>135</v>
      </c>
      <c r="BR127" s="346" t="s">
        <v>135</v>
      </c>
      <c r="BS127" s="345">
        <v>45.5</v>
      </c>
      <c r="BT127" s="345">
        <v>12</v>
      </c>
      <c r="BU127" s="347">
        <v>6</v>
      </c>
      <c r="BV127" s="344">
        <v>1.6</v>
      </c>
      <c r="BW127" s="345" t="s">
        <v>135</v>
      </c>
      <c r="BX127" s="345">
        <v>8</v>
      </c>
      <c r="BY127" s="345">
        <v>0</v>
      </c>
      <c r="BZ127" s="345">
        <v>9.6</v>
      </c>
      <c r="CA127" s="346">
        <v>8.1</v>
      </c>
      <c r="CB127" s="349" t="s">
        <v>135</v>
      </c>
      <c r="CC127" s="350" t="s">
        <v>135</v>
      </c>
      <c r="CD127" s="346">
        <v>17.5</v>
      </c>
      <c r="CE127" s="344">
        <v>58.3</v>
      </c>
      <c r="CF127" s="345">
        <v>8.4</v>
      </c>
      <c r="CG127" s="347">
        <v>2.8</v>
      </c>
      <c r="CH127" s="344">
        <v>181</v>
      </c>
      <c r="CI127" s="345">
        <v>248.8</v>
      </c>
      <c r="CJ127" s="345">
        <v>791.2</v>
      </c>
      <c r="CK127" s="345">
        <v>195.5</v>
      </c>
      <c r="CL127" s="345">
        <v>1416.5</v>
      </c>
      <c r="CM127" s="346">
        <v>1173.9000000000001</v>
      </c>
      <c r="CN127" s="344">
        <v>276.7</v>
      </c>
      <c r="CO127" s="345">
        <v>479.2</v>
      </c>
      <c r="CP127" s="346">
        <v>755.9</v>
      </c>
      <c r="CQ127" s="344">
        <v>2394.4</v>
      </c>
      <c r="CR127" s="345">
        <v>798.7</v>
      </c>
      <c r="CS127" s="347">
        <v>364.4</v>
      </c>
      <c r="CT127" s="347">
        <v>4931.2</v>
      </c>
      <c r="CU127" s="263"/>
      <c r="CV127" s="274"/>
      <c r="CW127" s="269"/>
    </row>
    <row r="128" spans="1:101" ht="12.75" customHeight="1" x14ac:dyDescent="0.2">
      <c r="A128" s="264">
        <v>43586</v>
      </c>
      <c r="B128" s="344">
        <v>89.5</v>
      </c>
      <c r="C128" s="345">
        <v>110.452</v>
      </c>
      <c r="D128" s="345">
        <v>150.6</v>
      </c>
      <c r="E128" s="345">
        <v>121.7</v>
      </c>
      <c r="F128" s="345">
        <v>472.25200000000001</v>
      </c>
      <c r="G128" s="346">
        <v>370.9</v>
      </c>
      <c r="H128" s="344">
        <v>66.5</v>
      </c>
      <c r="I128" s="345">
        <v>219.1</v>
      </c>
      <c r="J128" s="346">
        <v>285.60000000000002</v>
      </c>
      <c r="K128" s="344">
        <v>598.20000000000005</v>
      </c>
      <c r="L128" s="345">
        <v>270.8</v>
      </c>
      <c r="M128" s="347">
        <v>76.3</v>
      </c>
      <c r="N128" s="344">
        <v>33.4</v>
      </c>
      <c r="O128" s="345">
        <v>59.872999999999998</v>
      </c>
      <c r="P128" s="345">
        <v>274.89999999999998</v>
      </c>
      <c r="Q128" s="345">
        <v>31</v>
      </c>
      <c r="R128" s="345">
        <v>399.173</v>
      </c>
      <c r="S128" s="346">
        <v>339.4</v>
      </c>
      <c r="T128" s="344">
        <v>53.5</v>
      </c>
      <c r="U128" s="345">
        <v>130.30000000000001</v>
      </c>
      <c r="V128" s="346">
        <v>183.8</v>
      </c>
      <c r="W128" s="344">
        <v>439.5</v>
      </c>
      <c r="X128" s="345">
        <v>203.6</v>
      </c>
      <c r="Y128" s="347">
        <v>119.2</v>
      </c>
      <c r="Z128" s="344">
        <v>30.3</v>
      </c>
      <c r="AA128" s="345">
        <v>46.512999999999998</v>
      </c>
      <c r="AB128" s="345">
        <v>169</v>
      </c>
      <c r="AC128" s="345">
        <v>56</v>
      </c>
      <c r="AD128" s="345">
        <v>301.81299999999999</v>
      </c>
      <c r="AE128" s="346">
        <v>259.39999999999998</v>
      </c>
      <c r="AF128" s="344">
        <v>78.5</v>
      </c>
      <c r="AG128" s="345">
        <v>72.900000000000006</v>
      </c>
      <c r="AH128" s="346">
        <v>151.4</v>
      </c>
      <c r="AI128" s="344">
        <v>679.3</v>
      </c>
      <c r="AJ128" s="345">
        <v>217.5</v>
      </c>
      <c r="AK128" s="347">
        <v>103.9</v>
      </c>
      <c r="AL128" s="344">
        <v>7.4</v>
      </c>
      <c r="AM128" s="345">
        <v>11.244</v>
      </c>
      <c r="AN128" s="345">
        <v>76.900000000000006</v>
      </c>
      <c r="AO128" s="348">
        <v>0</v>
      </c>
      <c r="AP128" s="345">
        <v>95.544000000000011</v>
      </c>
      <c r="AQ128" s="345">
        <v>77.2</v>
      </c>
      <c r="AR128" s="344" t="s">
        <v>135</v>
      </c>
      <c r="AS128" s="345" t="s">
        <v>135</v>
      </c>
      <c r="AT128" s="346">
        <v>27.8</v>
      </c>
      <c r="AU128" s="344">
        <v>161.69999999999999</v>
      </c>
      <c r="AV128" s="345">
        <v>51.6</v>
      </c>
      <c r="AW128" s="347">
        <v>20.6</v>
      </c>
      <c r="AX128" s="344">
        <v>18</v>
      </c>
      <c r="AY128" s="345">
        <v>19.824000000000002</v>
      </c>
      <c r="AZ128" s="345">
        <v>116.4</v>
      </c>
      <c r="BA128" s="345" t="s">
        <v>135</v>
      </c>
      <c r="BB128" s="345">
        <v>154.22399999999999</v>
      </c>
      <c r="BC128" s="346">
        <v>138.19999999999999</v>
      </c>
      <c r="BD128" s="349" t="s">
        <v>135</v>
      </c>
      <c r="BE128" s="350" t="s">
        <v>135</v>
      </c>
      <c r="BF128" s="346">
        <v>83.2</v>
      </c>
      <c r="BG128" s="344">
        <v>628.9</v>
      </c>
      <c r="BH128" s="345">
        <v>100.2</v>
      </c>
      <c r="BI128" s="347">
        <v>36.299999999999997</v>
      </c>
      <c r="BJ128" s="344">
        <v>3.8</v>
      </c>
      <c r="BK128" s="345">
        <v>3.0640000000000001</v>
      </c>
      <c r="BL128" s="345">
        <v>27.3</v>
      </c>
      <c r="BM128" s="345" t="s">
        <v>135</v>
      </c>
      <c r="BN128" s="345">
        <v>34.164000000000001</v>
      </c>
      <c r="BO128" s="346">
        <v>22.7</v>
      </c>
      <c r="BP128" s="349" t="s">
        <v>135</v>
      </c>
      <c r="BQ128" s="350" t="s">
        <v>135</v>
      </c>
      <c r="BR128" s="346" t="s">
        <v>135</v>
      </c>
      <c r="BS128" s="345">
        <v>47.6</v>
      </c>
      <c r="BT128" s="345">
        <v>12.4</v>
      </c>
      <c r="BU128" s="347">
        <v>6</v>
      </c>
      <c r="BV128" s="344">
        <v>1.9</v>
      </c>
      <c r="BW128" s="345">
        <v>0.55500000000000005</v>
      </c>
      <c r="BX128" s="345">
        <v>8.6999999999999993</v>
      </c>
      <c r="BY128" s="345">
        <v>0</v>
      </c>
      <c r="BZ128" s="345">
        <v>11.154999999999999</v>
      </c>
      <c r="CA128" s="346">
        <v>8.9</v>
      </c>
      <c r="CB128" s="349" t="s">
        <v>135</v>
      </c>
      <c r="CC128" s="350" t="s">
        <v>135</v>
      </c>
      <c r="CD128" s="346">
        <v>29.8</v>
      </c>
      <c r="CE128" s="344">
        <v>66.2</v>
      </c>
      <c r="CF128" s="345">
        <v>9.1</v>
      </c>
      <c r="CG128" s="347">
        <v>5.2</v>
      </c>
      <c r="CH128" s="344">
        <v>184.2</v>
      </c>
      <c r="CI128" s="345">
        <v>251.5</v>
      </c>
      <c r="CJ128" s="345">
        <v>823.7</v>
      </c>
      <c r="CK128" s="345">
        <v>208.6</v>
      </c>
      <c r="CL128" s="345">
        <v>1468</v>
      </c>
      <c r="CM128" s="346">
        <v>1216.7</v>
      </c>
      <c r="CN128" s="344">
        <v>292.2</v>
      </c>
      <c r="CO128" s="345">
        <v>469.4</v>
      </c>
      <c r="CP128" s="346">
        <v>761.59999999999991</v>
      </c>
      <c r="CQ128" s="344">
        <v>2621.4</v>
      </c>
      <c r="CR128" s="345">
        <v>865.4</v>
      </c>
      <c r="CS128" s="347">
        <v>367.5</v>
      </c>
      <c r="CT128" s="347">
        <v>5218.5</v>
      </c>
      <c r="CU128" s="263"/>
      <c r="CV128" s="274"/>
      <c r="CW128" s="269"/>
    </row>
    <row r="129" spans="1:101" ht="12.75" customHeight="1" x14ac:dyDescent="0.2">
      <c r="A129" s="264">
        <v>43617</v>
      </c>
      <c r="B129" s="344">
        <v>82.6</v>
      </c>
      <c r="C129" s="345">
        <v>106.9062</v>
      </c>
      <c r="D129" s="345">
        <v>141.5</v>
      </c>
      <c r="E129" s="345">
        <v>113.4</v>
      </c>
      <c r="F129" s="345">
        <v>444.40620000000001</v>
      </c>
      <c r="G129" s="346">
        <v>352.3</v>
      </c>
      <c r="H129" s="344">
        <v>57.1</v>
      </c>
      <c r="I129" s="345">
        <v>220.1</v>
      </c>
      <c r="J129" s="346">
        <v>277.2</v>
      </c>
      <c r="K129" s="344">
        <v>536.29999999999995</v>
      </c>
      <c r="L129" s="345">
        <v>246</v>
      </c>
      <c r="M129" s="347">
        <v>71.400000000000006</v>
      </c>
      <c r="N129" s="344">
        <v>33</v>
      </c>
      <c r="O129" s="345">
        <v>59.392099999999999</v>
      </c>
      <c r="P129" s="345">
        <v>269</v>
      </c>
      <c r="Q129" s="345">
        <v>29.9</v>
      </c>
      <c r="R129" s="345">
        <v>391.2921</v>
      </c>
      <c r="S129" s="346">
        <v>328.3</v>
      </c>
      <c r="T129" s="344">
        <v>55.9</v>
      </c>
      <c r="U129" s="345">
        <v>134.1</v>
      </c>
      <c r="V129" s="346">
        <v>190</v>
      </c>
      <c r="W129" s="344">
        <v>411.8</v>
      </c>
      <c r="X129" s="345">
        <v>210</v>
      </c>
      <c r="Y129" s="347">
        <v>114.1</v>
      </c>
      <c r="Z129" s="344">
        <v>28.1</v>
      </c>
      <c r="AA129" s="345">
        <v>45.6629</v>
      </c>
      <c r="AB129" s="345">
        <v>158.1</v>
      </c>
      <c r="AC129" s="345">
        <v>52</v>
      </c>
      <c r="AD129" s="345">
        <v>283.86289999999997</v>
      </c>
      <c r="AE129" s="346">
        <v>242.5</v>
      </c>
      <c r="AF129" s="344">
        <v>76.900000000000006</v>
      </c>
      <c r="AG129" s="345">
        <v>76.5</v>
      </c>
      <c r="AH129" s="346">
        <v>153.4</v>
      </c>
      <c r="AI129" s="344">
        <v>644</v>
      </c>
      <c r="AJ129" s="345">
        <v>205.8</v>
      </c>
      <c r="AK129" s="347">
        <v>98</v>
      </c>
      <c r="AL129" s="344">
        <v>7.1</v>
      </c>
      <c r="AM129" s="345">
        <v>11.455500000000001</v>
      </c>
      <c r="AN129" s="345">
        <v>76.2</v>
      </c>
      <c r="AO129" s="348">
        <v>0</v>
      </c>
      <c r="AP129" s="345">
        <v>94.755500000000012</v>
      </c>
      <c r="AQ129" s="345">
        <v>78.2</v>
      </c>
      <c r="AR129" s="344" t="s">
        <v>135</v>
      </c>
      <c r="AS129" s="345" t="s">
        <v>135</v>
      </c>
      <c r="AT129" s="346">
        <v>27.4</v>
      </c>
      <c r="AU129" s="344">
        <v>140.4</v>
      </c>
      <c r="AV129" s="345">
        <v>49</v>
      </c>
      <c r="AW129" s="347">
        <v>21.1</v>
      </c>
      <c r="AX129" s="344">
        <v>16.600000000000001</v>
      </c>
      <c r="AY129" s="345">
        <v>18.390999999999998</v>
      </c>
      <c r="AZ129" s="345">
        <v>106.4</v>
      </c>
      <c r="BA129" s="345" t="s">
        <v>135</v>
      </c>
      <c r="BB129" s="345">
        <v>141.39100000000002</v>
      </c>
      <c r="BC129" s="346">
        <v>128.5</v>
      </c>
      <c r="BD129" s="349" t="s">
        <v>135</v>
      </c>
      <c r="BE129" s="350" t="s">
        <v>135</v>
      </c>
      <c r="BF129" s="346">
        <v>80</v>
      </c>
      <c r="BG129" s="344">
        <v>579</v>
      </c>
      <c r="BH129" s="345">
        <v>92.8</v>
      </c>
      <c r="BI129" s="347">
        <v>32.9</v>
      </c>
      <c r="BJ129" s="344">
        <v>3.5</v>
      </c>
      <c r="BK129" s="345" t="s">
        <v>135</v>
      </c>
      <c r="BL129" s="345">
        <v>24.8</v>
      </c>
      <c r="BM129" s="345" t="s">
        <v>135</v>
      </c>
      <c r="BN129" s="345">
        <v>28.3</v>
      </c>
      <c r="BO129" s="346">
        <v>21</v>
      </c>
      <c r="BP129" s="349" t="s">
        <v>135</v>
      </c>
      <c r="BQ129" s="350" t="s">
        <v>135</v>
      </c>
      <c r="BR129" s="346" t="s">
        <v>135</v>
      </c>
      <c r="BS129" s="345">
        <v>41.5</v>
      </c>
      <c r="BT129" s="345">
        <v>11.2</v>
      </c>
      <c r="BU129" s="347">
        <v>5.9</v>
      </c>
      <c r="BV129" s="344">
        <v>2</v>
      </c>
      <c r="BW129" s="345" t="s">
        <v>135</v>
      </c>
      <c r="BX129" s="345">
        <v>8.1999999999999993</v>
      </c>
      <c r="BY129" s="345">
        <v>0</v>
      </c>
      <c r="BZ129" s="345">
        <v>10.199999999999999</v>
      </c>
      <c r="CA129" s="346">
        <v>8.1999999999999993</v>
      </c>
      <c r="CB129" s="349" t="s">
        <v>135</v>
      </c>
      <c r="CC129" s="350" t="s">
        <v>135</v>
      </c>
      <c r="CD129" s="346">
        <v>16.600000000000001</v>
      </c>
      <c r="CE129" s="344">
        <v>64.900000000000006</v>
      </c>
      <c r="CF129" s="345">
        <v>10.199999999999999</v>
      </c>
      <c r="CG129" s="347">
        <v>5.0999999999999996</v>
      </c>
      <c r="CH129" s="344">
        <v>172.8</v>
      </c>
      <c r="CI129" s="345">
        <v>241.9</v>
      </c>
      <c r="CJ129" s="345">
        <v>784.3</v>
      </c>
      <c r="CK129" s="345">
        <v>195.2</v>
      </c>
      <c r="CL129" s="345">
        <v>1394.2</v>
      </c>
      <c r="CM129" s="346">
        <v>1159.0000000000002</v>
      </c>
      <c r="CN129" s="344">
        <v>266.60000000000002</v>
      </c>
      <c r="CO129" s="345">
        <v>478</v>
      </c>
      <c r="CP129" s="346">
        <v>744.6</v>
      </c>
      <c r="CQ129" s="344">
        <v>2418.1</v>
      </c>
      <c r="CR129" s="345">
        <v>825</v>
      </c>
      <c r="CS129" s="347">
        <v>348.5</v>
      </c>
      <c r="CT129" s="347">
        <v>4905.3999999999996</v>
      </c>
      <c r="CU129" s="263"/>
      <c r="CV129" s="274"/>
      <c r="CW129" s="269"/>
    </row>
    <row r="130" spans="1:101" ht="12.75" customHeight="1" x14ac:dyDescent="0.2">
      <c r="A130" s="264">
        <v>43647</v>
      </c>
      <c r="B130" s="344">
        <v>85.8</v>
      </c>
      <c r="C130" s="345">
        <v>112.23</v>
      </c>
      <c r="D130" s="345">
        <v>150.69999999999999</v>
      </c>
      <c r="E130" s="345">
        <v>116.4</v>
      </c>
      <c r="F130" s="345">
        <v>465.13</v>
      </c>
      <c r="G130" s="346">
        <v>366</v>
      </c>
      <c r="H130" s="344">
        <v>69.2</v>
      </c>
      <c r="I130" s="345">
        <v>225.4</v>
      </c>
      <c r="J130" s="346">
        <v>294.5</v>
      </c>
      <c r="K130" s="344">
        <v>563.70000000000005</v>
      </c>
      <c r="L130" s="345">
        <v>262.89999999999998</v>
      </c>
      <c r="M130" s="347">
        <v>80.7</v>
      </c>
      <c r="N130" s="344">
        <v>32.700000000000003</v>
      </c>
      <c r="O130" s="345">
        <v>60.134999999999998</v>
      </c>
      <c r="P130" s="345">
        <v>264.2</v>
      </c>
      <c r="Q130" s="345">
        <v>29.5</v>
      </c>
      <c r="R130" s="345">
        <v>386.53499999999997</v>
      </c>
      <c r="S130" s="346">
        <v>330.3</v>
      </c>
      <c r="T130" s="344">
        <v>64.900000000000006</v>
      </c>
      <c r="U130" s="345">
        <v>140.19999999999999</v>
      </c>
      <c r="V130" s="346">
        <v>205.1</v>
      </c>
      <c r="W130" s="344">
        <v>402.4</v>
      </c>
      <c r="X130" s="345">
        <v>201</v>
      </c>
      <c r="Y130" s="347">
        <v>120.3</v>
      </c>
      <c r="Z130" s="344">
        <v>30.6</v>
      </c>
      <c r="AA130" s="345">
        <v>49.248899999999999</v>
      </c>
      <c r="AB130" s="345">
        <v>168.7</v>
      </c>
      <c r="AC130" s="345">
        <v>54.5</v>
      </c>
      <c r="AD130" s="345">
        <v>303.0489</v>
      </c>
      <c r="AE130" s="346">
        <v>258.3</v>
      </c>
      <c r="AF130" s="344">
        <v>98.4</v>
      </c>
      <c r="AG130" s="345">
        <v>86.6</v>
      </c>
      <c r="AH130" s="346">
        <v>185</v>
      </c>
      <c r="AI130" s="344">
        <v>715.6</v>
      </c>
      <c r="AJ130" s="345">
        <v>218.6</v>
      </c>
      <c r="AK130" s="347">
        <v>105.8</v>
      </c>
      <c r="AL130" s="344">
        <v>7.2</v>
      </c>
      <c r="AM130" s="345">
        <v>10.754299999999999</v>
      </c>
      <c r="AN130" s="345">
        <v>78.400000000000006</v>
      </c>
      <c r="AO130" s="348">
        <v>0</v>
      </c>
      <c r="AP130" s="345">
        <v>96.354300000000009</v>
      </c>
      <c r="AQ130" s="345">
        <v>72.900000000000006</v>
      </c>
      <c r="AR130" s="344" t="s">
        <v>135</v>
      </c>
      <c r="AS130" s="345" t="s">
        <v>135</v>
      </c>
      <c r="AT130" s="346">
        <v>29.6</v>
      </c>
      <c r="AU130" s="344">
        <v>143.6</v>
      </c>
      <c r="AV130" s="345">
        <v>51.3</v>
      </c>
      <c r="AW130" s="347">
        <v>21.2</v>
      </c>
      <c r="AX130" s="344">
        <v>17.899999999999999</v>
      </c>
      <c r="AY130" s="345">
        <v>19.859400000000001</v>
      </c>
      <c r="AZ130" s="345">
        <v>115.1</v>
      </c>
      <c r="BA130" s="345" t="s">
        <v>135</v>
      </c>
      <c r="BB130" s="345">
        <v>152.85939999999999</v>
      </c>
      <c r="BC130" s="346">
        <v>136.80000000000001</v>
      </c>
      <c r="BD130" s="349" t="s">
        <v>135</v>
      </c>
      <c r="BE130" s="350" t="s">
        <v>135</v>
      </c>
      <c r="BF130" s="346">
        <v>86.5</v>
      </c>
      <c r="BG130" s="344">
        <v>549.20000000000005</v>
      </c>
      <c r="BH130" s="345">
        <v>98.2</v>
      </c>
      <c r="BI130" s="347">
        <v>31.7</v>
      </c>
      <c r="BJ130" s="344">
        <v>3.7</v>
      </c>
      <c r="BK130" s="345" t="s">
        <v>135</v>
      </c>
      <c r="BL130" s="345">
        <v>26.2</v>
      </c>
      <c r="BM130" s="345" t="s">
        <v>135</v>
      </c>
      <c r="BN130" s="345">
        <v>29.9</v>
      </c>
      <c r="BO130" s="346">
        <v>21.9</v>
      </c>
      <c r="BP130" s="349" t="s">
        <v>135</v>
      </c>
      <c r="BQ130" s="350" t="s">
        <v>135</v>
      </c>
      <c r="BR130" s="346" t="s">
        <v>135</v>
      </c>
      <c r="BS130" s="345">
        <v>44.4</v>
      </c>
      <c r="BT130" s="345">
        <v>11.4</v>
      </c>
      <c r="BU130" s="347">
        <v>5.6</v>
      </c>
      <c r="BV130" s="344">
        <v>2.1</v>
      </c>
      <c r="BW130" s="345" t="s">
        <v>135</v>
      </c>
      <c r="BX130" s="345">
        <v>9.5</v>
      </c>
      <c r="BY130" s="345">
        <v>0</v>
      </c>
      <c r="BZ130" s="345">
        <v>11.6</v>
      </c>
      <c r="CA130" s="346">
        <v>9</v>
      </c>
      <c r="CB130" s="349" t="s">
        <v>135</v>
      </c>
      <c r="CC130" s="350" t="s">
        <v>135</v>
      </c>
      <c r="CD130" s="346">
        <v>19.2</v>
      </c>
      <c r="CE130" s="344">
        <v>62.4</v>
      </c>
      <c r="CF130" s="345">
        <v>11</v>
      </c>
      <c r="CG130" s="347">
        <v>5.0999999999999996</v>
      </c>
      <c r="CH130" s="344">
        <v>179.9</v>
      </c>
      <c r="CI130" s="345">
        <v>252.3</v>
      </c>
      <c r="CJ130" s="345">
        <v>812.8</v>
      </c>
      <c r="CK130" s="345">
        <v>200.3</v>
      </c>
      <c r="CL130" s="345">
        <v>1445.3</v>
      </c>
      <c r="CM130" s="346">
        <v>1195.2</v>
      </c>
      <c r="CN130" s="344">
        <v>318.5</v>
      </c>
      <c r="CO130" s="345">
        <v>501.5</v>
      </c>
      <c r="CP130" s="346">
        <v>820</v>
      </c>
      <c r="CQ130" s="344">
        <v>2481.1999999999998</v>
      </c>
      <c r="CR130" s="345">
        <v>854.5</v>
      </c>
      <c r="CS130" s="347">
        <v>370.40000000000003</v>
      </c>
      <c r="CT130" s="347">
        <v>5116.8999999999996</v>
      </c>
      <c r="CU130" s="263"/>
      <c r="CV130" s="274"/>
      <c r="CW130" s="269"/>
    </row>
    <row r="131" spans="1:101" ht="12.75" customHeight="1" x14ac:dyDescent="0.2">
      <c r="A131" s="264">
        <v>43678</v>
      </c>
      <c r="B131" s="344">
        <v>87.7</v>
      </c>
      <c r="C131" s="345">
        <v>115.35719999999999</v>
      </c>
      <c r="D131" s="345">
        <v>151.4</v>
      </c>
      <c r="E131" s="345">
        <v>120.1</v>
      </c>
      <c r="F131" s="345">
        <v>474.55719999999997</v>
      </c>
      <c r="G131" s="346">
        <v>373</v>
      </c>
      <c r="H131" s="344">
        <v>61.8</v>
      </c>
      <c r="I131" s="345">
        <v>226.4</v>
      </c>
      <c r="J131" s="346">
        <v>288.10000000000002</v>
      </c>
      <c r="K131" s="344">
        <v>577.1</v>
      </c>
      <c r="L131" s="345">
        <v>268.3</v>
      </c>
      <c r="M131" s="347">
        <v>67.599999999999994</v>
      </c>
      <c r="N131" s="344">
        <v>33.1</v>
      </c>
      <c r="O131" s="345">
        <v>61.549199999999999</v>
      </c>
      <c r="P131" s="345">
        <v>271.39999999999998</v>
      </c>
      <c r="Q131" s="345">
        <v>28.8</v>
      </c>
      <c r="R131" s="345">
        <v>394.8492</v>
      </c>
      <c r="S131" s="346">
        <v>342</v>
      </c>
      <c r="T131" s="344">
        <v>59.4</v>
      </c>
      <c r="U131" s="345">
        <v>132.30000000000001</v>
      </c>
      <c r="V131" s="346">
        <v>191.70000000000002</v>
      </c>
      <c r="W131" s="344">
        <v>405.3</v>
      </c>
      <c r="X131" s="345">
        <v>199.6</v>
      </c>
      <c r="Y131" s="347">
        <v>120.2</v>
      </c>
      <c r="Z131" s="344">
        <v>30.9</v>
      </c>
      <c r="AA131" s="345">
        <v>50.482500000000002</v>
      </c>
      <c r="AB131" s="345">
        <v>170</v>
      </c>
      <c r="AC131" s="345">
        <v>55.4</v>
      </c>
      <c r="AD131" s="345">
        <v>306.78249999999997</v>
      </c>
      <c r="AE131" s="346">
        <v>262.2</v>
      </c>
      <c r="AF131" s="344">
        <v>85</v>
      </c>
      <c r="AG131" s="345">
        <v>83.4</v>
      </c>
      <c r="AH131" s="346">
        <v>168.4</v>
      </c>
      <c r="AI131" s="344">
        <v>691.8</v>
      </c>
      <c r="AJ131" s="345">
        <v>221.3</v>
      </c>
      <c r="AK131" s="347">
        <v>112.3</v>
      </c>
      <c r="AL131" s="344">
        <v>7.7</v>
      </c>
      <c r="AM131" s="345">
        <v>12.097299999999999</v>
      </c>
      <c r="AN131" s="345">
        <v>84.5</v>
      </c>
      <c r="AO131" s="348">
        <v>0</v>
      </c>
      <c r="AP131" s="345">
        <v>104.29730000000001</v>
      </c>
      <c r="AQ131" s="345">
        <v>78.599999999999994</v>
      </c>
      <c r="AR131" s="344" t="s">
        <v>135</v>
      </c>
      <c r="AS131" s="345" t="s">
        <v>135</v>
      </c>
      <c r="AT131" s="346">
        <v>29.3</v>
      </c>
      <c r="AU131" s="344">
        <v>142.69999999999999</v>
      </c>
      <c r="AV131" s="345">
        <v>49</v>
      </c>
      <c r="AW131" s="347">
        <v>21.5</v>
      </c>
      <c r="AX131" s="344">
        <v>18</v>
      </c>
      <c r="AY131" s="345">
        <v>20.2712</v>
      </c>
      <c r="AZ131" s="345">
        <v>113.4</v>
      </c>
      <c r="BA131" s="345" t="s">
        <v>135</v>
      </c>
      <c r="BB131" s="345">
        <v>151.6712</v>
      </c>
      <c r="BC131" s="346">
        <v>134</v>
      </c>
      <c r="BD131" s="349" t="s">
        <v>135</v>
      </c>
      <c r="BE131" s="350" t="s">
        <v>135</v>
      </c>
      <c r="BF131" s="346">
        <v>82.7</v>
      </c>
      <c r="BG131" s="344">
        <v>588.1</v>
      </c>
      <c r="BH131" s="345">
        <v>96.7</v>
      </c>
      <c r="BI131" s="347">
        <v>34.299999999999997</v>
      </c>
      <c r="BJ131" s="344">
        <v>3.8</v>
      </c>
      <c r="BK131" s="345" t="s">
        <v>135</v>
      </c>
      <c r="BL131" s="345">
        <v>26.1</v>
      </c>
      <c r="BM131" s="345" t="s">
        <v>135</v>
      </c>
      <c r="BN131" s="345">
        <v>29.900000000000002</v>
      </c>
      <c r="BO131" s="346">
        <v>21.6</v>
      </c>
      <c r="BP131" s="349" t="s">
        <v>135</v>
      </c>
      <c r="BQ131" s="350" t="s">
        <v>135</v>
      </c>
      <c r="BR131" s="346" t="s">
        <v>135</v>
      </c>
      <c r="BS131" s="345">
        <v>44.1</v>
      </c>
      <c r="BT131" s="345">
        <v>11.4</v>
      </c>
      <c r="BU131" s="347">
        <v>6</v>
      </c>
      <c r="BV131" s="344">
        <v>1.9</v>
      </c>
      <c r="BW131" s="345" t="s">
        <v>135</v>
      </c>
      <c r="BX131" s="345">
        <v>9.5</v>
      </c>
      <c r="BY131" s="345">
        <v>0</v>
      </c>
      <c r="BZ131" s="345">
        <v>11.4</v>
      </c>
      <c r="CA131" s="346">
        <v>8.5</v>
      </c>
      <c r="CB131" s="349" t="s">
        <v>135</v>
      </c>
      <c r="CC131" s="350" t="s">
        <v>135</v>
      </c>
      <c r="CD131" s="346">
        <v>17.399999999999999</v>
      </c>
      <c r="CE131" s="344">
        <v>63.2</v>
      </c>
      <c r="CF131" s="345">
        <v>10.199999999999999</v>
      </c>
      <c r="CG131" s="347">
        <v>5.2</v>
      </c>
      <c r="CH131" s="344">
        <v>183.1</v>
      </c>
      <c r="CI131" s="345">
        <v>259.8</v>
      </c>
      <c r="CJ131" s="345">
        <v>826.4</v>
      </c>
      <c r="CK131" s="345">
        <v>204.2</v>
      </c>
      <c r="CL131" s="345">
        <v>1473.5</v>
      </c>
      <c r="CM131" s="346">
        <v>1219.8999999999999</v>
      </c>
      <c r="CN131" s="344">
        <v>290</v>
      </c>
      <c r="CO131" s="345">
        <v>487.7</v>
      </c>
      <c r="CP131" s="346">
        <v>777.7</v>
      </c>
      <c r="CQ131" s="344">
        <v>2512.1999999999998</v>
      </c>
      <c r="CR131" s="345">
        <v>856.5</v>
      </c>
      <c r="CS131" s="347">
        <v>367.1</v>
      </c>
      <c r="CT131" s="347">
        <v>5130.5</v>
      </c>
      <c r="CU131" s="263"/>
      <c r="CV131" s="274"/>
      <c r="CW131" s="269"/>
    </row>
    <row r="132" spans="1:101" ht="12.75" customHeight="1" x14ac:dyDescent="0.2">
      <c r="A132" s="264">
        <v>43709</v>
      </c>
      <c r="B132" s="344">
        <v>83.6</v>
      </c>
      <c r="C132" s="345">
        <v>108.58110000000001</v>
      </c>
      <c r="D132" s="345">
        <v>142</v>
      </c>
      <c r="E132" s="345">
        <v>111</v>
      </c>
      <c r="F132" s="345">
        <v>445.18110000000001</v>
      </c>
      <c r="G132" s="346">
        <v>349.4</v>
      </c>
      <c r="H132" s="344">
        <v>64.5</v>
      </c>
      <c r="I132" s="345">
        <v>215.6</v>
      </c>
      <c r="J132" s="346">
        <v>280.10000000000002</v>
      </c>
      <c r="K132" s="344">
        <v>551.1</v>
      </c>
      <c r="L132" s="345">
        <v>263</v>
      </c>
      <c r="M132" s="347">
        <v>67.400000000000006</v>
      </c>
      <c r="N132" s="344">
        <v>32</v>
      </c>
      <c r="O132" s="345">
        <v>58.657899999999998</v>
      </c>
      <c r="P132" s="345">
        <v>258</v>
      </c>
      <c r="Q132" s="345">
        <v>27.7</v>
      </c>
      <c r="R132" s="345">
        <v>376.35789999999997</v>
      </c>
      <c r="S132" s="346">
        <v>322.8</v>
      </c>
      <c r="T132" s="344">
        <v>58.4</v>
      </c>
      <c r="U132" s="345">
        <v>130.5</v>
      </c>
      <c r="V132" s="346">
        <v>188.9</v>
      </c>
      <c r="W132" s="344">
        <v>422.9</v>
      </c>
      <c r="X132" s="345">
        <v>194.3</v>
      </c>
      <c r="Y132" s="347">
        <v>110.7</v>
      </c>
      <c r="Z132" s="344">
        <v>29.7</v>
      </c>
      <c r="AA132" s="345">
        <v>48.185000000000002</v>
      </c>
      <c r="AB132" s="345">
        <v>160.19999999999999</v>
      </c>
      <c r="AC132" s="345">
        <v>53.1</v>
      </c>
      <c r="AD132" s="345">
        <v>291.185</v>
      </c>
      <c r="AE132" s="346">
        <v>247.8</v>
      </c>
      <c r="AF132" s="344">
        <v>87</v>
      </c>
      <c r="AG132" s="345">
        <v>79.099999999999994</v>
      </c>
      <c r="AH132" s="346">
        <v>166.1</v>
      </c>
      <c r="AI132" s="344">
        <v>678.3</v>
      </c>
      <c r="AJ132" s="345">
        <v>218.3</v>
      </c>
      <c r="AK132" s="347">
        <v>104.4</v>
      </c>
      <c r="AL132" s="344">
        <v>6.9</v>
      </c>
      <c r="AM132" s="345">
        <v>10.8416</v>
      </c>
      <c r="AN132" s="345">
        <v>76.599999999999994</v>
      </c>
      <c r="AO132" s="348">
        <v>0</v>
      </c>
      <c r="AP132" s="345">
        <v>94.3416</v>
      </c>
      <c r="AQ132" s="345">
        <v>70.400000000000006</v>
      </c>
      <c r="AR132" s="344" t="s">
        <v>135</v>
      </c>
      <c r="AS132" s="345" t="s">
        <v>135</v>
      </c>
      <c r="AT132" s="346">
        <v>29.1</v>
      </c>
      <c r="AU132" s="344">
        <v>149.80000000000001</v>
      </c>
      <c r="AV132" s="345">
        <v>48.9</v>
      </c>
      <c r="AW132" s="347">
        <v>18.7</v>
      </c>
      <c r="AX132" s="344">
        <v>17.899999999999999</v>
      </c>
      <c r="AY132" s="345">
        <v>20.036099999999998</v>
      </c>
      <c r="AZ132" s="345">
        <v>112</v>
      </c>
      <c r="BA132" s="345" t="s">
        <v>135</v>
      </c>
      <c r="BB132" s="345">
        <v>149.93610000000001</v>
      </c>
      <c r="BC132" s="346">
        <v>135.19999999999999</v>
      </c>
      <c r="BD132" s="349" t="s">
        <v>135</v>
      </c>
      <c r="BE132" s="350" t="s">
        <v>135</v>
      </c>
      <c r="BF132" s="346">
        <v>82.5</v>
      </c>
      <c r="BG132" s="344">
        <v>568.70000000000005</v>
      </c>
      <c r="BH132" s="345">
        <v>96.6</v>
      </c>
      <c r="BI132" s="347">
        <v>37.4</v>
      </c>
      <c r="BJ132" s="344">
        <v>3.7</v>
      </c>
      <c r="BK132" s="345" t="s">
        <v>135</v>
      </c>
      <c r="BL132" s="345">
        <v>25.6</v>
      </c>
      <c r="BM132" s="345" t="s">
        <v>135</v>
      </c>
      <c r="BN132" s="345">
        <v>29.3</v>
      </c>
      <c r="BO132" s="346">
        <v>21.1</v>
      </c>
      <c r="BP132" s="349" t="s">
        <v>135</v>
      </c>
      <c r="BQ132" s="350" t="s">
        <v>135</v>
      </c>
      <c r="BR132" s="346" t="s">
        <v>135</v>
      </c>
      <c r="BS132" s="345">
        <v>43.4</v>
      </c>
      <c r="BT132" s="345">
        <v>11.2</v>
      </c>
      <c r="BU132" s="347">
        <v>5.6</v>
      </c>
      <c r="BV132" s="344">
        <v>1.9</v>
      </c>
      <c r="BW132" s="345" t="s">
        <v>135</v>
      </c>
      <c r="BX132" s="345">
        <v>10.1</v>
      </c>
      <c r="BY132" s="345">
        <v>0</v>
      </c>
      <c r="BZ132" s="345">
        <v>12</v>
      </c>
      <c r="CA132" s="346">
        <v>8</v>
      </c>
      <c r="CB132" s="349" t="s">
        <v>135</v>
      </c>
      <c r="CC132" s="350" t="s">
        <v>135</v>
      </c>
      <c r="CD132" s="346">
        <v>19.3</v>
      </c>
      <c r="CE132" s="344">
        <v>60.8</v>
      </c>
      <c r="CF132" s="345">
        <v>8.9</v>
      </c>
      <c r="CG132" s="347">
        <v>2.9</v>
      </c>
      <c r="CH132" s="344">
        <v>175.8</v>
      </c>
      <c r="CI132" s="345">
        <v>246.3</v>
      </c>
      <c r="CJ132" s="345">
        <v>784.5</v>
      </c>
      <c r="CK132" s="345">
        <v>191.9</v>
      </c>
      <c r="CL132" s="345">
        <v>1398.5</v>
      </c>
      <c r="CM132" s="346">
        <v>1154.6999999999998</v>
      </c>
      <c r="CN132" s="344">
        <v>292.10000000000002</v>
      </c>
      <c r="CO132" s="345">
        <v>473.8</v>
      </c>
      <c r="CP132" s="346">
        <v>765.90000000000009</v>
      </c>
      <c r="CQ132" s="344">
        <v>2474.9</v>
      </c>
      <c r="CR132" s="345">
        <v>841.3</v>
      </c>
      <c r="CS132" s="347">
        <v>347.09999999999997</v>
      </c>
      <c r="CT132" s="347">
        <v>4986.4000000000005</v>
      </c>
      <c r="CU132" s="263"/>
      <c r="CV132" s="274"/>
      <c r="CW132" s="269"/>
    </row>
    <row r="133" spans="1:101" ht="12.75" customHeight="1" x14ac:dyDescent="0.2">
      <c r="A133" s="264">
        <v>43739</v>
      </c>
      <c r="B133" s="344">
        <v>87</v>
      </c>
      <c r="C133" s="345">
        <v>111.3973</v>
      </c>
      <c r="D133" s="345">
        <v>148.6</v>
      </c>
      <c r="E133" s="345">
        <v>117.7</v>
      </c>
      <c r="F133" s="345">
        <v>464.69729999999998</v>
      </c>
      <c r="G133" s="346">
        <v>361.4</v>
      </c>
      <c r="H133" s="344">
        <v>66.8</v>
      </c>
      <c r="I133" s="345">
        <v>226.3</v>
      </c>
      <c r="J133" s="346">
        <v>293.10000000000002</v>
      </c>
      <c r="K133" s="344">
        <v>598.4</v>
      </c>
      <c r="L133" s="345">
        <v>281.89999999999998</v>
      </c>
      <c r="M133" s="347">
        <v>78.7</v>
      </c>
      <c r="N133" s="344">
        <v>35.4</v>
      </c>
      <c r="O133" s="345">
        <v>61.647599999999997</v>
      </c>
      <c r="P133" s="345">
        <v>295.10000000000002</v>
      </c>
      <c r="Q133" s="345">
        <v>29.8</v>
      </c>
      <c r="R133" s="345">
        <v>421.94760000000002</v>
      </c>
      <c r="S133" s="346">
        <v>345.3</v>
      </c>
      <c r="T133" s="344">
        <v>60.3</v>
      </c>
      <c r="U133" s="345">
        <v>133.6</v>
      </c>
      <c r="V133" s="346">
        <v>193.89999999999998</v>
      </c>
      <c r="W133" s="344">
        <v>449.2</v>
      </c>
      <c r="X133" s="345">
        <v>217.7</v>
      </c>
      <c r="Y133" s="347">
        <v>127.4</v>
      </c>
      <c r="Z133" s="344">
        <v>30.1</v>
      </c>
      <c r="AA133" s="345">
        <v>48.211199999999998</v>
      </c>
      <c r="AB133" s="345">
        <v>166</v>
      </c>
      <c r="AC133" s="345">
        <v>56.9</v>
      </c>
      <c r="AD133" s="345">
        <v>301.21119999999996</v>
      </c>
      <c r="AE133" s="346">
        <v>255.8</v>
      </c>
      <c r="AF133" s="344">
        <v>86.6</v>
      </c>
      <c r="AG133" s="345">
        <v>80.400000000000006</v>
      </c>
      <c r="AH133" s="346">
        <v>167</v>
      </c>
      <c r="AI133" s="344">
        <v>684.6</v>
      </c>
      <c r="AJ133" s="345">
        <v>219</v>
      </c>
      <c r="AK133" s="347">
        <v>104.6</v>
      </c>
      <c r="AL133" s="344">
        <v>7.4</v>
      </c>
      <c r="AM133" s="345">
        <v>11.7105</v>
      </c>
      <c r="AN133" s="345">
        <v>84.7</v>
      </c>
      <c r="AO133" s="348">
        <v>0</v>
      </c>
      <c r="AP133" s="345">
        <v>103.8105</v>
      </c>
      <c r="AQ133" s="345">
        <v>78.400000000000006</v>
      </c>
      <c r="AR133" s="344" t="s">
        <v>135</v>
      </c>
      <c r="AS133" s="345" t="s">
        <v>135</v>
      </c>
      <c r="AT133" s="346">
        <v>30.8</v>
      </c>
      <c r="AU133" s="344">
        <v>159.6</v>
      </c>
      <c r="AV133" s="345">
        <v>53.2</v>
      </c>
      <c r="AW133" s="347">
        <v>19.3</v>
      </c>
      <c r="AX133" s="344">
        <v>18.2</v>
      </c>
      <c r="AY133" s="345">
        <v>20.145499999999998</v>
      </c>
      <c r="AZ133" s="345">
        <v>116.4</v>
      </c>
      <c r="BA133" s="345" t="s">
        <v>135</v>
      </c>
      <c r="BB133" s="345">
        <v>154.74549999999999</v>
      </c>
      <c r="BC133" s="346">
        <v>138.6</v>
      </c>
      <c r="BD133" s="349" t="s">
        <v>135</v>
      </c>
      <c r="BE133" s="350" t="s">
        <v>135</v>
      </c>
      <c r="BF133" s="346">
        <v>85.1</v>
      </c>
      <c r="BG133" s="344">
        <v>591.6</v>
      </c>
      <c r="BH133" s="345">
        <v>99.8</v>
      </c>
      <c r="BI133" s="347">
        <v>37.5</v>
      </c>
      <c r="BJ133" s="344">
        <v>4</v>
      </c>
      <c r="BK133" s="345" t="s">
        <v>135</v>
      </c>
      <c r="BL133" s="345">
        <v>27.7</v>
      </c>
      <c r="BM133" s="345" t="s">
        <v>135</v>
      </c>
      <c r="BN133" s="345">
        <v>31.7</v>
      </c>
      <c r="BO133" s="346">
        <v>22.9</v>
      </c>
      <c r="BP133" s="349" t="s">
        <v>135</v>
      </c>
      <c r="BQ133" s="350" t="s">
        <v>135</v>
      </c>
      <c r="BR133" s="346" t="s">
        <v>135</v>
      </c>
      <c r="BS133" s="345">
        <v>50.2</v>
      </c>
      <c r="BT133" s="345">
        <v>12.5</v>
      </c>
      <c r="BU133" s="347">
        <v>7.2</v>
      </c>
      <c r="BV133" s="344">
        <v>2</v>
      </c>
      <c r="BW133" s="345" t="s">
        <v>135</v>
      </c>
      <c r="BX133" s="345">
        <v>9.4</v>
      </c>
      <c r="BY133" s="345">
        <v>0</v>
      </c>
      <c r="BZ133" s="345">
        <v>11.4</v>
      </c>
      <c r="CA133" s="346">
        <v>8.1999999999999993</v>
      </c>
      <c r="CB133" s="349" t="s">
        <v>135</v>
      </c>
      <c r="CC133" s="350" t="s">
        <v>135</v>
      </c>
      <c r="CD133" s="346">
        <v>18.2</v>
      </c>
      <c r="CE133" s="344">
        <v>61.6</v>
      </c>
      <c r="CF133" s="345">
        <v>8.6</v>
      </c>
      <c r="CG133" s="347">
        <v>5.3</v>
      </c>
      <c r="CH133" s="344">
        <v>184.1</v>
      </c>
      <c r="CI133" s="345">
        <v>253.2</v>
      </c>
      <c r="CJ133" s="345">
        <v>847.9</v>
      </c>
      <c r="CK133" s="345">
        <v>204.4</v>
      </c>
      <c r="CL133" s="345">
        <v>1489.6</v>
      </c>
      <c r="CM133" s="346">
        <v>1210.6000000000001</v>
      </c>
      <c r="CN133" s="344">
        <v>299.7</v>
      </c>
      <c r="CO133" s="345">
        <v>488.3</v>
      </c>
      <c r="CP133" s="346">
        <v>788</v>
      </c>
      <c r="CQ133" s="344">
        <v>2595.1999999999998</v>
      </c>
      <c r="CR133" s="345">
        <v>892.8</v>
      </c>
      <c r="CS133" s="347">
        <v>380.00000000000006</v>
      </c>
      <c r="CT133" s="347">
        <v>5252.7999999999993</v>
      </c>
      <c r="CU133" s="263"/>
      <c r="CV133" s="274"/>
      <c r="CW133" s="269"/>
    </row>
    <row r="134" spans="1:101" ht="12.75" customHeight="1" x14ac:dyDescent="0.2">
      <c r="A134" s="264">
        <v>43770</v>
      </c>
      <c r="B134" s="344">
        <v>87.2</v>
      </c>
      <c r="C134" s="345">
        <v>112.7898</v>
      </c>
      <c r="D134" s="345">
        <v>150.80000000000001</v>
      </c>
      <c r="E134" s="345">
        <v>120</v>
      </c>
      <c r="F134" s="345">
        <v>470.78980000000001</v>
      </c>
      <c r="G134" s="346">
        <v>366.8</v>
      </c>
      <c r="H134" s="344">
        <v>64.599999999999994</v>
      </c>
      <c r="I134" s="345">
        <v>225.4</v>
      </c>
      <c r="J134" s="346">
        <v>290</v>
      </c>
      <c r="K134" s="344">
        <v>584.1</v>
      </c>
      <c r="L134" s="345">
        <v>280.8</v>
      </c>
      <c r="M134" s="347">
        <v>82.5</v>
      </c>
      <c r="N134" s="344">
        <v>33.5</v>
      </c>
      <c r="O134" s="345">
        <v>61.520099999999999</v>
      </c>
      <c r="P134" s="345">
        <v>282.7</v>
      </c>
      <c r="Q134" s="345">
        <v>28.7</v>
      </c>
      <c r="R134" s="345">
        <v>406.42009999999999</v>
      </c>
      <c r="S134" s="346">
        <v>336.1</v>
      </c>
      <c r="T134" s="344">
        <v>58</v>
      </c>
      <c r="U134" s="345">
        <v>135.69999999999999</v>
      </c>
      <c r="V134" s="346">
        <v>193.7</v>
      </c>
      <c r="W134" s="344">
        <v>458.3</v>
      </c>
      <c r="X134" s="345">
        <v>204.4</v>
      </c>
      <c r="Y134" s="347">
        <v>124</v>
      </c>
      <c r="Z134" s="344">
        <v>30.4</v>
      </c>
      <c r="AA134" s="345">
        <v>49.1584</v>
      </c>
      <c r="AB134" s="345">
        <v>165</v>
      </c>
      <c r="AC134" s="345">
        <v>57.5</v>
      </c>
      <c r="AD134" s="345">
        <v>302.05840000000001</v>
      </c>
      <c r="AE134" s="346">
        <v>259.10000000000002</v>
      </c>
      <c r="AF134" s="344">
        <v>85.9</v>
      </c>
      <c r="AG134" s="345">
        <v>75.400000000000006</v>
      </c>
      <c r="AH134" s="346">
        <v>161.30000000000001</v>
      </c>
      <c r="AI134" s="344">
        <v>665.3</v>
      </c>
      <c r="AJ134" s="345">
        <v>216.1</v>
      </c>
      <c r="AK134" s="347">
        <v>103.5</v>
      </c>
      <c r="AL134" s="344">
        <v>7.2</v>
      </c>
      <c r="AM134" s="345">
        <v>11.1724</v>
      </c>
      <c r="AN134" s="345">
        <v>81.7</v>
      </c>
      <c r="AO134" s="348">
        <v>0</v>
      </c>
      <c r="AP134" s="345">
        <v>100.0724</v>
      </c>
      <c r="AQ134" s="345">
        <v>75.8</v>
      </c>
      <c r="AR134" s="344" t="s">
        <v>135</v>
      </c>
      <c r="AS134" s="345" t="s">
        <v>135</v>
      </c>
      <c r="AT134" s="346">
        <v>29.3</v>
      </c>
      <c r="AU134" s="344">
        <v>166.7</v>
      </c>
      <c r="AV134" s="345">
        <v>53.6</v>
      </c>
      <c r="AW134" s="347">
        <v>18.7</v>
      </c>
      <c r="AX134" s="344">
        <v>18.3</v>
      </c>
      <c r="AY134" s="345">
        <v>20.085599999999999</v>
      </c>
      <c r="AZ134" s="345">
        <v>113</v>
      </c>
      <c r="BA134" s="345" t="s">
        <v>135</v>
      </c>
      <c r="BB134" s="345">
        <v>151.38560000000001</v>
      </c>
      <c r="BC134" s="346">
        <v>135.80000000000001</v>
      </c>
      <c r="BD134" s="349" t="s">
        <v>135</v>
      </c>
      <c r="BE134" s="350" t="s">
        <v>135</v>
      </c>
      <c r="BF134" s="346">
        <v>81.400000000000006</v>
      </c>
      <c r="BG134" s="344">
        <v>624.20000000000005</v>
      </c>
      <c r="BH134" s="345">
        <v>96</v>
      </c>
      <c r="BI134" s="347">
        <v>42.9</v>
      </c>
      <c r="BJ134" s="344">
        <v>3.9</v>
      </c>
      <c r="BK134" s="345" t="s">
        <v>135</v>
      </c>
      <c r="BL134" s="345">
        <v>27.1</v>
      </c>
      <c r="BM134" s="345" t="s">
        <v>135</v>
      </c>
      <c r="BN134" s="345">
        <v>31</v>
      </c>
      <c r="BO134" s="346">
        <v>22.2</v>
      </c>
      <c r="BP134" s="349" t="s">
        <v>135</v>
      </c>
      <c r="BQ134" s="350" t="s">
        <v>135</v>
      </c>
      <c r="BR134" s="346" t="s">
        <v>135</v>
      </c>
      <c r="BS134" s="345">
        <v>50.6</v>
      </c>
      <c r="BT134" s="345">
        <v>12.2</v>
      </c>
      <c r="BU134" s="347">
        <v>6.4</v>
      </c>
      <c r="BV134" s="344">
        <v>1.7</v>
      </c>
      <c r="BW134" s="345" t="s">
        <v>135</v>
      </c>
      <c r="BX134" s="345">
        <v>9.1999999999999993</v>
      </c>
      <c r="BY134" s="345">
        <v>0</v>
      </c>
      <c r="BZ134" s="345">
        <v>10.899999999999999</v>
      </c>
      <c r="CA134" s="346">
        <v>7.5</v>
      </c>
      <c r="CB134" s="349" t="s">
        <v>135</v>
      </c>
      <c r="CC134" s="350" t="s">
        <v>135</v>
      </c>
      <c r="CD134" s="346">
        <v>14.1</v>
      </c>
      <c r="CE134" s="344">
        <v>57.8</v>
      </c>
      <c r="CF134" s="345">
        <v>7.5</v>
      </c>
      <c r="CG134" s="347">
        <v>4.5</v>
      </c>
      <c r="CH134" s="344">
        <v>182.2</v>
      </c>
      <c r="CI134" s="345">
        <v>254.8</v>
      </c>
      <c r="CJ134" s="345">
        <v>829.6</v>
      </c>
      <c r="CK134" s="345">
        <v>206.2</v>
      </c>
      <c r="CL134" s="345">
        <v>1472.8</v>
      </c>
      <c r="CM134" s="346">
        <v>1203.3000000000002</v>
      </c>
      <c r="CN134" s="344">
        <v>287.7</v>
      </c>
      <c r="CO134" s="345">
        <v>482.1</v>
      </c>
      <c r="CP134" s="346">
        <v>769.8</v>
      </c>
      <c r="CQ134" s="344">
        <v>2607</v>
      </c>
      <c r="CR134" s="345">
        <v>870.6</v>
      </c>
      <c r="CS134" s="347">
        <v>382.49999999999994</v>
      </c>
      <c r="CT134" s="347">
        <v>5232.1000000000004</v>
      </c>
      <c r="CU134" s="263"/>
      <c r="CV134" s="274"/>
      <c r="CW134" s="269"/>
    </row>
    <row r="135" spans="1:101" ht="12.75" customHeight="1" x14ac:dyDescent="0.2">
      <c r="A135" s="264">
        <v>43800</v>
      </c>
      <c r="B135" s="344">
        <v>89.8</v>
      </c>
      <c r="C135" s="345">
        <v>114.9838</v>
      </c>
      <c r="D135" s="345">
        <v>153.69999999999999</v>
      </c>
      <c r="E135" s="345">
        <v>122.3</v>
      </c>
      <c r="F135" s="345">
        <v>480.78379999999999</v>
      </c>
      <c r="G135" s="346">
        <v>374</v>
      </c>
      <c r="H135" s="344">
        <v>65.3</v>
      </c>
      <c r="I135" s="345">
        <v>253.4</v>
      </c>
      <c r="J135" s="346">
        <v>318.7</v>
      </c>
      <c r="K135" s="344">
        <v>581.4</v>
      </c>
      <c r="L135" s="345">
        <v>261.39999999999998</v>
      </c>
      <c r="M135" s="347">
        <v>70.7</v>
      </c>
      <c r="N135" s="344">
        <v>35.799999999999997</v>
      </c>
      <c r="O135" s="345">
        <v>64.759699999999995</v>
      </c>
      <c r="P135" s="345">
        <v>281.39999999999998</v>
      </c>
      <c r="Q135" s="345">
        <v>29.9</v>
      </c>
      <c r="R135" s="345">
        <v>411.85969999999998</v>
      </c>
      <c r="S135" s="346">
        <v>350.5</v>
      </c>
      <c r="T135" s="344">
        <v>66.3</v>
      </c>
      <c r="U135" s="345">
        <v>145.69999999999999</v>
      </c>
      <c r="V135" s="346">
        <v>212</v>
      </c>
      <c r="W135" s="344">
        <v>470</v>
      </c>
      <c r="X135" s="345">
        <v>205.6</v>
      </c>
      <c r="Y135" s="347">
        <v>114.3</v>
      </c>
      <c r="Z135" s="344">
        <v>30.7</v>
      </c>
      <c r="AA135" s="345">
        <v>49.985900000000001</v>
      </c>
      <c r="AB135" s="345">
        <v>166.9</v>
      </c>
      <c r="AC135" s="345">
        <v>58</v>
      </c>
      <c r="AD135" s="345">
        <v>305.58590000000004</v>
      </c>
      <c r="AE135" s="346">
        <v>260.39999999999998</v>
      </c>
      <c r="AF135" s="344">
        <v>82.3</v>
      </c>
      <c r="AG135" s="345">
        <v>88.3</v>
      </c>
      <c r="AH135" s="346">
        <v>170.6</v>
      </c>
      <c r="AI135" s="344">
        <v>621.4</v>
      </c>
      <c r="AJ135" s="345">
        <v>206.5</v>
      </c>
      <c r="AK135" s="347">
        <v>100.2</v>
      </c>
      <c r="AL135" s="344">
        <v>7.8</v>
      </c>
      <c r="AM135" s="345">
        <v>12.279500000000001</v>
      </c>
      <c r="AN135" s="345">
        <v>83.5</v>
      </c>
      <c r="AO135" s="348">
        <v>0</v>
      </c>
      <c r="AP135" s="345">
        <v>103.5795</v>
      </c>
      <c r="AQ135" s="345">
        <v>77.900000000000006</v>
      </c>
      <c r="AR135" s="344" t="s">
        <v>135</v>
      </c>
      <c r="AS135" s="345" t="s">
        <v>135</v>
      </c>
      <c r="AT135" s="346">
        <v>31.5</v>
      </c>
      <c r="AU135" s="344">
        <v>146.6</v>
      </c>
      <c r="AV135" s="345">
        <v>52.3</v>
      </c>
      <c r="AW135" s="347">
        <v>16.2</v>
      </c>
      <c r="AX135" s="344">
        <v>19.899999999999999</v>
      </c>
      <c r="AY135" s="345">
        <v>21.502099999999999</v>
      </c>
      <c r="AZ135" s="345">
        <v>119.8</v>
      </c>
      <c r="BA135" s="345" t="s">
        <v>135</v>
      </c>
      <c r="BB135" s="345">
        <v>161.2021</v>
      </c>
      <c r="BC135" s="346">
        <v>144.80000000000001</v>
      </c>
      <c r="BD135" s="349" t="s">
        <v>135</v>
      </c>
      <c r="BE135" s="350" t="s">
        <v>135</v>
      </c>
      <c r="BF135" s="346">
        <v>89.6</v>
      </c>
      <c r="BG135" s="344">
        <v>557.6</v>
      </c>
      <c r="BH135" s="345">
        <v>93.9</v>
      </c>
      <c r="BI135" s="347">
        <v>39.299999999999997</v>
      </c>
      <c r="BJ135" s="344">
        <v>4.3</v>
      </c>
      <c r="BK135" s="345" t="s">
        <v>135</v>
      </c>
      <c r="BL135" s="345">
        <v>29.6</v>
      </c>
      <c r="BM135" s="345" t="s">
        <v>135</v>
      </c>
      <c r="BN135" s="345">
        <v>33.9</v>
      </c>
      <c r="BO135" s="346">
        <v>24.2</v>
      </c>
      <c r="BP135" s="349" t="s">
        <v>135</v>
      </c>
      <c r="BQ135" s="350" t="s">
        <v>135</v>
      </c>
      <c r="BR135" s="346" t="s">
        <v>135</v>
      </c>
      <c r="BS135" s="345">
        <v>47.5</v>
      </c>
      <c r="BT135" s="345">
        <v>12.6</v>
      </c>
      <c r="BU135" s="347">
        <v>6.3</v>
      </c>
      <c r="BV135" s="344">
        <v>1.7</v>
      </c>
      <c r="BW135" s="345" t="s">
        <v>135</v>
      </c>
      <c r="BX135" s="345">
        <v>8.1</v>
      </c>
      <c r="BY135" s="345">
        <v>0</v>
      </c>
      <c r="BZ135" s="345">
        <v>9.7999999999999989</v>
      </c>
      <c r="CA135" s="346">
        <v>7.7</v>
      </c>
      <c r="CB135" s="349" t="s">
        <v>135</v>
      </c>
      <c r="CC135" s="350" t="s">
        <v>135</v>
      </c>
      <c r="CD135" s="346">
        <v>13.7</v>
      </c>
      <c r="CE135" s="344">
        <v>56.2</v>
      </c>
      <c r="CF135" s="345">
        <v>7.4</v>
      </c>
      <c r="CG135" s="347">
        <v>3.6</v>
      </c>
      <c r="CH135" s="344">
        <v>190</v>
      </c>
      <c r="CI135" s="345">
        <v>263.60000000000002</v>
      </c>
      <c r="CJ135" s="345">
        <v>843.1</v>
      </c>
      <c r="CK135" s="345">
        <v>210.2</v>
      </c>
      <c r="CL135" s="345">
        <v>1506.9</v>
      </c>
      <c r="CM135" s="346">
        <v>1239.5</v>
      </c>
      <c r="CN135" s="344">
        <v>293.7</v>
      </c>
      <c r="CO135" s="345">
        <v>542.5</v>
      </c>
      <c r="CP135" s="346">
        <v>836.2</v>
      </c>
      <c r="CQ135" s="344">
        <v>2480.8000000000002</v>
      </c>
      <c r="CR135" s="345">
        <v>839.7</v>
      </c>
      <c r="CS135" s="347">
        <v>350.6</v>
      </c>
      <c r="CT135" s="347">
        <v>5174.5000000000009</v>
      </c>
      <c r="CU135" s="263"/>
      <c r="CV135" s="274"/>
      <c r="CW135" s="269"/>
    </row>
    <row r="136" spans="1:101" ht="12.75" customHeight="1" x14ac:dyDescent="0.2">
      <c r="A136" s="264">
        <v>43831</v>
      </c>
      <c r="B136" s="344">
        <v>81.099999999999994</v>
      </c>
      <c r="C136" s="345">
        <v>105.1065</v>
      </c>
      <c r="D136" s="345">
        <v>139.80000000000001</v>
      </c>
      <c r="E136" s="345">
        <v>109</v>
      </c>
      <c r="F136" s="345">
        <v>435.00650000000002</v>
      </c>
      <c r="G136" s="346">
        <v>338.3</v>
      </c>
      <c r="H136" s="344">
        <v>60.5</v>
      </c>
      <c r="I136" s="345">
        <v>252.2</v>
      </c>
      <c r="J136" s="346">
        <v>312.7</v>
      </c>
      <c r="K136" s="344">
        <v>565.6</v>
      </c>
      <c r="L136" s="345">
        <v>253.4</v>
      </c>
      <c r="M136" s="347">
        <v>64.099999999999994</v>
      </c>
      <c r="N136" s="344">
        <v>32.4</v>
      </c>
      <c r="O136" s="345">
        <v>59.503399999999999</v>
      </c>
      <c r="P136" s="345">
        <v>255.5</v>
      </c>
      <c r="Q136" s="345">
        <v>28.7</v>
      </c>
      <c r="R136" s="345">
        <v>376.10340000000002</v>
      </c>
      <c r="S136" s="346">
        <v>316.2</v>
      </c>
      <c r="T136" s="344">
        <v>64.099999999999994</v>
      </c>
      <c r="U136" s="345">
        <v>145.19999999999999</v>
      </c>
      <c r="V136" s="346">
        <v>209.29999999999998</v>
      </c>
      <c r="W136" s="344">
        <v>435.9</v>
      </c>
      <c r="X136" s="345">
        <v>189.6</v>
      </c>
      <c r="Y136" s="347">
        <v>108.2</v>
      </c>
      <c r="Z136" s="344">
        <v>29.1</v>
      </c>
      <c r="AA136" s="345">
        <v>48.064500000000002</v>
      </c>
      <c r="AB136" s="345">
        <v>159.6</v>
      </c>
      <c r="AC136" s="345">
        <v>54.9</v>
      </c>
      <c r="AD136" s="345">
        <v>291.66449999999998</v>
      </c>
      <c r="AE136" s="346">
        <v>248.3</v>
      </c>
      <c r="AF136" s="344">
        <v>81.2</v>
      </c>
      <c r="AG136" s="345">
        <v>89.5</v>
      </c>
      <c r="AH136" s="346">
        <v>170.7</v>
      </c>
      <c r="AI136" s="344">
        <v>585.9</v>
      </c>
      <c r="AJ136" s="345">
        <v>196.5</v>
      </c>
      <c r="AK136" s="347">
        <v>89.7</v>
      </c>
      <c r="AL136" s="344">
        <v>7.2</v>
      </c>
      <c r="AM136" s="345">
        <v>11.8714</v>
      </c>
      <c r="AN136" s="345">
        <v>79.3</v>
      </c>
      <c r="AO136" s="348">
        <v>0</v>
      </c>
      <c r="AP136" s="345">
        <v>98.371399999999994</v>
      </c>
      <c r="AQ136" s="345">
        <v>79.900000000000006</v>
      </c>
      <c r="AR136" s="344" t="s">
        <v>135</v>
      </c>
      <c r="AS136" s="345" t="s">
        <v>135</v>
      </c>
      <c r="AT136" s="346">
        <v>32</v>
      </c>
      <c r="AU136" s="344">
        <v>140.9</v>
      </c>
      <c r="AV136" s="345">
        <v>55.2</v>
      </c>
      <c r="AW136" s="347">
        <v>17.5</v>
      </c>
      <c r="AX136" s="344">
        <v>16.899999999999999</v>
      </c>
      <c r="AY136" s="345">
        <v>18.8292</v>
      </c>
      <c r="AZ136" s="345">
        <v>105.9</v>
      </c>
      <c r="BA136" s="345" t="s">
        <v>135</v>
      </c>
      <c r="BB136" s="345">
        <v>141.6292</v>
      </c>
      <c r="BC136" s="346">
        <v>126.6</v>
      </c>
      <c r="BD136" s="349" t="s">
        <v>135</v>
      </c>
      <c r="BE136" s="350" t="s">
        <v>135</v>
      </c>
      <c r="BF136" s="346">
        <v>91.3</v>
      </c>
      <c r="BG136" s="344">
        <v>530.4</v>
      </c>
      <c r="BH136" s="345">
        <v>91.8</v>
      </c>
      <c r="BI136" s="347">
        <v>39.1</v>
      </c>
      <c r="BJ136" s="344">
        <v>4.2</v>
      </c>
      <c r="BK136" s="345" t="s">
        <v>135</v>
      </c>
      <c r="BL136" s="345">
        <v>29.2</v>
      </c>
      <c r="BM136" s="345" t="s">
        <v>135</v>
      </c>
      <c r="BN136" s="345">
        <v>33.4</v>
      </c>
      <c r="BO136" s="346">
        <v>23.8</v>
      </c>
      <c r="BP136" s="349" t="s">
        <v>135</v>
      </c>
      <c r="BQ136" s="350" t="s">
        <v>135</v>
      </c>
      <c r="BR136" s="346" t="s">
        <v>135</v>
      </c>
      <c r="BS136" s="345">
        <v>51.3</v>
      </c>
      <c r="BT136" s="345">
        <v>12.9</v>
      </c>
      <c r="BU136" s="347">
        <v>7.5</v>
      </c>
      <c r="BV136" s="344">
        <v>1.5</v>
      </c>
      <c r="BW136" s="345" t="s">
        <v>135</v>
      </c>
      <c r="BX136" s="345">
        <v>7</v>
      </c>
      <c r="BY136" s="345">
        <v>0</v>
      </c>
      <c r="BZ136" s="345">
        <v>8.5</v>
      </c>
      <c r="CA136" s="346">
        <v>6.7</v>
      </c>
      <c r="CB136" s="349" t="s">
        <v>135</v>
      </c>
      <c r="CC136" s="350" t="s">
        <v>135</v>
      </c>
      <c r="CD136" s="346">
        <v>11.7</v>
      </c>
      <c r="CE136" s="344">
        <v>48.3</v>
      </c>
      <c r="CF136" s="345">
        <v>6.3</v>
      </c>
      <c r="CG136" s="347">
        <v>2.1</v>
      </c>
      <c r="CH136" s="344">
        <v>172.4</v>
      </c>
      <c r="CI136" s="345">
        <v>243.4</v>
      </c>
      <c r="CJ136" s="345">
        <v>776.4</v>
      </c>
      <c r="CK136" s="345">
        <v>192.7</v>
      </c>
      <c r="CL136" s="345">
        <v>1384.9</v>
      </c>
      <c r="CM136" s="346">
        <v>1139.8</v>
      </c>
      <c r="CN136" s="344">
        <v>285.60000000000002</v>
      </c>
      <c r="CO136" s="345">
        <v>542</v>
      </c>
      <c r="CP136" s="346">
        <v>827.6</v>
      </c>
      <c r="CQ136" s="344">
        <v>2358.5</v>
      </c>
      <c r="CR136" s="345">
        <v>805.8</v>
      </c>
      <c r="CS136" s="347">
        <v>328.20000000000005</v>
      </c>
      <c r="CT136" s="347">
        <v>4899.2</v>
      </c>
      <c r="CU136" s="263"/>
      <c r="CV136" s="274"/>
      <c r="CW136" s="269"/>
    </row>
    <row r="137" spans="1:101" ht="12.75" customHeight="1" x14ac:dyDescent="0.2">
      <c r="A137" s="264">
        <v>43862</v>
      </c>
      <c r="B137" s="344">
        <v>82.4</v>
      </c>
      <c r="C137" s="345">
        <v>107.48699999999999</v>
      </c>
      <c r="D137" s="345">
        <v>141.69999999999999</v>
      </c>
      <c r="E137" s="345">
        <v>111.5</v>
      </c>
      <c r="F137" s="345">
        <v>443.08699999999999</v>
      </c>
      <c r="G137" s="346">
        <v>346.3</v>
      </c>
      <c r="H137" s="344">
        <v>57.3</v>
      </c>
      <c r="I137" s="345">
        <v>196.5</v>
      </c>
      <c r="J137" s="346">
        <v>253.9</v>
      </c>
      <c r="K137" s="344">
        <v>550.20000000000005</v>
      </c>
      <c r="L137" s="345">
        <v>261.3</v>
      </c>
      <c r="M137" s="347">
        <v>69.5</v>
      </c>
      <c r="N137" s="344">
        <v>32.4</v>
      </c>
      <c r="O137" s="345">
        <v>60.779400000000003</v>
      </c>
      <c r="P137" s="345">
        <v>259.3</v>
      </c>
      <c r="Q137" s="345">
        <v>28.7</v>
      </c>
      <c r="R137" s="345">
        <v>381.17939999999999</v>
      </c>
      <c r="S137" s="346">
        <v>326.39999999999998</v>
      </c>
      <c r="T137" s="344">
        <v>55.9</v>
      </c>
      <c r="U137" s="345">
        <v>111.1</v>
      </c>
      <c r="V137" s="346">
        <v>167</v>
      </c>
      <c r="W137" s="344">
        <v>451.7</v>
      </c>
      <c r="X137" s="345">
        <v>208.6</v>
      </c>
      <c r="Y137" s="347">
        <v>115.7</v>
      </c>
      <c r="Z137" s="344">
        <v>28.6</v>
      </c>
      <c r="AA137" s="345">
        <v>47.177699999999994</v>
      </c>
      <c r="AB137" s="345">
        <v>157.6</v>
      </c>
      <c r="AC137" s="345">
        <v>54.5</v>
      </c>
      <c r="AD137" s="345">
        <v>287.8777</v>
      </c>
      <c r="AE137" s="346">
        <v>247.4</v>
      </c>
      <c r="AF137" s="344">
        <v>68.8</v>
      </c>
      <c r="AG137" s="345">
        <v>70.900000000000006</v>
      </c>
      <c r="AH137" s="346">
        <v>139.69999999999999</v>
      </c>
      <c r="AI137" s="344">
        <v>558.29999999999995</v>
      </c>
      <c r="AJ137" s="345">
        <v>191.6</v>
      </c>
      <c r="AK137" s="347">
        <v>85.9</v>
      </c>
      <c r="AL137" s="344">
        <v>7</v>
      </c>
      <c r="AM137" s="345">
        <v>11.2369</v>
      </c>
      <c r="AN137" s="345">
        <v>75.8</v>
      </c>
      <c r="AO137" s="348">
        <v>0</v>
      </c>
      <c r="AP137" s="345">
        <v>94.036900000000003</v>
      </c>
      <c r="AQ137" s="345">
        <v>79.5</v>
      </c>
      <c r="AR137" s="344" t="s">
        <v>135</v>
      </c>
      <c r="AS137" s="345" t="s">
        <v>135</v>
      </c>
      <c r="AT137" s="346">
        <v>28.1</v>
      </c>
      <c r="AU137" s="344">
        <v>144.9</v>
      </c>
      <c r="AV137" s="345">
        <v>58</v>
      </c>
      <c r="AW137" s="347">
        <v>17.5</v>
      </c>
      <c r="AX137" s="344">
        <v>17.3</v>
      </c>
      <c r="AY137" s="345">
        <v>19.203400000000002</v>
      </c>
      <c r="AZ137" s="345">
        <v>105.7</v>
      </c>
      <c r="BA137" s="345" t="s">
        <v>135</v>
      </c>
      <c r="BB137" s="345">
        <v>142.20339999999999</v>
      </c>
      <c r="BC137" s="346">
        <v>128</v>
      </c>
      <c r="BD137" s="349" t="s">
        <v>135</v>
      </c>
      <c r="BE137" s="350" t="s">
        <v>135</v>
      </c>
      <c r="BF137" s="346">
        <v>79.5</v>
      </c>
      <c r="BG137" s="344">
        <v>545.6</v>
      </c>
      <c r="BH137" s="345">
        <v>95</v>
      </c>
      <c r="BI137" s="347">
        <v>36.5</v>
      </c>
      <c r="BJ137" s="344">
        <v>3.8</v>
      </c>
      <c r="BK137" s="345" t="s">
        <v>135</v>
      </c>
      <c r="BL137" s="345">
        <v>26.5</v>
      </c>
      <c r="BM137" s="345" t="s">
        <v>135</v>
      </c>
      <c r="BN137" s="345">
        <v>30.3</v>
      </c>
      <c r="BO137" s="346">
        <v>21.3</v>
      </c>
      <c r="BP137" s="349" t="s">
        <v>135</v>
      </c>
      <c r="BQ137" s="350" t="s">
        <v>135</v>
      </c>
      <c r="BR137" s="346" t="s">
        <v>135</v>
      </c>
      <c r="BS137" s="345">
        <v>49.2</v>
      </c>
      <c r="BT137" s="345">
        <v>12.2</v>
      </c>
      <c r="BU137" s="347">
        <v>6.2</v>
      </c>
      <c r="BV137" s="344">
        <v>1.5</v>
      </c>
      <c r="BW137" s="345" t="s">
        <v>135</v>
      </c>
      <c r="BX137" s="345">
        <v>7.3</v>
      </c>
      <c r="BY137" s="345">
        <v>0</v>
      </c>
      <c r="BZ137" s="345">
        <v>8.8000000000000007</v>
      </c>
      <c r="CA137" s="346">
        <v>7</v>
      </c>
      <c r="CB137" s="349" t="s">
        <v>135</v>
      </c>
      <c r="CC137" s="350" t="s">
        <v>135</v>
      </c>
      <c r="CD137" s="346">
        <v>12.1</v>
      </c>
      <c r="CE137" s="344">
        <v>49.8</v>
      </c>
      <c r="CF137" s="345">
        <v>8</v>
      </c>
      <c r="CG137" s="347">
        <v>3.4</v>
      </c>
      <c r="CH137" s="344">
        <v>173.1</v>
      </c>
      <c r="CI137" s="345">
        <v>245.9</v>
      </c>
      <c r="CJ137" s="345">
        <v>774</v>
      </c>
      <c r="CK137" s="345">
        <v>194.6</v>
      </c>
      <c r="CL137" s="345">
        <v>1387.6</v>
      </c>
      <c r="CM137" s="346">
        <v>1155.8999999999999</v>
      </c>
      <c r="CN137" s="344">
        <v>258.2</v>
      </c>
      <c r="CO137" s="345">
        <v>422.2</v>
      </c>
      <c r="CP137" s="346">
        <v>680.4</v>
      </c>
      <c r="CQ137" s="344">
        <v>2349.6999999999998</v>
      </c>
      <c r="CR137" s="345">
        <v>834.5</v>
      </c>
      <c r="CS137" s="347">
        <v>334.7</v>
      </c>
      <c r="CT137" s="347">
        <v>4752.3999999999996</v>
      </c>
      <c r="CU137" s="263"/>
      <c r="CV137" s="274"/>
      <c r="CW137" s="269"/>
    </row>
    <row r="138" spans="1:101" ht="12.75" customHeight="1" x14ac:dyDescent="0.2">
      <c r="A138" s="264">
        <v>43891</v>
      </c>
      <c r="B138" s="344">
        <v>80.3</v>
      </c>
      <c r="C138" s="345">
        <v>111.08760000000001</v>
      </c>
      <c r="D138" s="345">
        <v>137.9</v>
      </c>
      <c r="E138" s="345">
        <v>104</v>
      </c>
      <c r="F138" s="345">
        <v>433.2876</v>
      </c>
      <c r="G138" s="346">
        <v>334.8</v>
      </c>
      <c r="H138" s="344">
        <v>49.3</v>
      </c>
      <c r="I138" s="345">
        <v>153.9</v>
      </c>
      <c r="J138" s="346">
        <v>203.2</v>
      </c>
      <c r="K138" s="344">
        <v>605.29999999999995</v>
      </c>
      <c r="L138" s="345">
        <v>267.89999999999998</v>
      </c>
      <c r="M138" s="347">
        <v>72.900000000000006</v>
      </c>
      <c r="N138" s="344">
        <v>35.200000000000003</v>
      </c>
      <c r="O138" s="345">
        <v>65.079099999999997</v>
      </c>
      <c r="P138" s="345">
        <v>248.5</v>
      </c>
      <c r="Q138" s="345">
        <v>27.6</v>
      </c>
      <c r="R138" s="345">
        <v>376.37909999999999</v>
      </c>
      <c r="S138" s="346">
        <v>308</v>
      </c>
      <c r="T138" s="344">
        <v>45.2</v>
      </c>
      <c r="U138" s="345">
        <v>89.1</v>
      </c>
      <c r="V138" s="346">
        <v>134.30000000000001</v>
      </c>
      <c r="W138" s="344">
        <v>480.2</v>
      </c>
      <c r="X138" s="345">
        <v>208.8</v>
      </c>
      <c r="Y138" s="347">
        <v>131</v>
      </c>
      <c r="Z138" s="344">
        <v>28.8</v>
      </c>
      <c r="AA138" s="345">
        <v>48.631399999999999</v>
      </c>
      <c r="AB138" s="345">
        <v>154.1</v>
      </c>
      <c r="AC138" s="345">
        <v>50.7</v>
      </c>
      <c r="AD138" s="345">
        <v>282.23140000000001</v>
      </c>
      <c r="AE138" s="346">
        <v>238.4</v>
      </c>
      <c r="AF138" s="344">
        <v>65.8</v>
      </c>
      <c r="AG138" s="345">
        <v>52.8</v>
      </c>
      <c r="AH138" s="346">
        <v>118.6</v>
      </c>
      <c r="AI138" s="344">
        <v>646.4</v>
      </c>
      <c r="AJ138" s="345">
        <v>207</v>
      </c>
      <c r="AK138" s="347">
        <v>90</v>
      </c>
      <c r="AL138" s="344">
        <v>7.6</v>
      </c>
      <c r="AM138" s="345">
        <v>13.6578</v>
      </c>
      <c r="AN138" s="345">
        <v>78.7</v>
      </c>
      <c r="AO138" s="348">
        <v>0</v>
      </c>
      <c r="AP138" s="345">
        <v>99.957800000000006</v>
      </c>
      <c r="AQ138" s="345">
        <v>85.4</v>
      </c>
      <c r="AR138" s="344" t="s">
        <v>135</v>
      </c>
      <c r="AS138" s="345" t="s">
        <v>135</v>
      </c>
      <c r="AT138" s="346">
        <v>21.9</v>
      </c>
      <c r="AU138" s="344">
        <v>169.6</v>
      </c>
      <c r="AV138" s="345">
        <v>61.3</v>
      </c>
      <c r="AW138" s="347">
        <v>19.7</v>
      </c>
      <c r="AX138" s="344">
        <v>17</v>
      </c>
      <c r="AY138" s="345">
        <v>20.594000000000001</v>
      </c>
      <c r="AZ138" s="345">
        <v>106.4</v>
      </c>
      <c r="BA138" s="345" t="s">
        <v>135</v>
      </c>
      <c r="BB138" s="345">
        <v>143.994</v>
      </c>
      <c r="BC138" s="346">
        <v>128.69999999999999</v>
      </c>
      <c r="BD138" s="349" t="s">
        <v>135</v>
      </c>
      <c r="BE138" s="350" t="s">
        <v>135</v>
      </c>
      <c r="BF138" s="346">
        <v>71.8</v>
      </c>
      <c r="BG138" s="344">
        <v>635.6</v>
      </c>
      <c r="BH138" s="345">
        <v>95.2</v>
      </c>
      <c r="BI138" s="347">
        <v>42.2</v>
      </c>
      <c r="BJ138" s="344">
        <v>3.9</v>
      </c>
      <c r="BK138" s="345" t="s">
        <v>135</v>
      </c>
      <c r="BL138" s="345">
        <v>26.5</v>
      </c>
      <c r="BM138" s="345" t="s">
        <v>135</v>
      </c>
      <c r="BN138" s="345">
        <v>30.4</v>
      </c>
      <c r="BO138" s="346">
        <v>20.3</v>
      </c>
      <c r="BP138" s="349" t="s">
        <v>135</v>
      </c>
      <c r="BQ138" s="350" t="s">
        <v>135</v>
      </c>
      <c r="BR138" s="346" t="s">
        <v>135</v>
      </c>
      <c r="BS138" s="345">
        <v>52.7</v>
      </c>
      <c r="BT138" s="345">
        <v>11.9</v>
      </c>
      <c r="BU138" s="347">
        <v>7.4</v>
      </c>
      <c r="BV138" s="344">
        <v>1.7</v>
      </c>
      <c r="BW138" s="345" t="s">
        <v>135</v>
      </c>
      <c r="BX138" s="345">
        <v>8.4</v>
      </c>
      <c r="BY138" s="345">
        <v>0</v>
      </c>
      <c r="BZ138" s="345">
        <v>10.1</v>
      </c>
      <c r="CA138" s="346">
        <v>7.5</v>
      </c>
      <c r="CB138" s="349" t="s">
        <v>135</v>
      </c>
      <c r="CC138" s="350" t="s">
        <v>135</v>
      </c>
      <c r="CD138" s="346">
        <v>12.6</v>
      </c>
      <c r="CE138" s="344">
        <v>55.1</v>
      </c>
      <c r="CF138" s="345">
        <v>7</v>
      </c>
      <c r="CG138" s="347">
        <v>3.9</v>
      </c>
      <c r="CH138" s="344">
        <v>174.5</v>
      </c>
      <c r="CI138" s="345">
        <v>259.10000000000002</v>
      </c>
      <c r="CJ138" s="345">
        <v>760.5</v>
      </c>
      <c r="CK138" s="345">
        <v>182.3</v>
      </c>
      <c r="CL138" s="345">
        <v>1376.3999999999999</v>
      </c>
      <c r="CM138" s="346">
        <v>1123.0999999999999</v>
      </c>
      <c r="CN138" s="344">
        <v>231.8</v>
      </c>
      <c r="CO138" s="345">
        <v>330.5</v>
      </c>
      <c r="CP138" s="346">
        <v>562.29999999999995</v>
      </c>
      <c r="CQ138" s="344">
        <v>2644.9</v>
      </c>
      <c r="CR138" s="345">
        <v>859.2</v>
      </c>
      <c r="CS138" s="347">
        <v>367.09999999999991</v>
      </c>
      <c r="CT138" s="347">
        <v>4950.7000000000007</v>
      </c>
      <c r="CU138" s="263"/>
      <c r="CV138" s="274"/>
      <c r="CW138" s="269"/>
    </row>
    <row r="139" spans="1:101" ht="12.75" customHeight="1" x14ac:dyDescent="0.2">
      <c r="A139" s="264">
        <v>43922</v>
      </c>
      <c r="B139" s="344">
        <v>45.9</v>
      </c>
      <c r="C139" s="345">
        <v>69.687300000000008</v>
      </c>
      <c r="D139" s="345">
        <v>89.2</v>
      </c>
      <c r="E139" s="345">
        <v>52.1</v>
      </c>
      <c r="F139" s="345">
        <v>256.88730000000004</v>
      </c>
      <c r="G139" s="346">
        <v>181.4</v>
      </c>
      <c r="H139" s="344">
        <v>8.5</v>
      </c>
      <c r="I139" s="345">
        <v>54.1</v>
      </c>
      <c r="J139" s="346">
        <v>62.6</v>
      </c>
      <c r="K139" s="344">
        <v>476.2</v>
      </c>
      <c r="L139" s="345">
        <v>193.6</v>
      </c>
      <c r="M139" s="347">
        <v>55.9</v>
      </c>
      <c r="N139" s="344">
        <v>15.7</v>
      </c>
      <c r="O139" s="345">
        <v>33.459600000000002</v>
      </c>
      <c r="P139" s="345">
        <v>134.1</v>
      </c>
      <c r="Q139" s="345">
        <v>14.1</v>
      </c>
      <c r="R139" s="345">
        <v>197.35959999999997</v>
      </c>
      <c r="S139" s="346">
        <v>155.4</v>
      </c>
      <c r="T139" s="344">
        <v>5.2</v>
      </c>
      <c r="U139" s="345">
        <v>26.3</v>
      </c>
      <c r="V139" s="346">
        <v>31.5</v>
      </c>
      <c r="W139" s="344">
        <v>365.1</v>
      </c>
      <c r="X139" s="345">
        <v>146.6</v>
      </c>
      <c r="Y139" s="347">
        <v>88</v>
      </c>
      <c r="Z139" s="344">
        <v>18.2</v>
      </c>
      <c r="AA139" s="345">
        <v>35.611499999999999</v>
      </c>
      <c r="AB139" s="345">
        <v>104.6</v>
      </c>
      <c r="AC139" s="345">
        <v>27.8</v>
      </c>
      <c r="AD139" s="345">
        <v>186.2115</v>
      </c>
      <c r="AE139" s="346">
        <v>153.4</v>
      </c>
      <c r="AF139" s="344">
        <v>15.4</v>
      </c>
      <c r="AG139" s="345">
        <v>8.1999999999999993</v>
      </c>
      <c r="AH139" s="346">
        <v>23.6</v>
      </c>
      <c r="AI139" s="344">
        <v>565.20000000000005</v>
      </c>
      <c r="AJ139" s="345">
        <v>150.19999999999999</v>
      </c>
      <c r="AK139" s="347">
        <v>87.1</v>
      </c>
      <c r="AL139" s="344">
        <v>4</v>
      </c>
      <c r="AM139" s="345">
        <v>8.0549999999999997</v>
      </c>
      <c r="AN139" s="345">
        <v>48.8</v>
      </c>
      <c r="AO139" s="348">
        <v>0</v>
      </c>
      <c r="AP139" s="345">
        <v>60.854999999999997</v>
      </c>
      <c r="AQ139" s="345">
        <v>52.2</v>
      </c>
      <c r="AR139" s="344" t="s">
        <v>135</v>
      </c>
      <c r="AS139" s="345" t="s">
        <v>135</v>
      </c>
      <c r="AT139" s="346">
        <v>3.6</v>
      </c>
      <c r="AU139" s="344">
        <v>134.19999999999999</v>
      </c>
      <c r="AV139" s="345">
        <v>45.9</v>
      </c>
      <c r="AW139" s="347">
        <v>17.899999999999999</v>
      </c>
      <c r="AX139" s="344">
        <v>10</v>
      </c>
      <c r="AY139" s="345">
        <v>13.524700000000001</v>
      </c>
      <c r="AZ139" s="345">
        <v>63.2</v>
      </c>
      <c r="BA139" s="345" t="s">
        <v>135</v>
      </c>
      <c r="BB139" s="345">
        <v>86.724700000000013</v>
      </c>
      <c r="BC139" s="346">
        <v>76.5</v>
      </c>
      <c r="BD139" s="349" t="s">
        <v>135</v>
      </c>
      <c r="BE139" s="350" t="s">
        <v>135</v>
      </c>
      <c r="BF139" s="346">
        <v>28.7</v>
      </c>
      <c r="BG139" s="344">
        <v>528.20000000000005</v>
      </c>
      <c r="BH139" s="345">
        <v>65.7</v>
      </c>
      <c r="BI139" s="347">
        <v>28.2</v>
      </c>
      <c r="BJ139" s="344">
        <v>1.9</v>
      </c>
      <c r="BK139" s="345" t="s">
        <v>135</v>
      </c>
      <c r="BL139" s="345">
        <v>13.5</v>
      </c>
      <c r="BM139" s="345" t="s">
        <v>135</v>
      </c>
      <c r="BN139" s="345">
        <v>15.4</v>
      </c>
      <c r="BO139" s="346">
        <v>9.5</v>
      </c>
      <c r="BP139" s="349" t="s">
        <v>135</v>
      </c>
      <c r="BQ139" s="350" t="s">
        <v>135</v>
      </c>
      <c r="BR139" s="346" t="s">
        <v>135</v>
      </c>
      <c r="BS139" s="345">
        <v>39.299999999999997</v>
      </c>
      <c r="BT139" s="345">
        <v>7.2</v>
      </c>
      <c r="BU139" s="347">
        <v>5.5</v>
      </c>
      <c r="BV139" s="344">
        <v>1.2</v>
      </c>
      <c r="BW139" s="345" t="s">
        <v>135</v>
      </c>
      <c r="BX139" s="345">
        <v>6.4</v>
      </c>
      <c r="BY139" s="345">
        <v>0</v>
      </c>
      <c r="BZ139" s="345">
        <v>7.6000000000000005</v>
      </c>
      <c r="CA139" s="346">
        <v>5.5</v>
      </c>
      <c r="CB139" s="349" t="s">
        <v>135</v>
      </c>
      <c r="CC139" s="350" t="s">
        <v>135</v>
      </c>
      <c r="CD139" s="346">
        <v>3.9</v>
      </c>
      <c r="CE139" s="344">
        <v>52.3</v>
      </c>
      <c r="CF139" s="345">
        <v>5</v>
      </c>
      <c r="CG139" s="347">
        <v>2.6</v>
      </c>
      <c r="CH139" s="344">
        <v>96.9</v>
      </c>
      <c r="CI139" s="345">
        <v>160.4</v>
      </c>
      <c r="CJ139" s="345">
        <v>459.9</v>
      </c>
      <c r="CK139" s="345">
        <v>94.1</v>
      </c>
      <c r="CL139" s="345">
        <v>811.30000000000007</v>
      </c>
      <c r="CM139" s="346">
        <v>633.90000000000009</v>
      </c>
      <c r="CN139" s="344">
        <v>58.6</v>
      </c>
      <c r="CO139" s="345">
        <v>95.2</v>
      </c>
      <c r="CP139" s="346">
        <v>153.80000000000001</v>
      </c>
      <c r="CQ139" s="344">
        <v>2160.5</v>
      </c>
      <c r="CR139" s="345">
        <v>614.20000000000005</v>
      </c>
      <c r="CS139" s="347">
        <v>285.20000000000005</v>
      </c>
      <c r="CT139" s="347">
        <v>3410.8</v>
      </c>
      <c r="CU139" s="263"/>
      <c r="CV139" s="274"/>
      <c r="CW139" s="269"/>
    </row>
    <row r="140" spans="1:101" ht="12.75" customHeight="1" x14ac:dyDescent="0.2">
      <c r="A140" s="264">
        <v>43952</v>
      </c>
      <c r="B140" s="344">
        <v>56.8</v>
      </c>
      <c r="C140" s="345">
        <v>96.15</v>
      </c>
      <c r="D140" s="345">
        <v>122.5</v>
      </c>
      <c r="E140" s="345">
        <v>73.400000000000006</v>
      </c>
      <c r="F140" s="345">
        <v>348.85</v>
      </c>
      <c r="G140" s="346">
        <v>256.89999999999998</v>
      </c>
      <c r="H140" s="344">
        <v>10</v>
      </c>
      <c r="I140" s="345">
        <v>71</v>
      </c>
      <c r="J140" s="346">
        <v>81</v>
      </c>
      <c r="K140" s="344">
        <v>544.79999999999995</v>
      </c>
      <c r="L140" s="345">
        <v>236.1</v>
      </c>
      <c r="M140" s="347">
        <v>60.9</v>
      </c>
      <c r="N140" s="344">
        <v>25.9</v>
      </c>
      <c r="O140" s="345">
        <v>50.188300000000005</v>
      </c>
      <c r="P140" s="345">
        <v>182.9</v>
      </c>
      <c r="Q140" s="345">
        <v>19.899999999999999</v>
      </c>
      <c r="R140" s="345">
        <v>278.88829999999996</v>
      </c>
      <c r="S140" s="346">
        <v>226.6</v>
      </c>
      <c r="T140" s="344">
        <v>7.1</v>
      </c>
      <c r="U140" s="345">
        <v>32.700000000000003</v>
      </c>
      <c r="V140" s="346">
        <v>39.800000000000004</v>
      </c>
      <c r="W140" s="344">
        <v>415.7</v>
      </c>
      <c r="X140" s="345">
        <v>178.6</v>
      </c>
      <c r="Y140" s="347">
        <v>92.2</v>
      </c>
      <c r="Z140" s="344">
        <v>24.6</v>
      </c>
      <c r="AA140" s="345">
        <v>46.086199999999998</v>
      </c>
      <c r="AB140" s="345">
        <v>128.30000000000001</v>
      </c>
      <c r="AC140" s="345">
        <v>36.5</v>
      </c>
      <c r="AD140" s="345">
        <v>235.4862</v>
      </c>
      <c r="AE140" s="346">
        <v>195.3</v>
      </c>
      <c r="AF140" s="344">
        <v>23</v>
      </c>
      <c r="AG140" s="345">
        <v>7.8</v>
      </c>
      <c r="AH140" s="346">
        <v>30.8</v>
      </c>
      <c r="AI140" s="344">
        <v>620.4</v>
      </c>
      <c r="AJ140" s="345">
        <v>186.3</v>
      </c>
      <c r="AK140" s="347">
        <v>79.599999999999994</v>
      </c>
      <c r="AL140" s="344">
        <v>6.2</v>
      </c>
      <c r="AM140" s="345">
        <v>10.837</v>
      </c>
      <c r="AN140" s="345">
        <v>60.6</v>
      </c>
      <c r="AO140" s="348">
        <v>0</v>
      </c>
      <c r="AP140" s="345">
        <v>77.637</v>
      </c>
      <c r="AQ140" s="345">
        <v>68.599999999999994</v>
      </c>
      <c r="AR140" s="344" t="s">
        <v>135</v>
      </c>
      <c r="AS140" s="345" t="s">
        <v>135</v>
      </c>
      <c r="AT140" s="346">
        <v>4</v>
      </c>
      <c r="AU140" s="344">
        <v>157</v>
      </c>
      <c r="AV140" s="345">
        <v>57.9</v>
      </c>
      <c r="AW140" s="347">
        <v>21.6</v>
      </c>
      <c r="AX140" s="344">
        <v>14.8</v>
      </c>
      <c r="AY140" s="345">
        <v>19.123200000000001</v>
      </c>
      <c r="AZ140" s="345">
        <v>86.9</v>
      </c>
      <c r="BA140" s="345" t="s">
        <v>135</v>
      </c>
      <c r="BB140" s="345">
        <v>120.82320000000001</v>
      </c>
      <c r="BC140" s="346">
        <v>107.9</v>
      </c>
      <c r="BD140" s="349" t="s">
        <v>135</v>
      </c>
      <c r="BE140" s="350" t="s">
        <v>135</v>
      </c>
      <c r="BF140" s="346">
        <v>26.7</v>
      </c>
      <c r="BG140" s="344">
        <v>611</v>
      </c>
      <c r="BH140" s="345">
        <v>85</v>
      </c>
      <c r="BI140" s="347">
        <v>29.5</v>
      </c>
      <c r="BJ140" s="344">
        <v>2.9</v>
      </c>
      <c r="BK140" s="345" t="s">
        <v>135</v>
      </c>
      <c r="BL140" s="345">
        <v>18.8</v>
      </c>
      <c r="BM140" s="345" t="s">
        <v>135</v>
      </c>
      <c r="BN140" s="345">
        <v>21.7</v>
      </c>
      <c r="BO140" s="346">
        <v>14.2</v>
      </c>
      <c r="BP140" s="349" t="s">
        <v>135</v>
      </c>
      <c r="BQ140" s="350" t="s">
        <v>135</v>
      </c>
      <c r="BR140" s="346" t="s">
        <v>135</v>
      </c>
      <c r="BS140" s="345">
        <v>42.2</v>
      </c>
      <c r="BT140" s="345">
        <v>9</v>
      </c>
      <c r="BU140" s="347">
        <v>5.3</v>
      </c>
      <c r="BV140" s="344">
        <v>1.7</v>
      </c>
      <c r="BW140" s="345" t="s">
        <v>135</v>
      </c>
      <c r="BX140" s="345">
        <v>7.9</v>
      </c>
      <c r="BY140" s="345">
        <v>0</v>
      </c>
      <c r="BZ140" s="345">
        <v>9.6</v>
      </c>
      <c r="CA140" s="346">
        <v>7.1</v>
      </c>
      <c r="CB140" s="349" t="s">
        <v>135</v>
      </c>
      <c r="CC140" s="350" t="s">
        <v>135</v>
      </c>
      <c r="CD140" s="346">
        <v>4.2</v>
      </c>
      <c r="CE140" s="344">
        <v>59.5</v>
      </c>
      <c r="CF140" s="345">
        <v>6.8</v>
      </c>
      <c r="CG140" s="347">
        <v>2.2000000000000002</v>
      </c>
      <c r="CH140" s="344">
        <v>133.1</v>
      </c>
      <c r="CI140" s="345">
        <v>222.4</v>
      </c>
      <c r="CJ140" s="345">
        <v>607.9</v>
      </c>
      <c r="CK140" s="345">
        <v>129.80000000000001</v>
      </c>
      <c r="CL140" s="345">
        <v>1093.2</v>
      </c>
      <c r="CM140" s="346">
        <v>876.6</v>
      </c>
      <c r="CN140" s="344">
        <v>68.5</v>
      </c>
      <c r="CO140" s="345">
        <v>118</v>
      </c>
      <c r="CP140" s="346">
        <v>186.5</v>
      </c>
      <c r="CQ140" s="344">
        <v>2450.5</v>
      </c>
      <c r="CR140" s="345">
        <v>759.7</v>
      </c>
      <c r="CS140" s="347">
        <v>291.29999999999995</v>
      </c>
      <c r="CT140" s="347">
        <v>4021.5</v>
      </c>
      <c r="CU140" s="263"/>
      <c r="CV140" s="274"/>
      <c r="CW140" s="269"/>
    </row>
    <row r="141" spans="1:101" ht="12.75" customHeight="1" x14ac:dyDescent="0.2">
      <c r="A141" s="264">
        <v>43983</v>
      </c>
      <c r="B141" s="344">
        <v>63.9</v>
      </c>
      <c r="C141" s="345">
        <v>108.5625</v>
      </c>
      <c r="D141" s="345">
        <v>137.6</v>
      </c>
      <c r="E141" s="345">
        <v>83.8</v>
      </c>
      <c r="F141" s="345">
        <v>393.86250000000001</v>
      </c>
      <c r="G141" s="346">
        <v>292</v>
      </c>
      <c r="H141" s="344">
        <v>13.3</v>
      </c>
      <c r="I141" s="345">
        <v>65.7</v>
      </c>
      <c r="J141" s="346">
        <v>79</v>
      </c>
      <c r="K141" s="344">
        <v>544.9</v>
      </c>
      <c r="L141" s="345">
        <v>247.1</v>
      </c>
      <c r="M141" s="347">
        <v>75.900000000000006</v>
      </c>
      <c r="N141" s="344">
        <v>32.299999999999997</v>
      </c>
      <c r="O141" s="345">
        <v>58.132400000000004</v>
      </c>
      <c r="P141" s="345">
        <v>214.8</v>
      </c>
      <c r="Q141" s="345">
        <v>22.9</v>
      </c>
      <c r="R141" s="345">
        <v>328.13239999999996</v>
      </c>
      <c r="S141" s="346">
        <v>266.7</v>
      </c>
      <c r="T141" s="344">
        <v>7.4</v>
      </c>
      <c r="U141" s="345">
        <v>26.2</v>
      </c>
      <c r="V141" s="346">
        <v>33.6</v>
      </c>
      <c r="W141" s="344">
        <v>411.8</v>
      </c>
      <c r="X141" s="345">
        <v>191</v>
      </c>
      <c r="Y141" s="347">
        <v>96.1</v>
      </c>
      <c r="Z141" s="344">
        <v>26.9</v>
      </c>
      <c r="AA141" s="345">
        <v>48.173300000000005</v>
      </c>
      <c r="AB141" s="345">
        <v>142.30000000000001</v>
      </c>
      <c r="AC141" s="345">
        <v>41.2</v>
      </c>
      <c r="AD141" s="345">
        <v>258.57330000000002</v>
      </c>
      <c r="AE141" s="346">
        <v>213.2</v>
      </c>
      <c r="AF141" s="344">
        <v>23.9</v>
      </c>
      <c r="AG141" s="345">
        <v>9.4</v>
      </c>
      <c r="AH141" s="346">
        <v>33.299999999999997</v>
      </c>
      <c r="AI141" s="344">
        <v>630.79999999999995</v>
      </c>
      <c r="AJ141" s="345">
        <v>200.3</v>
      </c>
      <c r="AK141" s="347">
        <v>91.6</v>
      </c>
      <c r="AL141" s="344">
        <v>6.5</v>
      </c>
      <c r="AM141" s="345">
        <v>11.2689</v>
      </c>
      <c r="AN141" s="345">
        <v>68</v>
      </c>
      <c r="AO141" s="348">
        <v>0</v>
      </c>
      <c r="AP141" s="345">
        <v>85.768900000000002</v>
      </c>
      <c r="AQ141" s="345">
        <v>74.5</v>
      </c>
      <c r="AR141" s="344" t="s">
        <v>135</v>
      </c>
      <c r="AS141" s="345" t="s">
        <v>135</v>
      </c>
      <c r="AT141" s="346">
        <v>4.3</v>
      </c>
      <c r="AU141" s="344">
        <v>140.9</v>
      </c>
      <c r="AV141" s="345">
        <v>56.1</v>
      </c>
      <c r="AW141" s="347">
        <v>21.6</v>
      </c>
      <c r="AX141" s="344">
        <v>16.5</v>
      </c>
      <c r="AY141" s="345">
        <v>20.558599999999998</v>
      </c>
      <c r="AZ141" s="345">
        <v>97.2</v>
      </c>
      <c r="BA141" s="345" t="s">
        <v>135</v>
      </c>
      <c r="BB141" s="345">
        <v>134.2586</v>
      </c>
      <c r="BC141" s="346">
        <v>120.4</v>
      </c>
      <c r="BD141" s="349" t="s">
        <v>135</v>
      </c>
      <c r="BE141" s="350" t="s">
        <v>135</v>
      </c>
      <c r="BF141" s="346">
        <v>27.6</v>
      </c>
      <c r="BG141" s="344">
        <v>609.1</v>
      </c>
      <c r="BH141" s="345">
        <v>87.6</v>
      </c>
      <c r="BI141" s="347">
        <v>32.700000000000003</v>
      </c>
      <c r="BJ141" s="344">
        <v>3.4</v>
      </c>
      <c r="BK141" s="345" t="s">
        <v>135</v>
      </c>
      <c r="BL141" s="345">
        <v>21.1</v>
      </c>
      <c r="BM141" s="345" t="s">
        <v>135</v>
      </c>
      <c r="BN141" s="345">
        <v>24.5</v>
      </c>
      <c r="BO141" s="346">
        <v>16.899999999999999</v>
      </c>
      <c r="BP141" s="349" t="s">
        <v>135</v>
      </c>
      <c r="BQ141" s="350" t="s">
        <v>135</v>
      </c>
      <c r="BR141" s="346" t="s">
        <v>135</v>
      </c>
      <c r="BS141" s="345">
        <v>43.5</v>
      </c>
      <c r="BT141" s="345">
        <v>10.1</v>
      </c>
      <c r="BU141" s="347">
        <v>5.9</v>
      </c>
      <c r="BV141" s="344">
        <v>2</v>
      </c>
      <c r="BW141" s="345" t="s">
        <v>135</v>
      </c>
      <c r="BX141" s="345">
        <v>8.6</v>
      </c>
      <c r="BY141" s="345">
        <v>0</v>
      </c>
      <c r="BZ141" s="345">
        <v>10.6</v>
      </c>
      <c r="CA141" s="346">
        <v>7.5</v>
      </c>
      <c r="CB141" s="349" t="s">
        <v>135</v>
      </c>
      <c r="CC141" s="350" t="s">
        <v>135</v>
      </c>
      <c r="CD141" s="346">
        <v>6.4</v>
      </c>
      <c r="CE141" s="344">
        <v>57.9</v>
      </c>
      <c r="CF141" s="345">
        <v>7.2</v>
      </c>
      <c r="CG141" s="347">
        <v>2.7</v>
      </c>
      <c r="CH141" s="344">
        <v>151.5</v>
      </c>
      <c r="CI141" s="345">
        <v>246.7</v>
      </c>
      <c r="CJ141" s="345">
        <v>689.6</v>
      </c>
      <c r="CK141" s="345">
        <v>147.9</v>
      </c>
      <c r="CL141" s="345">
        <v>1235.7</v>
      </c>
      <c r="CM141" s="346">
        <v>991.2</v>
      </c>
      <c r="CN141" s="344">
        <v>77.400000000000006</v>
      </c>
      <c r="CO141" s="345">
        <v>106.8</v>
      </c>
      <c r="CP141" s="346">
        <v>184.2</v>
      </c>
      <c r="CQ141" s="344">
        <v>2438.8000000000002</v>
      </c>
      <c r="CR141" s="345">
        <v>799.5</v>
      </c>
      <c r="CS141" s="347">
        <v>326.5</v>
      </c>
      <c r="CT141" s="347">
        <v>4185.2000000000007</v>
      </c>
      <c r="CU141" s="263"/>
      <c r="CV141" s="274"/>
      <c r="CW141" s="269"/>
    </row>
    <row r="142" spans="1:101" ht="12.75" customHeight="1" x14ac:dyDescent="0.2">
      <c r="A142" s="264">
        <v>44013</v>
      </c>
      <c r="B142" s="344">
        <v>71.3</v>
      </c>
      <c r="C142" s="345">
        <v>115.12589999999999</v>
      </c>
      <c r="D142" s="345">
        <v>147.6</v>
      </c>
      <c r="E142" s="345">
        <v>88.5</v>
      </c>
      <c r="F142" s="345">
        <v>422.52589999999998</v>
      </c>
      <c r="G142" s="346">
        <v>322.3</v>
      </c>
      <c r="H142" s="344">
        <v>15.3</v>
      </c>
      <c r="I142" s="345">
        <v>66.2</v>
      </c>
      <c r="J142" s="346">
        <v>81.5</v>
      </c>
      <c r="K142" s="344">
        <v>544.9</v>
      </c>
      <c r="L142" s="345">
        <v>263.8</v>
      </c>
      <c r="M142" s="347">
        <v>65.7</v>
      </c>
      <c r="N142" s="344">
        <v>28.3</v>
      </c>
      <c r="O142" s="345">
        <v>48.421199999999999</v>
      </c>
      <c r="P142" s="345">
        <v>190.3</v>
      </c>
      <c r="Q142" s="345">
        <v>18.399999999999999</v>
      </c>
      <c r="R142" s="345">
        <v>285.4212</v>
      </c>
      <c r="S142" s="346">
        <v>227.3</v>
      </c>
      <c r="T142" s="344">
        <v>6.5</v>
      </c>
      <c r="U142" s="345">
        <v>27.8</v>
      </c>
      <c r="V142" s="346">
        <v>34.299999999999997</v>
      </c>
      <c r="W142" s="344">
        <v>397.9</v>
      </c>
      <c r="X142" s="345">
        <v>182.9</v>
      </c>
      <c r="Y142" s="347">
        <v>83.8</v>
      </c>
      <c r="Z142" s="344">
        <v>30.5</v>
      </c>
      <c r="AA142" s="345">
        <v>56.443599999999996</v>
      </c>
      <c r="AB142" s="345">
        <v>156</v>
      </c>
      <c r="AC142" s="345">
        <v>45.2</v>
      </c>
      <c r="AD142" s="345">
        <v>288.14359999999999</v>
      </c>
      <c r="AE142" s="346">
        <v>240.1</v>
      </c>
      <c r="AF142" s="344">
        <v>38.200000000000003</v>
      </c>
      <c r="AG142" s="345">
        <v>11.6</v>
      </c>
      <c r="AH142" s="346">
        <v>49.800000000000004</v>
      </c>
      <c r="AI142" s="344">
        <v>653.5</v>
      </c>
      <c r="AJ142" s="345">
        <v>219.3</v>
      </c>
      <c r="AK142" s="347">
        <v>87.9</v>
      </c>
      <c r="AL142" s="344">
        <v>7.5</v>
      </c>
      <c r="AM142" s="345">
        <v>12.796200000000001</v>
      </c>
      <c r="AN142" s="345">
        <v>77</v>
      </c>
      <c r="AO142" s="348">
        <v>0</v>
      </c>
      <c r="AP142" s="345">
        <v>97.296199999999999</v>
      </c>
      <c r="AQ142" s="345">
        <v>82.6</v>
      </c>
      <c r="AR142" s="344" t="s">
        <v>135</v>
      </c>
      <c r="AS142" s="345" t="s">
        <v>135</v>
      </c>
      <c r="AT142" s="346">
        <v>5.4</v>
      </c>
      <c r="AU142" s="344">
        <v>139.19999999999999</v>
      </c>
      <c r="AV142" s="345">
        <v>57.1</v>
      </c>
      <c r="AW142" s="347">
        <v>20.8</v>
      </c>
      <c r="AX142" s="344">
        <v>18.100000000000001</v>
      </c>
      <c r="AY142" s="345">
        <v>22.623900000000003</v>
      </c>
      <c r="AZ142" s="345">
        <v>105.1</v>
      </c>
      <c r="BA142" s="345" t="s">
        <v>135</v>
      </c>
      <c r="BB142" s="345">
        <v>145.82389999999998</v>
      </c>
      <c r="BC142" s="346">
        <v>129.6</v>
      </c>
      <c r="BD142" s="349" t="s">
        <v>135</v>
      </c>
      <c r="BE142" s="350" t="s">
        <v>135</v>
      </c>
      <c r="BF142" s="346">
        <v>34</v>
      </c>
      <c r="BG142" s="344">
        <v>570.70000000000005</v>
      </c>
      <c r="BH142" s="345">
        <v>97.6</v>
      </c>
      <c r="BI142" s="347">
        <v>28.4</v>
      </c>
      <c r="BJ142" s="344">
        <v>3.9</v>
      </c>
      <c r="BK142" s="345" t="s">
        <v>135</v>
      </c>
      <c r="BL142" s="345">
        <v>24.5</v>
      </c>
      <c r="BM142" s="345" t="s">
        <v>135</v>
      </c>
      <c r="BN142" s="345">
        <v>28.4</v>
      </c>
      <c r="BO142" s="346">
        <v>20</v>
      </c>
      <c r="BP142" s="349" t="s">
        <v>135</v>
      </c>
      <c r="BQ142" s="350" t="s">
        <v>135</v>
      </c>
      <c r="BR142" s="346" t="s">
        <v>135</v>
      </c>
      <c r="BS142" s="345">
        <v>57.6</v>
      </c>
      <c r="BT142" s="345">
        <v>11.2</v>
      </c>
      <c r="BU142" s="347">
        <v>6.2</v>
      </c>
      <c r="BV142" s="344">
        <v>2.2000000000000002</v>
      </c>
      <c r="BW142" s="345" t="s">
        <v>135</v>
      </c>
      <c r="BX142" s="345">
        <v>9.6999999999999993</v>
      </c>
      <c r="BY142" s="345">
        <v>0</v>
      </c>
      <c r="BZ142" s="345">
        <v>11.899999999999999</v>
      </c>
      <c r="CA142" s="346">
        <v>8.1</v>
      </c>
      <c r="CB142" s="349" t="s">
        <v>135</v>
      </c>
      <c r="CC142" s="350" t="s">
        <v>135</v>
      </c>
      <c r="CD142" s="346">
        <v>6.8</v>
      </c>
      <c r="CE142" s="344">
        <v>50</v>
      </c>
      <c r="CF142" s="345">
        <v>8.3000000000000007</v>
      </c>
      <c r="CG142" s="347">
        <v>4.4000000000000004</v>
      </c>
      <c r="CH142" s="344">
        <v>161.9</v>
      </c>
      <c r="CI142" s="345">
        <v>255.5</v>
      </c>
      <c r="CJ142" s="345">
        <v>710.2</v>
      </c>
      <c r="CK142" s="345">
        <v>152</v>
      </c>
      <c r="CL142" s="345">
        <v>1279.5999999999999</v>
      </c>
      <c r="CM142" s="346">
        <v>1030</v>
      </c>
      <c r="CN142" s="344">
        <v>100</v>
      </c>
      <c r="CO142" s="345">
        <v>111.7</v>
      </c>
      <c r="CP142" s="346">
        <v>211.7</v>
      </c>
      <c r="CQ142" s="344">
        <v>2413.9</v>
      </c>
      <c r="CR142" s="345">
        <v>840.2</v>
      </c>
      <c r="CS142" s="347">
        <v>297.19999999999993</v>
      </c>
      <c r="CT142" s="347">
        <v>4202.3999999999996</v>
      </c>
      <c r="CU142" s="263"/>
      <c r="CV142" s="274"/>
      <c r="CW142" s="269"/>
    </row>
    <row r="143" spans="1:101" ht="12.75" customHeight="1" x14ac:dyDescent="0.2">
      <c r="A143" s="264">
        <v>44044</v>
      </c>
      <c r="B143" s="344">
        <v>70.2</v>
      </c>
      <c r="C143" s="345">
        <v>117.714</v>
      </c>
      <c r="D143" s="345">
        <v>143.9</v>
      </c>
      <c r="E143" s="345">
        <v>87.9</v>
      </c>
      <c r="F143" s="345">
        <v>419.71399999999994</v>
      </c>
      <c r="G143" s="346">
        <v>320.60000000000002</v>
      </c>
      <c r="H143" s="344">
        <v>13.4</v>
      </c>
      <c r="I143" s="345">
        <v>73.099999999999994</v>
      </c>
      <c r="J143" s="346">
        <v>86.5</v>
      </c>
      <c r="K143" s="344">
        <v>544.20000000000005</v>
      </c>
      <c r="L143" s="345">
        <v>252.6</v>
      </c>
      <c r="M143" s="347">
        <v>60.9</v>
      </c>
      <c r="N143" s="344">
        <v>18</v>
      </c>
      <c r="O143" s="345">
        <v>32.528300000000002</v>
      </c>
      <c r="P143" s="345">
        <v>137.19999999999999</v>
      </c>
      <c r="Q143" s="345">
        <v>12.1</v>
      </c>
      <c r="R143" s="345">
        <v>199.82829999999998</v>
      </c>
      <c r="S143" s="346">
        <v>159.5</v>
      </c>
      <c r="T143" s="344">
        <v>5.2</v>
      </c>
      <c r="U143" s="345">
        <v>28.2</v>
      </c>
      <c r="V143" s="346">
        <v>33.4</v>
      </c>
      <c r="W143" s="344">
        <v>340.6</v>
      </c>
      <c r="X143" s="345">
        <v>147.1</v>
      </c>
      <c r="Y143" s="347">
        <v>80.5</v>
      </c>
      <c r="Z143" s="344">
        <v>30.1</v>
      </c>
      <c r="AA143" s="345">
        <v>55.807000000000002</v>
      </c>
      <c r="AB143" s="345">
        <v>152.9</v>
      </c>
      <c r="AC143" s="345">
        <v>42.2</v>
      </c>
      <c r="AD143" s="345">
        <v>281.00700000000001</v>
      </c>
      <c r="AE143" s="346">
        <v>232.7</v>
      </c>
      <c r="AF143" s="344">
        <v>38.799999999999997</v>
      </c>
      <c r="AG143" s="345">
        <v>11.3</v>
      </c>
      <c r="AH143" s="346">
        <v>50.099999999999994</v>
      </c>
      <c r="AI143" s="344">
        <v>657.6</v>
      </c>
      <c r="AJ143" s="345">
        <v>216.7</v>
      </c>
      <c r="AK143" s="347">
        <v>84</v>
      </c>
      <c r="AL143" s="344">
        <v>7.5</v>
      </c>
      <c r="AM143" s="345">
        <v>12.930299999999999</v>
      </c>
      <c r="AN143" s="345">
        <v>73.599999999999994</v>
      </c>
      <c r="AO143" s="348">
        <v>0</v>
      </c>
      <c r="AP143" s="345">
        <v>94.030299999999997</v>
      </c>
      <c r="AQ143" s="345">
        <v>81.2</v>
      </c>
      <c r="AR143" s="344" t="s">
        <v>135</v>
      </c>
      <c r="AS143" s="345" t="s">
        <v>135</v>
      </c>
      <c r="AT143" s="346">
        <v>7.5</v>
      </c>
      <c r="AU143" s="344">
        <v>135.69999999999999</v>
      </c>
      <c r="AV143" s="345">
        <v>57.2</v>
      </c>
      <c r="AW143" s="347">
        <v>19.600000000000001</v>
      </c>
      <c r="AX143" s="344">
        <v>18.399999999999999</v>
      </c>
      <c r="AY143" s="345">
        <v>23.361999999999998</v>
      </c>
      <c r="AZ143" s="345">
        <v>106.1</v>
      </c>
      <c r="BA143" s="345" t="s">
        <v>135</v>
      </c>
      <c r="BB143" s="345">
        <v>147.86199999999999</v>
      </c>
      <c r="BC143" s="346">
        <v>132.30000000000001</v>
      </c>
      <c r="BD143" s="349" t="s">
        <v>135</v>
      </c>
      <c r="BE143" s="350" t="s">
        <v>135</v>
      </c>
      <c r="BF143" s="346">
        <v>34.9</v>
      </c>
      <c r="BG143" s="344">
        <v>581.6</v>
      </c>
      <c r="BH143" s="345">
        <v>95.8</v>
      </c>
      <c r="BI143" s="347">
        <v>38.1</v>
      </c>
      <c r="BJ143" s="344">
        <v>4</v>
      </c>
      <c r="BK143" s="345" t="s">
        <v>135</v>
      </c>
      <c r="BL143" s="345">
        <v>23.9</v>
      </c>
      <c r="BM143" s="345" t="s">
        <v>135</v>
      </c>
      <c r="BN143" s="345">
        <v>27.9</v>
      </c>
      <c r="BO143" s="346">
        <v>19.7</v>
      </c>
      <c r="BP143" s="349" t="s">
        <v>135</v>
      </c>
      <c r="BQ143" s="350" t="s">
        <v>135</v>
      </c>
      <c r="BR143" s="346" t="s">
        <v>135</v>
      </c>
      <c r="BS143" s="345">
        <v>44.2</v>
      </c>
      <c r="BT143" s="345">
        <v>11</v>
      </c>
      <c r="BU143" s="347">
        <v>5.6</v>
      </c>
      <c r="BV143" s="344">
        <v>2.2999999999999998</v>
      </c>
      <c r="BW143" s="345" t="s">
        <v>135</v>
      </c>
      <c r="BX143" s="345">
        <v>10.6</v>
      </c>
      <c r="BY143" s="345">
        <v>0</v>
      </c>
      <c r="BZ143" s="345">
        <v>12.899999999999999</v>
      </c>
      <c r="CA143" s="346">
        <v>8.6</v>
      </c>
      <c r="CB143" s="349" t="s">
        <v>135</v>
      </c>
      <c r="CC143" s="350" t="s">
        <v>135</v>
      </c>
      <c r="CD143" s="346">
        <v>10.6</v>
      </c>
      <c r="CE143" s="344">
        <v>59.8</v>
      </c>
      <c r="CF143" s="345">
        <v>9.1</v>
      </c>
      <c r="CG143" s="347">
        <v>2.9</v>
      </c>
      <c r="CH143" s="344">
        <v>150.6</v>
      </c>
      <c r="CI143" s="345">
        <v>242.4</v>
      </c>
      <c r="CJ143" s="345">
        <v>648.20000000000005</v>
      </c>
      <c r="CK143" s="345">
        <v>142.19999999999999</v>
      </c>
      <c r="CL143" s="345">
        <v>1183.4000000000001</v>
      </c>
      <c r="CM143" s="346">
        <v>954.6</v>
      </c>
      <c r="CN143" s="344">
        <v>101.5</v>
      </c>
      <c r="CO143" s="345">
        <v>121.7</v>
      </c>
      <c r="CP143" s="346">
        <v>223.2</v>
      </c>
      <c r="CQ143" s="344">
        <v>2363.6999999999998</v>
      </c>
      <c r="CR143" s="345">
        <v>789.6</v>
      </c>
      <c r="CS143" s="347">
        <v>291.60000000000002</v>
      </c>
      <c r="CT143" s="347">
        <v>4061.9</v>
      </c>
      <c r="CU143" s="263"/>
      <c r="CV143" s="274"/>
      <c r="CW143" s="269"/>
    </row>
    <row r="144" spans="1:101" ht="12.75" customHeight="1" x14ac:dyDescent="0.2">
      <c r="A144" s="264">
        <v>44075</v>
      </c>
      <c r="B144" s="344">
        <v>73</v>
      </c>
      <c r="C144" s="345">
        <v>121.816</v>
      </c>
      <c r="D144" s="345">
        <v>141.69999999999999</v>
      </c>
      <c r="E144" s="345">
        <v>89.3</v>
      </c>
      <c r="F144" s="345">
        <v>425.81599999999997</v>
      </c>
      <c r="G144" s="346">
        <v>325.3</v>
      </c>
      <c r="H144" s="344">
        <v>14.8</v>
      </c>
      <c r="I144" s="345">
        <v>70</v>
      </c>
      <c r="J144" s="346">
        <v>84.8</v>
      </c>
      <c r="K144" s="344">
        <v>558.79999999999995</v>
      </c>
      <c r="L144" s="345">
        <v>262.10000000000002</v>
      </c>
      <c r="M144" s="347">
        <v>61.2</v>
      </c>
      <c r="N144" s="344">
        <v>20.5</v>
      </c>
      <c r="O144" s="345">
        <v>36.305300000000003</v>
      </c>
      <c r="P144" s="345">
        <v>152.1</v>
      </c>
      <c r="Q144" s="345">
        <v>13.2</v>
      </c>
      <c r="R144" s="345">
        <v>222.1053</v>
      </c>
      <c r="S144" s="346">
        <v>173.9</v>
      </c>
      <c r="T144" s="344">
        <v>5.5</v>
      </c>
      <c r="U144" s="345">
        <v>26.1</v>
      </c>
      <c r="V144" s="346">
        <v>31.6</v>
      </c>
      <c r="W144" s="344">
        <v>387.4</v>
      </c>
      <c r="X144" s="345">
        <v>166.1</v>
      </c>
      <c r="Y144" s="347">
        <v>75.7</v>
      </c>
      <c r="Z144" s="344">
        <v>31</v>
      </c>
      <c r="AA144" s="345">
        <v>56.877600000000001</v>
      </c>
      <c r="AB144" s="345">
        <v>154.80000000000001</v>
      </c>
      <c r="AC144" s="345">
        <v>42.5</v>
      </c>
      <c r="AD144" s="345">
        <v>285.17759999999998</v>
      </c>
      <c r="AE144" s="346">
        <v>236.5</v>
      </c>
      <c r="AF144" s="344">
        <v>40.700000000000003</v>
      </c>
      <c r="AG144" s="345">
        <v>10.5</v>
      </c>
      <c r="AH144" s="346">
        <v>51.2</v>
      </c>
      <c r="AI144" s="344">
        <v>663.1</v>
      </c>
      <c r="AJ144" s="345">
        <v>220.1</v>
      </c>
      <c r="AK144" s="347">
        <v>91.8</v>
      </c>
      <c r="AL144" s="344">
        <v>7.5</v>
      </c>
      <c r="AM144" s="345">
        <v>13.073499999999999</v>
      </c>
      <c r="AN144" s="345">
        <v>72.3</v>
      </c>
      <c r="AO144" s="348">
        <v>0</v>
      </c>
      <c r="AP144" s="345">
        <v>92.873499999999993</v>
      </c>
      <c r="AQ144" s="345">
        <v>80.900000000000006</v>
      </c>
      <c r="AR144" s="344" t="s">
        <v>135</v>
      </c>
      <c r="AS144" s="345" t="s">
        <v>135</v>
      </c>
      <c r="AT144" s="346">
        <v>9.8000000000000007</v>
      </c>
      <c r="AU144" s="344">
        <v>140.4</v>
      </c>
      <c r="AV144" s="345">
        <v>60.3</v>
      </c>
      <c r="AW144" s="347">
        <v>19.600000000000001</v>
      </c>
      <c r="AX144" s="344">
        <v>18.2</v>
      </c>
      <c r="AY144" s="345">
        <v>23.2592</v>
      </c>
      <c r="AZ144" s="345">
        <v>104.9</v>
      </c>
      <c r="BA144" s="345" t="s">
        <v>135</v>
      </c>
      <c r="BB144" s="345">
        <v>146.35919999999999</v>
      </c>
      <c r="BC144" s="346">
        <v>129.4</v>
      </c>
      <c r="BD144" s="349" t="s">
        <v>135</v>
      </c>
      <c r="BE144" s="350" t="s">
        <v>135</v>
      </c>
      <c r="BF144" s="346">
        <v>38.1</v>
      </c>
      <c r="BG144" s="344">
        <v>605.5</v>
      </c>
      <c r="BH144" s="345">
        <v>96.4</v>
      </c>
      <c r="BI144" s="347">
        <v>28.8</v>
      </c>
      <c r="BJ144" s="344">
        <v>4</v>
      </c>
      <c r="BK144" s="345" t="s">
        <v>135</v>
      </c>
      <c r="BL144" s="345">
        <v>24.1</v>
      </c>
      <c r="BM144" s="345" t="s">
        <v>135</v>
      </c>
      <c r="BN144" s="345">
        <v>28.1</v>
      </c>
      <c r="BO144" s="346">
        <v>19.8</v>
      </c>
      <c r="BP144" s="349" t="s">
        <v>135</v>
      </c>
      <c r="BQ144" s="350" t="s">
        <v>135</v>
      </c>
      <c r="BR144" s="346" t="s">
        <v>135</v>
      </c>
      <c r="BS144" s="345">
        <v>45.3</v>
      </c>
      <c r="BT144" s="345">
        <v>11.4</v>
      </c>
      <c r="BU144" s="347">
        <v>5.8</v>
      </c>
      <c r="BV144" s="344">
        <v>2.4</v>
      </c>
      <c r="BW144" s="345" t="s">
        <v>135</v>
      </c>
      <c r="BX144" s="345">
        <v>9.8000000000000007</v>
      </c>
      <c r="BY144" s="345">
        <v>0</v>
      </c>
      <c r="BZ144" s="345">
        <v>12.200000000000001</v>
      </c>
      <c r="CA144" s="346">
        <v>8.1999999999999993</v>
      </c>
      <c r="CB144" s="349" t="s">
        <v>135</v>
      </c>
      <c r="CC144" s="350" t="s">
        <v>135</v>
      </c>
      <c r="CD144" s="346">
        <v>10.6</v>
      </c>
      <c r="CE144" s="344">
        <v>58.9</v>
      </c>
      <c r="CF144" s="345">
        <v>8.5</v>
      </c>
      <c r="CG144" s="347">
        <v>2.7</v>
      </c>
      <c r="CH144" s="344">
        <v>156.5</v>
      </c>
      <c r="CI144" s="345">
        <v>251.4</v>
      </c>
      <c r="CJ144" s="345">
        <v>659.8</v>
      </c>
      <c r="CK144" s="345">
        <v>144.9</v>
      </c>
      <c r="CL144" s="345">
        <v>1212.5999999999999</v>
      </c>
      <c r="CM144" s="346">
        <v>974</v>
      </c>
      <c r="CN144" s="344">
        <v>109.4</v>
      </c>
      <c r="CO144" s="345">
        <v>116.7</v>
      </c>
      <c r="CP144" s="346">
        <v>226.10000000000002</v>
      </c>
      <c r="CQ144" s="344">
        <v>2459.4</v>
      </c>
      <c r="CR144" s="345">
        <v>824.9</v>
      </c>
      <c r="CS144" s="347">
        <v>285.59999999999997</v>
      </c>
      <c r="CT144" s="347">
        <v>4183.7</v>
      </c>
      <c r="CU144" s="263"/>
      <c r="CV144" s="274"/>
      <c r="CW144" s="269"/>
    </row>
    <row r="145" spans="1:101" ht="12.75" customHeight="1" x14ac:dyDescent="0.2">
      <c r="A145" s="264">
        <v>44105</v>
      </c>
      <c r="B145" s="344">
        <v>74.400000000000006</v>
      </c>
      <c r="C145" s="345">
        <v>124.79130000000001</v>
      </c>
      <c r="D145" s="345">
        <v>145.1</v>
      </c>
      <c r="E145" s="345">
        <v>90</v>
      </c>
      <c r="F145" s="345">
        <v>434.29129999999998</v>
      </c>
      <c r="G145" s="346">
        <v>335</v>
      </c>
      <c r="H145" s="344">
        <v>16.5</v>
      </c>
      <c r="I145" s="345">
        <v>76.599999999999994</v>
      </c>
      <c r="J145" s="346">
        <v>93.2</v>
      </c>
      <c r="K145" s="344">
        <v>572.20000000000005</v>
      </c>
      <c r="L145" s="345">
        <v>279.3</v>
      </c>
      <c r="M145" s="347">
        <v>53.2</v>
      </c>
      <c r="N145" s="344">
        <v>27.1</v>
      </c>
      <c r="O145" s="345">
        <v>49.778500000000001</v>
      </c>
      <c r="P145" s="345">
        <v>192</v>
      </c>
      <c r="Q145" s="345">
        <v>19.8</v>
      </c>
      <c r="R145" s="345">
        <v>288.67850000000004</v>
      </c>
      <c r="S145" s="346">
        <v>232.8</v>
      </c>
      <c r="T145" s="344">
        <v>5.3</v>
      </c>
      <c r="U145" s="345">
        <v>27.8</v>
      </c>
      <c r="V145" s="346">
        <v>33.1</v>
      </c>
      <c r="W145" s="344">
        <v>433.1</v>
      </c>
      <c r="X145" s="345">
        <v>207.5</v>
      </c>
      <c r="Y145" s="347">
        <v>93.6</v>
      </c>
      <c r="Z145" s="344">
        <v>32</v>
      </c>
      <c r="AA145" s="345">
        <v>58.872199999999999</v>
      </c>
      <c r="AB145" s="345">
        <v>160.5</v>
      </c>
      <c r="AC145" s="345">
        <v>43.3</v>
      </c>
      <c r="AD145" s="345">
        <v>294.67219999999998</v>
      </c>
      <c r="AE145" s="346">
        <v>246</v>
      </c>
      <c r="AF145" s="344">
        <v>42.9</v>
      </c>
      <c r="AG145" s="345">
        <v>10.6</v>
      </c>
      <c r="AH145" s="346">
        <v>53.5</v>
      </c>
      <c r="AI145" s="344">
        <v>688.4</v>
      </c>
      <c r="AJ145" s="345">
        <v>234.7</v>
      </c>
      <c r="AK145" s="347">
        <v>91</v>
      </c>
      <c r="AL145" s="344">
        <v>7.3</v>
      </c>
      <c r="AM145" s="345">
        <v>13.190899999999999</v>
      </c>
      <c r="AN145" s="345">
        <v>75.3</v>
      </c>
      <c r="AO145" s="348">
        <v>0</v>
      </c>
      <c r="AP145" s="345">
        <v>95.790899999999993</v>
      </c>
      <c r="AQ145" s="345">
        <v>83</v>
      </c>
      <c r="AR145" s="344" t="s">
        <v>135</v>
      </c>
      <c r="AS145" s="345" t="s">
        <v>135</v>
      </c>
      <c r="AT145" s="346">
        <v>9.4</v>
      </c>
      <c r="AU145" s="344">
        <v>150.69999999999999</v>
      </c>
      <c r="AV145" s="345">
        <v>61.6</v>
      </c>
      <c r="AW145" s="347">
        <v>20.9</v>
      </c>
      <c r="AX145" s="344">
        <v>19</v>
      </c>
      <c r="AY145" s="345">
        <v>24.354500000000002</v>
      </c>
      <c r="AZ145" s="345">
        <v>107.7</v>
      </c>
      <c r="BA145" s="345" t="s">
        <v>135</v>
      </c>
      <c r="BB145" s="345">
        <v>151.05450000000002</v>
      </c>
      <c r="BC145" s="346">
        <v>125.9</v>
      </c>
      <c r="BD145" s="349" t="s">
        <v>135</v>
      </c>
      <c r="BE145" s="350" t="s">
        <v>135</v>
      </c>
      <c r="BF145" s="346">
        <v>38.1</v>
      </c>
      <c r="BG145" s="344">
        <v>630.29999999999995</v>
      </c>
      <c r="BH145" s="345">
        <v>110.4</v>
      </c>
      <c r="BI145" s="347">
        <v>33.299999999999997</v>
      </c>
      <c r="BJ145" s="344">
        <v>4.2</v>
      </c>
      <c r="BK145" s="345" t="s">
        <v>135</v>
      </c>
      <c r="BL145" s="345">
        <v>25</v>
      </c>
      <c r="BM145" s="345" t="s">
        <v>135</v>
      </c>
      <c r="BN145" s="345">
        <v>29.2</v>
      </c>
      <c r="BO145" s="346">
        <v>20.2</v>
      </c>
      <c r="BP145" s="349" t="s">
        <v>135</v>
      </c>
      <c r="BQ145" s="350" t="s">
        <v>135</v>
      </c>
      <c r="BR145" s="346" t="s">
        <v>135</v>
      </c>
      <c r="BS145" s="345">
        <v>47</v>
      </c>
      <c r="BT145" s="345">
        <v>11.4</v>
      </c>
      <c r="BU145" s="347">
        <v>3.8</v>
      </c>
      <c r="BV145" s="344">
        <v>2.4</v>
      </c>
      <c r="BW145" s="345" t="s">
        <v>135</v>
      </c>
      <c r="BX145" s="345">
        <v>10.199999999999999</v>
      </c>
      <c r="BY145" s="345">
        <v>0</v>
      </c>
      <c r="BZ145" s="345">
        <v>12.6</v>
      </c>
      <c r="CA145" s="346">
        <v>8.6999999999999993</v>
      </c>
      <c r="CB145" s="349" t="s">
        <v>135</v>
      </c>
      <c r="CC145" s="350" t="s">
        <v>135</v>
      </c>
      <c r="CD145" s="346">
        <v>11.9</v>
      </c>
      <c r="CE145" s="344">
        <v>64.2</v>
      </c>
      <c r="CF145" s="345">
        <v>8.6999999999999993</v>
      </c>
      <c r="CG145" s="347">
        <v>4.8</v>
      </c>
      <c r="CH145" s="344">
        <v>166.4</v>
      </c>
      <c r="CI145" s="345">
        <v>271</v>
      </c>
      <c r="CJ145" s="345">
        <v>715.9</v>
      </c>
      <c r="CK145" s="345">
        <v>153.1</v>
      </c>
      <c r="CL145" s="345">
        <v>1306.3999999999999</v>
      </c>
      <c r="CM145" s="346">
        <v>1051.5999999999999</v>
      </c>
      <c r="CN145" s="344">
        <v>113.8</v>
      </c>
      <c r="CO145" s="345">
        <v>125.4</v>
      </c>
      <c r="CP145" s="346">
        <v>239.2</v>
      </c>
      <c r="CQ145" s="344">
        <v>2585.9</v>
      </c>
      <c r="CR145" s="345">
        <v>913.5</v>
      </c>
      <c r="CS145" s="347">
        <v>300.60000000000002</v>
      </c>
      <c r="CT145" s="347">
        <v>4432.1000000000004</v>
      </c>
      <c r="CU145" s="263"/>
      <c r="CV145" s="274"/>
      <c r="CW145" s="269"/>
    </row>
    <row r="146" spans="1:101" ht="12.75" customHeight="1" x14ac:dyDescent="0.2">
      <c r="A146" s="264">
        <v>44136</v>
      </c>
      <c r="B146" s="344">
        <v>75.599999999999994</v>
      </c>
      <c r="C146" s="345">
        <v>125.6125</v>
      </c>
      <c r="D146" s="345">
        <v>146.6</v>
      </c>
      <c r="E146" s="345">
        <v>91.7</v>
      </c>
      <c r="F146" s="345">
        <v>439.51249999999999</v>
      </c>
      <c r="G146" s="346">
        <v>335</v>
      </c>
      <c r="H146" s="344">
        <v>21.2</v>
      </c>
      <c r="I146" s="345">
        <v>79.2</v>
      </c>
      <c r="J146" s="346">
        <v>100.4</v>
      </c>
      <c r="K146" s="344">
        <v>604.20000000000005</v>
      </c>
      <c r="L146" s="345">
        <v>281.10000000000002</v>
      </c>
      <c r="M146" s="347">
        <v>62.9</v>
      </c>
      <c r="N146" s="344">
        <v>36.299999999999997</v>
      </c>
      <c r="O146" s="345">
        <v>66.292400000000001</v>
      </c>
      <c r="P146" s="345">
        <v>239</v>
      </c>
      <c r="Q146" s="345">
        <v>20.9</v>
      </c>
      <c r="R146" s="345">
        <v>362.49239999999998</v>
      </c>
      <c r="S146" s="346">
        <v>297.3</v>
      </c>
      <c r="T146" s="344">
        <v>8.1</v>
      </c>
      <c r="U146" s="345">
        <v>32.4</v>
      </c>
      <c r="V146" s="346">
        <v>40.5</v>
      </c>
      <c r="W146" s="344">
        <v>467.4</v>
      </c>
      <c r="X146" s="345">
        <v>206.7</v>
      </c>
      <c r="Y146" s="347">
        <v>82.7</v>
      </c>
      <c r="Z146" s="344">
        <v>32.4</v>
      </c>
      <c r="AA146" s="345">
        <v>59.280500000000004</v>
      </c>
      <c r="AB146" s="345">
        <v>157.5</v>
      </c>
      <c r="AC146" s="345">
        <v>49.4</v>
      </c>
      <c r="AD146" s="345">
        <v>298.58049999999997</v>
      </c>
      <c r="AE146" s="346">
        <v>248.1</v>
      </c>
      <c r="AF146" s="344">
        <v>43.4</v>
      </c>
      <c r="AG146" s="345">
        <v>12</v>
      </c>
      <c r="AH146" s="346">
        <v>55.4</v>
      </c>
      <c r="AI146" s="344">
        <v>683.2</v>
      </c>
      <c r="AJ146" s="345">
        <v>229.2</v>
      </c>
      <c r="AK146" s="347">
        <v>90.5</v>
      </c>
      <c r="AL146" s="344">
        <v>6.9</v>
      </c>
      <c r="AM146" s="345">
        <v>12.229899999999999</v>
      </c>
      <c r="AN146" s="345">
        <v>67.900000000000006</v>
      </c>
      <c r="AO146" s="348">
        <v>0</v>
      </c>
      <c r="AP146" s="345">
        <v>87.029899999999998</v>
      </c>
      <c r="AQ146" s="345">
        <v>72.900000000000006</v>
      </c>
      <c r="AR146" s="344" t="s">
        <v>135</v>
      </c>
      <c r="AS146" s="345" t="s">
        <v>135</v>
      </c>
      <c r="AT146" s="346">
        <v>10.1</v>
      </c>
      <c r="AU146" s="344">
        <v>167.4</v>
      </c>
      <c r="AV146" s="345">
        <v>58.4</v>
      </c>
      <c r="AW146" s="347">
        <v>17.600000000000001</v>
      </c>
      <c r="AX146" s="344">
        <v>18.8</v>
      </c>
      <c r="AY146" s="345">
        <v>23.573499999999999</v>
      </c>
      <c r="AZ146" s="345">
        <v>105.8</v>
      </c>
      <c r="BA146" s="345" t="s">
        <v>135</v>
      </c>
      <c r="BB146" s="345">
        <v>148.17349999999999</v>
      </c>
      <c r="BC146" s="346">
        <v>130.80000000000001</v>
      </c>
      <c r="BD146" s="349" t="s">
        <v>135</v>
      </c>
      <c r="BE146" s="350" t="s">
        <v>135</v>
      </c>
      <c r="BF146" s="346">
        <v>37.200000000000003</v>
      </c>
      <c r="BG146" s="344">
        <v>642.5</v>
      </c>
      <c r="BH146" s="345">
        <v>96.9</v>
      </c>
      <c r="BI146" s="347">
        <v>16.899999999999999</v>
      </c>
      <c r="BJ146" s="344">
        <v>4.2</v>
      </c>
      <c r="BK146" s="345" t="s">
        <v>135</v>
      </c>
      <c r="BL146" s="345">
        <v>25.8</v>
      </c>
      <c r="BM146" s="345" t="s">
        <v>135</v>
      </c>
      <c r="BN146" s="345">
        <v>30</v>
      </c>
      <c r="BO146" s="346">
        <v>20.5</v>
      </c>
      <c r="BP146" s="349" t="s">
        <v>135</v>
      </c>
      <c r="BQ146" s="350" t="s">
        <v>135</v>
      </c>
      <c r="BR146" s="346" t="s">
        <v>135</v>
      </c>
      <c r="BS146" s="345">
        <v>49.3</v>
      </c>
      <c r="BT146" s="345">
        <v>11.4</v>
      </c>
      <c r="BU146" s="347">
        <v>5.6</v>
      </c>
      <c r="BV146" s="344">
        <v>2.2000000000000002</v>
      </c>
      <c r="BW146" s="345" t="s">
        <v>135</v>
      </c>
      <c r="BX146" s="345">
        <v>9.6</v>
      </c>
      <c r="BY146" s="345">
        <v>0</v>
      </c>
      <c r="BZ146" s="345">
        <v>11.8</v>
      </c>
      <c r="CA146" s="346">
        <v>8.3000000000000007</v>
      </c>
      <c r="CB146" s="349" t="s">
        <v>135</v>
      </c>
      <c r="CC146" s="350" t="s">
        <v>135</v>
      </c>
      <c r="CD146" s="346">
        <v>15</v>
      </c>
      <c r="CE146" s="344">
        <v>60</v>
      </c>
      <c r="CF146" s="345">
        <v>8.3000000000000007</v>
      </c>
      <c r="CG146" s="347">
        <v>3.7</v>
      </c>
      <c r="CH146" s="344">
        <v>176.4</v>
      </c>
      <c r="CI146" s="345">
        <v>287</v>
      </c>
      <c r="CJ146" s="345">
        <v>752.2</v>
      </c>
      <c r="CK146" s="345">
        <v>162</v>
      </c>
      <c r="CL146" s="345">
        <v>1377.6</v>
      </c>
      <c r="CM146" s="346">
        <v>1112.8999999999999</v>
      </c>
      <c r="CN146" s="344">
        <v>125</v>
      </c>
      <c r="CO146" s="345">
        <v>133.5</v>
      </c>
      <c r="CP146" s="346">
        <v>258.5</v>
      </c>
      <c r="CQ146" s="344">
        <v>2673.9</v>
      </c>
      <c r="CR146" s="345">
        <v>892.1</v>
      </c>
      <c r="CS146" s="347">
        <v>279.89999999999998</v>
      </c>
      <c r="CT146" s="347">
        <v>4589.8999999999996</v>
      </c>
      <c r="CU146" s="263"/>
      <c r="CV146" s="274"/>
      <c r="CW146" s="269"/>
    </row>
    <row r="147" spans="1:101" ht="12.75" customHeight="1" x14ac:dyDescent="0.2">
      <c r="A147" s="264">
        <v>44166</v>
      </c>
      <c r="B147" s="344">
        <v>78.7</v>
      </c>
      <c r="C147" s="345">
        <v>130.02269999999999</v>
      </c>
      <c r="D147" s="345">
        <v>163.5</v>
      </c>
      <c r="E147" s="345">
        <v>97.9</v>
      </c>
      <c r="F147" s="345">
        <v>470.12270000000001</v>
      </c>
      <c r="G147" s="346">
        <v>353</v>
      </c>
      <c r="H147" s="344">
        <v>30</v>
      </c>
      <c r="I147" s="345">
        <v>80.8</v>
      </c>
      <c r="J147" s="346">
        <v>110.8</v>
      </c>
      <c r="K147" s="344">
        <v>563.70000000000005</v>
      </c>
      <c r="L147" s="345">
        <v>265.3</v>
      </c>
      <c r="M147" s="347">
        <v>47.2</v>
      </c>
      <c r="N147" s="344">
        <v>38.700000000000003</v>
      </c>
      <c r="O147" s="345">
        <v>73.119</v>
      </c>
      <c r="P147" s="345">
        <v>267.10000000000002</v>
      </c>
      <c r="Q147" s="345">
        <v>23</v>
      </c>
      <c r="R147" s="345">
        <v>401.91900000000004</v>
      </c>
      <c r="S147" s="346">
        <v>329.6</v>
      </c>
      <c r="T147" s="344">
        <v>27.3</v>
      </c>
      <c r="U147" s="345">
        <v>34.4</v>
      </c>
      <c r="V147" s="346">
        <v>61.7</v>
      </c>
      <c r="W147" s="344">
        <v>462.6</v>
      </c>
      <c r="X147" s="345">
        <v>213.9</v>
      </c>
      <c r="Y147" s="347">
        <v>90.7</v>
      </c>
      <c r="Z147" s="344">
        <v>33.299999999999997</v>
      </c>
      <c r="AA147" s="345">
        <v>62.110999999999997</v>
      </c>
      <c r="AB147" s="345">
        <v>164.1</v>
      </c>
      <c r="AC147" s="345">
        <v>51.9</v>
      </c>
      <c r="AD147" s="345">
        <v>311.41099999999994</v>
      </c>
      <c r="AE147" s="346">
        <v>260.5</v>
      </c>
      <c r="AF147" s="344">
        <v>51.3</v>
      </c>
      <c r="AG147" s="345">
        <v>19.2</v>
      </c>
      <c r="AH147" s="346">
        <v>70.5</v>
      </c>
      <c r="AI147" s="344">
        <v>599.4</v>
      </c>
      <c r="AJ147" s="345">
        <v>216.9</v>
      </c>
      <c r="AK147" s="347">
        <v>76.900000000000006</v>
      </c>
      <c r="AL147" s="344">
        <v>8.5</v>
      </c>
      <c r="AM147" s="345">
        <v>15.0755</v>
      </c>
      <c r="AN147" s="345">
        <v>77.599999999999994</v>
      </c>
      <c r="AO147" s="348" t="s">
        <v>135</v>
      </c>
      <c r="AP147" s="345">
        <v>101.1755</v>
      </c>
      <c r="AQ147" s="345">
        <v>93.8</v>
      </c>
      <c r="AR147" s="344" t="s">
        <v>135</v>
      </c>
      <c r="AS147" s="345" t="s">
        <v>135</v>
      </c>
      <c r="AT147" s="346">
        <v>12.2</v>
      </c>
      <c r="AU147" s="344">
        <v>151.80000000000001</v>
      </c>
      <c r="AV147" s="345">
        <v>66.099999999999994</v>
      </c>
      <c r="AW147" s="347">
        <v>17</v>
      </c>
      <c r="AX147" s="344">
        <v>20.2</v>
      </c>
      <c r="AY147" s="345">
        <v>25.199099999999998</v>
      </c>
      <c r="AZ147" s="345">
        <v>111.3</v>
      </c>
      <c r="BA147" s="345" t="s">
        <v>135</v>
      </c>
      <c r="BB147" s="345">
        <v>156.69909999999999</v>
      </c>
      <c r="BC147" s="346">
        <v>139.30000000000001</v>
      </c>
      <c r="BD147" s="349" t="s">
        <v>135</v>
      </c>
      <c r="BE147" s="350" t="s">
        <v>135</v>
      </c>
      <c r="BF147" s="346">
        <v>45.1</v>
      </c>
      <c r="BG147" s="344">
        <v>564</v>
      </c>
      <c r="BH147" s="345">
        <v>99.6</v>
      </c>
      <c r="BI147" s="347">
        <v>30.6</v>
      </c>
      <c r="BJ147" s="344">
        <v>4.8</v>
      </c>
      <c r="BK147" s="345" t="s">
        <v>135</v>
      </c>
      <c r="BL147" s="345">
        <v>28.2</v>
      </c>
      <c r="BM147" s="345" t="s">
        <v>135</v>
      </c>
      <c r="BN147" s="345">
        <v>33</v>
      </c>
      <c r="BO147" s="346">
        <v>22.6</v>
      </c>
      <c r="BP147" s="349" t="s">
        <v>135</v>
      </c>
      <c r="BQ147" s="350" t="s">
        <v>135</v>
      </c>
      <c r="BR147" s="346" t="s">
        <v>135</v>
      </c>
      <c r="BS147" s="345">
        <v>52.9</v>
      </c>
      <c r="BT147" s="345">
        <v>11.9</v>
      </c>
      <c r="BU147" s="347">
        <v>8.9</v>
      </c>
      <c r="BV147" s="344">
        <v>2.2000000000000002</v>
      </c>
      <c r="BW147" s="345" t="s">
        <v>135</v>
      </c>
      <c r="BX147" s="345">
        <v>9.1</v>
      </c>
      <c r="BY147" s="345">
        <v>0</v>
      </c>
      <c r="BZ147" s="345">
        <v>11.3</v>
      </c>
      <c r="CA147" s="346">
        <v>8.1</v>
      </c>
      <c r="CB147" s="349" t="s">
        <v>135</v>
      </c>
      <c r="CC147" s="350" t="s">
        <v>135</v>
      </c>
      <c r="CD147" s="346">
        <v>12.4</v>
      </c>
      <c r="CE147" s="344">
        <v>55.1</v>
      </c>
      <c r="CF147" s="345">
        <v>7.3</v>
      </c>
      <c r="CG147" s="347">
        <v>1.8</v>
      </c>
      <c r="CH147" s="344">
        <v>186.3</v>
      </c>
      <c r="CI147" s="345">
        <v>305.60000000000002</v>
      </c>
      <c r="CJ147" s="345">
        <v>820.9</v>
      </c>
      <c r="CK147" s="345">
        <v>172.8</v>
      </c>
      <c r="CL147" s="345">
        <v>1485.6</v>
      </c>
      <c r="CM147" s="346">
        <v>1206.8999999999999</v>
      </c>
      <c r="CN147" s="344">
        <v>168</v>
      </c>
      <c r="CO147" s="345">
        <v>144.69999999999999</v>
      </c>
      <c r="CP147" s="346">
        <v>312.7</v>
      </c>
      <c r="CQ147" s="344">
        <v>2449.4</v>
      </c>
      <c r="CR147" s="345">
        <v>880.9</v>
      </c>
      <c r="CS147" s="347">
        <v>273.10000000000002</v>
      </c>
      <c r="CT147" s="347">
        <v>4520.8</v>
      </c>
      <c r="CU147" s="263"/>
      <c r="CV147" s="274"/>
      <c r="CW147" s="269"/>
    </row>
    <row r="148" spans="1:101" s="237" customFormat="1" ht="12.75" customHeight="1" x14ac:dyDescent="0.2">
      <c r="A148" s="264">
        <v>44197</v>
      </c>
      <c r="B148" s="344">
        <v>69</v>
      </c>
      <c r="C148" s="345">
        <v>118.9</v>
      </c>
      <c r="D148" s="345">
        <v>135.6</v>
      </c>
      <c r="E148" s="345">
        <v>81.900000000000006</v>
      </c>
      <c r="F148" s="345">
        <v>405.4</v>
      </c>
      <c r="G148" s="346">
        <v>307.39999999999998</v>
      </c>
      <c r="H148" s="344">
        <v>14.7</v>
      </c>
      <c r="I148" s="345">
        <v>70.3</v>
      </c>
      <c r="J148" s="346">
        <v>85</v>
      </c>
      <c r="K148" s="344">
        <v>516.9</v>
      </c>
      <c r="L148" s="345">
        <v>242</v>
      </c>
      <c r="M148" s="347">
        <v>42.7</v>
      </c>
      <c r="N148" s="344">
        <v>31.8</v>
      </c>
      <c r="O148" s="345">
        <v>66.023200000000003</v>
      </c>
      <c r="P148" s="345">
        <v>235.8</v>
      </c>
      <c r="Q148" s="345">
        <v>20.3</v>
      </c>
      <c r="R148" s="345">
        <v>353.92320000000001</v>
      </c>
      <c r="S148" s="346">
        <v>292.5</v>
      </c>
      <c r="T148" s="344">
        <v>25.2</v>
      </c>
      <c r="U148" s="345">
        <v>30.4</v>
      </c>
      <c r="V148" s="346">
        <v>55.599999999999994</v>
      </c>
      <c r="W148" s="344">
        <v>393.9</v>
      </c>
      <c r="X148" s="345">
        <v>186</v>
      </c>
      <c r="Y148" s="347">
        <v>76.3</v>
      </c>
      <c r="Z148" s="344">
        <v>30.3</v>
      </c>
      <c r="AA148" s="345">
        <v>55.737099999999998</v>
      </c>
      <c r="AB148" s="345">
        <v>148.19999999999999</v>
      </c>
      <c r="AC148" s="345">
        <v>44.9</v>
      </c>
      <c r="AD148" s="345">
        <v>279.13709999999998</v>
      </c>
      <c r="AE148" s="346">
        <v>223.1</v>
      </c>
      <c r="AF148" s="344">
        <v>51.5</v>
      </c>
      <c r="AG148" s="345">
        <v>10.5</v>
      </c>
      <c r="AH148" s="346">
        <v>62</v>
      </c>
      <c r="AI148" s="344">
        <v>565.1</v>
      </c>
      <c r="AJ148" s="345">
        <v>194.6</v>
      </c>
      <c r="AK148" s="347">
        <v>60.4</v>
      </c>
      <c r="AL148" s="344">
        <v>7.8</v>
      </c>
      <c r="AM148" s="345">
        <v>13.609200000000001</v>
      </c>
      <c r="AN148" s="345">
        <v>69.3</v>
      </c>
      <c r="AO148" s="348" t="s">
        <v>135</v>
      </c>
      <c r="AP148" s="345">
        <v>90.709199999999996</v>
      </c>
      <c r="AQ148" s="345">
        <v>80.7</v>
      </c>
      <c r="AR148" s="344" t="s">
        <v>135</v>
      </c>
      <c r="AS148" s="345" t="s">
        <v>135</v>
      </c>
      <c r="AT148" s="346">
        <v>12.8</v>
      </c>
      <c r="AU148" s="344">
        <v>138.69999999999999</v>
      </c>
      <c r="AV148" s="345">
        <v>57.7</v>
      </c>
      <c r="AW148" s="347">
        <v>14.8</v>
      </c>
      <c r="AX148" s="344">
        <v>19.3</v>
      </c>
      <c r="AY148" s="345">
        <v>23.989699999999999</v>
      </c>
      <c r="AZ148" s="345">
        <v>106.6</v>
      </c>
      <c r="BA148" s="345" t="s">
        <v>135</v>
      </c>
      <c r="BB148" s="345">
        <v>149.8897</v>
      </c>
      <c r="BC148" s="346">
        <v>128</v>
      </c>
      <c r="BD148" s="349" t="s">
        <v>135</v>
      </c>
      <c r="BE148" s="350" t="s">
        <v>135</v>
      </c>
      <c r="BF148" s="346">
        <v>41.5</v>
      </c>
      <c r="BG148" s="344">
        <v>586.70000000000005</v>
      </c>
      <c r="BH148" s="345">
        <v>95.4</v>
      </c>
      <c r="BI148" s="347">
        <v>24.7</v>
      </c>
      <c r="BJ148" s="344">
        <v>4.5</v>
      </c>
      <c r="BK148" s="345" t="s">
        <v>135</v>
      </c>
      <c r="BL148" s="345">
        <v>27.1</v>
      </c>
      <c r="BM148" s="345" t="s">
        <v>135</v>
      </c>
      <c r="BN148" s="345">
        <v>31.6</v>
      </c>
      <c r="BO148" s="346">
        <v>21.4</v>
      </c>
      <c r="BP148" s="349" t="s">
        <v>135</v>
      </c>
      <c r="BQ148" s="350" t="s">
        <v>135</v>
      </c>
      <c r="BR148" s="346" t="s">
        <v>135</v>
      </c>
      <c r="BS148" s="345">
        <v>48.3</v>
      </c>
      <c r="BT148" s="345">
        <v>11.5</v>
      </c>
      <c r="BU148" s="347">
        <v>4.3</v>
      </c>
      <c r="BV148" s="344">
        <v>1.7</v>
      </c>
      <c r="BW148" s="345" t="s">
        <v>135</v>
      </c>
      <c r="BX148" s="345">
        <v>8.1</v>
      </c>
      <c r="BY148" s="345">
        <v>0</v>
      </c>
      <c r="BZ148" s="345">
        <v>9.7999999999999989</v>
      </c>
      <c r="CA148" s="346">
        <v>6.3</v>
      </c>
      <c r="CB148" s="349" t="s">
        <v>135</v>
      </c>
      <c r="CC148" s="350" t="s">
        <v>135</v>
      </c>
      <c r="CD148" s="346">
        <v>9.4</v>
      </c>
      <c r="CE148" s="344">
        <v>45.3</v>
      </c>
      <c r="CF148" s="345">
        <v>6.8</v>
      </c>
      <c r="CG148" s="347">
        <v>3.4</v>
      </c>
      <c r="CH148" s="344">
        <v>164.2</v>
      </c>
      <c r="CI148" s="345">
        <v>278.3</v>
      </c>
      <c r="CJ148" s="345">
        <v>730.7</v>
      </c>
      <c r="CK148" s="345">
        <v>147.1</v>
      </c>
      <c r="CL148" s="345">
        <v>1320.3</v>
      </c>
      <c r="CM148" s="346">
        <v>1059.4000000000001</v>
      </c>
      <c r="CN148" s="344">
        <v>144.80000000000001</v>
      </c>
      <c r="CO148" s="345">
        <v>121.5</v>
      </c>
      <c r="CP148" s="346">
        <v>266.3</v>
      </c>
      <c r="CQ148" s="344">
        <v>2294.9</v>
      </c>
      <c r="CR148" s="345">
        <v>794.1</v>
      </c>
      <c r="CS148" s="347">
        <v>226.60000000000002</v>
      </c>
      <c r="CT148" s="347">
        <v>4108.1000000000004</v>
      </c>
      <c r="CU148" s="263"/>
      <c r="CV148" s="274"/>
      <c r="CW148" s="269"/>
    </row>
    <row r="149" spans="1:101" s="1" customFormat="1" ht="12.75" customHeight="1" x14ac:dyDescent="0.2">
      <c r="A149" s="264">
        <v>44228</v>
      </c>
      <c r="B149" s="344">
        <v>70.400000000000006</v>
      </c>
      <c r="C149" s="345">
        <v>114.4071</v>
      </c>
      <c r="D149" s="345">
        <v>151.30000000000001</v>
      </c>
      <c r="E149" s="345">
        <v>88.5</v>
      </c>
      <c r="F149" s="345">
        <v>424.6071</v>
      </c>
      <c r="G149" s="346">
        <v>311.89999999999998</v>
      </c>
      <c r="H149" s="344">
        <v>28.5</v>
      </c>
      <c r="I149" s="345">
        <v>66.8</v>
      </c>
      <c r="J149" s="346">
        <v>95.3</v>
      </c>
      <c r="K149" s="344">
        <v>561.9</v>
      </c>
      <c r="L149" s="345">
        <v>249.2</v>
      </c>
      <c r="M149" s="347">
        <v>47.2</v>
      </c>
      <c r="N149" s="344">
        <v>32</v>
      </c>
      <c r="O149" s="345">
        <v>58.692500000000003</v>
      </c>
      <c r="P149" s="345">
        <v>219.5</v>
      </c>
      <c r="Q149" s="345">
        <v>18.8</v>
      </c>
      <c r="R149" s="345">
        <v>328.99250000000001</v>
      </c>
      <c r="S149" s="346">
        <v>270.10000000000002</v>
      </c>
      <c r="T149" s="344">
        <v>18.8</v>
      </c>
      <c r="U149" s="345">
        <v>27.2</v>
      </c>
      <c r="V149" s="346">
        <v>46</v>
      </c>
      <c r="W149" s="344">
        <v>415.5</v>
      </c>
      <c r="X149" s="345">
        <v>188.1</v>
      </c>
      <c r="Y149" s="347">
        <v>89.6</v>
      </c>
      <c r="Z149" s="344">
        <v>29.2</v>
      </c>
      <c r="AA149" s="345">
        <v>53.758900000000004</v>
      </c>
      <c r="AB149" s="345">
        <v>148.6</v>
      </c>
      <c r="AC149" s="345">
        <v>47.2</v>
      </c>
      <c r="AD149" s="345">
        <v>278.75889999999998</v>
      </c>
      <c r="AE149" s="346">
        <v>224.5</v>
      </c>
      <c r="AF149" s="344">
        <v>49.8</v>
      </c>
      <c r="AG149" s="345">
        <v>10</v>
      </c>
      <c r="AH149" s="346">
        <v>59.8</v>
      </c>
      <c r="AI149" s="344">
        <v>590.79999999999995</v>
      </c>
      <c r="AJ149" s="345">
        <v>198.5</v>
      </c>
      <c r="AK149" s="347">
        <v>70.7</v>
      </c>
      <c r="AL149" s="344">
        <v>7.2</v>
      </c>
      <c r="AM149" s="345">
        <v>12.077500000000001</v>
      </c>
      <c r="AN149" s="345">
        <v>65.099999999999994</v>
      </c>
      <c r="AO149" s="348" t="s">
        <v>135</v>
      </c>
      <c r="AP149" s="345">
        <v>84.377499999999998</v>
      </c>
      <c r="AQ149" s="345">
        <v>75.599999999999994</v>
      </c>
      <c r="AR149" s="344" t="s">
        <v>135</v>
      </c>
      <c r="AS149" s="345" t="s">
        <v>135</v>
      </c>
      <c r="AT149" s="346">
        <v>11.6</v>
      </c>
      <c r="AU149" s="344">
        <v>144.69999999999999</v>
      </c>
      <c r="AV149" s="345">
        <v>56.2</v>
      </c>
      <c r="AW149" s="347">
        <v>18.100000000000001</v>
      </c>
      <c r="AX149" s="344">
        <v>16.100000000000001</v>
      </c>
      <c r="AY149" s="345">
        <v>19.556000000000001</v>
      </c>
      <c r="AZ149" s="345">
        <v>91.5</v>
      </c>
      <c r="BA149" s="345">
        <v>0</v>
      </c>
      <c r="BB149" s="345">
        <v>127.15600000000001</v>
      </c>
      <c r="BC149" s="346">
        <v>109.8</v>
      </c>
      <c r="BD149" s="349" t="s">
        <v>135</v>
      </c>
      <c r="BE149" s="350" t="s">
        <v>135</v>
      </c>
      <c r="BF149" s="346">
        <v>37.1</v>
      </c>
      <c r="BG149" s="344">
        <v>544.1</v>
      </c>
      <c r="BH149" s="345">
        <v>85.4</v>
      </c>
      <c r="BI149" s="347">
        <v>31.3</v>
      </c>
      <c r="BJ149" s="344">
        <v>4</v>
      </c>
      <c r="BK149" s="345" t="s">
        <v>135</v>
      </c>
      <c r="BL149" s="345">
        <v>24.5</v>
      </c>
      <c r="BM149" s="345">
        <v>0</v>
      </c>
      <c r="BN149" s="345">
        <v>28.5</v>
      </c>
      <c r="BO149" s="346">
        <v>20.100000000000001</v>
      </c>
      <c r="BP149" s="349" t="s">
        <v>135</v>
      </c>
      <c r="BQ149" s="350" t="s">
        <v>135</v>
      </c>
      <c r="BR149" s="346" t="s">
        <v>135</v>
      </c>
      <c r="BS149" s="345">
        <v>48.3</v>
      </c>
      <c r="BT149" s="345">
        <v>11.4</v>
      </c>
      <c r="BU149" s="347">
        <v>6.1</v>
      </c>
      <c r="BV149" s="344">
        <v>1.7</v>
      </c>
      <c r="BW149" s="345" t="s">
        <v>135</v>
      </c>
      <c r="BX149" s="345">
        <v>7.5</v>
      </c>
      <c r="BY149" s="345">
        <v>0</v>
      </c>
      <c r="BZ149" s="345">
        <v>9.1999999999999993</v>
      </c>
      <c r="CA149" s="346">
        <v>6.8</v>
      </c>
      <c r="CB149" s="349" t="s">
        <v>135</v>
      </c>
      <c r="CC149" s="350" t="s">
        <v>135</v>
      </c>
      <c r="CD149" s="346">
        <v>9.9</v>
      </c>
      <c r="CE149" s="344">
        <v>45</v>
      </c>
      <c r="CF149" s="345">
        <v>6.2</v>
      </c>
      <c r="CG149" s="347">
        <v>1.9</v>
      </c>
      <c r="CH149" s="344">
        <v>160.69999999999999</v>
      </c>
      <c r="CI149" s="345">
        <v>258.5</v>
      </c>
      <c r="CJ149" s="345">
        <v>707.9</v>
      </c>
      <c r="CK149" s="345">
        <v>154.5</v>
      </c>
      <c r="CL149" s="345">
        <v>1281.5999999999999</v>
      </c>
      <c r="CM149" s="346">
        <v>1018.8</v>
      </c>
      <c r="CN149" s="344">
        <v>145.80000000000001</v>
      </c>
      <c r="CO149" s="345">
        <v>113.8</v>
      </c>
      <c r="CP149" s="346">
        <v>259.60000000000002</v>
      </c>
      <c r="CQ149" s="344">
        <v>2350.5</v>
      </c>
      <c r="CR149" s="345">
        <v>794.9</v>
      </c>
      <c r="CS149" s="347">
        <v>264.89999999999998</v>
      </c>
      <c r="CT149" s="347">
        <v>4156.5999999999995</v>
      </c>
      <c r="CU149" s="263"/>
      <c r="CV149" s="274"/>
      <c r="CW149" s="269"/>
    </row>
    <row r="150" spans="1:101" s="1" customFormat="1" ht="12.75" customHeight="1" x14ac:dyDescent="0.2">
      <c r="A150" s="264">
        <v>44256</v>
      </c>
      <c r="B150" s="344">
        <v>75.099999999999994</v>
      </c>
      <c r="C150" s="345">
        <v>122.2067</v>
      </c>
      <c r="D150" s="345">
        <v>156.9</v>
      </c>
      <c r="E150" s="345">
        <v>100.1</v>
      </c>
      <c r="F150" s="345">
        <v>454.30669999999998</v>
      </c>
      <c r="G150" s="346">
        <v>333</v>
      </c>
      <c r="H150" s="344">
        <v>39.6</v>
      </c>
      <c r="I150" s="345">
        <v>73.099999999999994</v>
      </c>
      <c r="J150" s="346">
        <v>112.7</v>
      </c>
      <c r="K150" s="344">
        <v>589.70000000000005</v>
      </c>
      <c r="L150" s="345">
        <v>270.10000000000002</v>
      </c>
      <c r="M150" s="347">
        <v>53</v>
      </c>
      <c r="N150" s="344">
        <v>38.299999999999997</v>
      </c>
      <c r="O150" s="345">
        <v>68.884199999999993</v>
      </c>
      <c r="P150" s="345">
        <v>261.3</v>
      </c>
      <c r="Q150" s="345">
        <v>24.8</v>
      </c>
      <c r="R150" s="345">
        <v>393.2842</v>
      </c>
      <c r="S150" s="346">
        <v>320.8</v>
      </c>
      <c r="T150" s="344">
        <v>33.6</v>
      </c>
      <c r="U150" s="345">
        <v>28.6</v>
      </c>
      <c r="V150" s="346">
        <v>62.2</v>
      </c>
      <c r="W150" s="344">
        <v>488.9</v>
      </c>
      <c r="X150" s="345">
        <v>222.9</v>
      </c>
      <c r="Y150" s="347">
        <v>97.9</v>
      </c>
      <c r="Z150" s="344">
        <v>32.200000000000003</v>
      </c>
      <c r="AA150" s="345">
        <v>57.056400000000004</v>
      </c>
      <c r="AB150" s="345">
        <v>167.1</v>
      </c>
      <c r="AC150" s="345">
        <v>52.9</v>
      </c>
      <c r="AD150" s="345">
        <v>309.25639999999999</v>
      </c>
      <c r="AE150" s="346">
        <v>249</v>
      </c>
      <c r="AF150" s="344">
        <v>64.599999999999994</v>
      </c>
      <c r="AG150" s="345">
        <v>12.6</v>
      </c>
      <c r="AH150" s="346">
        <v>77.199999999999989</v>
      </c>
      <c r="AI150" s="344">
        <v>649.9</v>
      </c>
      <c r="AJ150" s="345">
        <v>214</v>
      </c>
      <c r="AK150" s="347">
        <v>71</v>
      </c>
      <c r="AL150" s="344">
        <v>8.4</v>
      </c>
      <c r="AM150" s="345">
        <v>13.8055</v>
      </c>
      <c r="AN150" s="345">
        <v>75.5</v>
      </c>
      <c r="AO150" s="348" t="s">
        <v>135</v>
      </c>
      <c r="AP150" s="345">
        <v>97.705500000000001</v>
      </c>
      <c r="AQ150" s="345">
        <v>87</v>
      </c>
      <c r="AR150" s="344" t="s">
        <v>135</v>
      </c>
      <c r="AS150" s="345" t="s">
        <v>135</v>
      </c>
      <c r="AT150" s="346">
        <v>15.6</v>
      </c>
      <c r="AU150" s="344">
        <v>166.4</v>
      </c>
      <c r="AV150" s="345">
        <v>66.900000000000006</v>
      </c>
      <c r="AW150" s="347">
        <v>20.7</v>
      </c>
      <c r="AX150" s="344">
        <v>20.3</v>
      </c>
      <c r="AY150" s="345">
        <v>24.3447</v>
      </c>
      <c r="AZ150" s="345">
        <v>114.7</v>
      </c>
      <c r="BA150" s="345">
        <v>0</v>
      </c>
      <c r="BB150" s="345">
        <v>159.34469999999999</v>
      </c>
      <c r="BC150" s="346">
        <v>136.30000000000001</v>
      </c>
      <c r="BD150" s="349" t="s">
        <v>135</v>
      </c>
      <c r="BE150" s="350" t="s">
        <v>135</v>
      </c>
      <c r="BF150" s="346">
        <v>47.7</v>
      </c>
      <c r="BG150" s="344">
        <v>629.1</v>
      </c>
      <c r="BH150" s="345">
        <v>103.2</v>
      </c>
      <c r="BI150" s="347">
        <v>31.7</v>
      </c>
      <c r="BJ150" s="344">
        <v>4.2</v>
      </c>
      <c r="BK150" s="345" t="s">
        <v>135</v>
      </c>
      <c r="BL150" s="345">
        <v>27.3</v>
      </c>
      <c r="BM150" s="345">
        <v>0</v>
      </c>
      <c r="BN150" s="345">
        <v>31.5</v>
      </c>
      <c r="BO150" s="346">
        <v>22.7</v>
      </c>
      <c r="BP150" s="349" t="s">
        <v>135</v>
      </c>
      <c r="BQ150" s="350" t="s">
        <v>135</v>
      </c>
      <c r="BR150" s="346" t="s">
        <v>135</v>
      </c>
      <c r="BS150" s="345">
        <v>50.6</v>
      </c>
      <c r="BT150" s="345">
        <v>12.9</v>
      </c>
      <c r="BU150" s="347">
        <v>6.4</v>
      </c>
      <c r="BV150" s="344">
        <v>2.1</v>
      </c>
      <c r="BW150" s="345" t="s">
        <v>135</v>
      </c>
      <c r="BX150" s="345">
        <v>9.1</v>
      </c>
      <c r="BY150" s="345">
        <v>0</v>
      </c>
      <c r="BZ150" s="345">
        <v>11.2</v>
      </c>
      <c r="CA150" s="346">
        <v>8.1</v>
      </c>
      <c r="CB150" s="349" t="s">
        <v>135</v>
      </c>
      <c r="CC150" s="350" t="s">
        <v>135</v>
      </c>
      <c r="CD150" s="346">
        <v>10.8</v>
      </c>
      <c r="CE150" s="344">
        <v>53.4</v>
      </c>
      <c r="CF150" s="345">
        <v>7.7</v>
      </c>
      <c r="CG150" s="347">
        <v>3.9</v>
      </c>
      <c r="CH150" s="344">
        <v>180.8</v>
      </c>
      <c r="CI150" s="345">
        <v>286.39999999999998</v>
      </c>
      <c r="CJ150" s="345">
        <v>811.7</v>
      </c>
      <c r="CK150" s="345">
        <v>177.8</v>
      </c>
      <c r="CL150" s="345">
        <v>1456.7</v>
      </c>
      <c r="CM150" s="346">
        <v>1156.8999999999999</v>
      </c>
      <c r="CN150" s="344">
        <v>201.2</v>
      </c>
      <c r="CO150" s="345">
        <v>124.7</v>
      </c>
      <c r="CP150" s="346">
        <v>325.89999999999998</v>
      </c>
      <c r="CQ150" s="344">
        <v>2628</v>
      </c>
      <c r="CR150" s="345">
        <v>897.7</v>
      </c>
      <c r="CS150" s="347">
        <v>284.59999999999997</v>
      </c>
      <c r="CT150" s="347">
        <v>4695.2000000000007</v>
      </c>
      <c r="CU150" s="263"/>
      <c r="CV150" s="274"/>
      <c r="CW150" s="269"/>
    </row>
    <row r="151" spans="1:101" s="1" customFormat="1" ht="12.75" customHeight="1" x14ac:dyDescent="0.2">
      <c r="A151" s="264">
        <v>44287</v>
      </c>
      <c r="B151" s="344">
        <v>73.900000000000006</v>
      </c>
      <c r="C151" s="345">
        <v>120.8985</v>
      </c>
      <c r="D151" s="345">
        <v>154.5</v>
      </c>
      <c r="E151" s="345">
        <v>100.3</v>
      </c>
      <c r="F151" s="345">
        <v>449.5985</v>
      </c>
      <c r="G151" s="346">
        <v>324.39999999999998</v>
      </c>
      <c r="H151" s="344">
        <v>50.4</v>
      </c>
      <c r="I151" s="345">
        <v>71.8</v>
      </c>
      <c r="J151" s="346">
        <v>122.2</v>
      </c>
      <c r="K151" s="344">
        <v>611.70000000000005</v>
      </c>
      <c r="L151" s="345">
        <v>270.8</v>
      </c>
      <c r="M151" s="347">
        <v>57.5</v>
      </c>
      <c r="N151" s="344">
        <v>34.700000000000003</v>
      </c>
      <c r="O151" s="345">
        <v>63.565599999999996</v>
      </c>
      <c r="P151" s="345">
        <v>245.4</v>
      </c>
      <c r="Q151" s="345">
        <v>23.9</v>
      </c>
      <c r="R151" s="345">
        <v>367.56560000000002</v>
      </c>
      <c r="S151" s="346">
        <v>298.89999999999998</v>
      </c>
      <c r="T151" s="344">
        <v>46.2</v>
      </c>
      <c r="U151" s="345">
        <v>27.7</v>
      </c>
      <c r="V151" s="346">
        <v>73.900000000000006</v>
      </c>
      <c r="W151" s="344">
        <v>466.1</v>
      </c>
      <c r="X151" s="345">
        <v>211.8</v>
      </c>
      <c r="Y151" s="347">
        <v>88.3</v>
      </c>
      <c r="Z151" s="344">
        <v>29.4</v>
      </c>
      <c r="AA151" s="345">
        <v>52.4375</v>
      </c>
      <c r="AB151" s="345">
        <v>151</v>
      </c>
      <c r="AC151" s="345">
        <v>47.5</v>
      </c>
      <c r="AD151" s="345">
        <v>280.33749999999998</v>
      </c>
      <c r="AE151" s="346">
        <v>220.9</v>
      </c>
      <c r="AF151" s="344">
        <v>65</v>
      </c>
      <c r="AG151" s="345">
        <v>13.1</v>
      </c>
      <c r="AH151" s="346">
        <v>78.099999999999994</v>
      </c>
      <c r="AI151" s="344">
        <v>631.1</v>
      </c>
      <c r="AJ151" s="345">
        <v>200.9</v>
      </c>
      <c r="AK151" s="347">
        <v>77.5</v>
      </c>
      <c r="AL151" s="344">
        <v>7.7</v>
      </c>
      <c r="AM151" s="345">
        <v>12.7646</v>
      </c>
      <c r="AN151" s="345">
        <v>69</v>
      </c>
      <c r="AO151" s="348" t="s">
        <v>135</v>
      </c>
      <c r="AP151" s="345">
        <v>89.464600000000004</v>
      </c>
      <c r="AQ151" s="345">
        <v>79.7</v>
      </c>
      <c r="AR151" s="344" t="s">
        <v>135</v>
      </c>
      <c r="AS151" s="345" t="s">
        <v>135</v>
      </c>
      <c r="AT151" s="346">
        <v>16</v>
      </c>
      <c r="AU151" s="344">
        <v>157.4</v>
      </c>
      <c r="AV151" s="345">
        <v>60.1</v>
      </c>
      <c r="AW151" s="347">
        <v>20.100000000000001</v>
      </c>
      <c r="AX151" s="344">
        <v>18.100000000000001</v>
      </c>
      <c r="AY151" s="345">
        <v>21.359900000000003</v>
      </c>
      <c r="AZ151" s="345">
        <v>103.2</v>
      </c>
      <c r="BA151" s="345">
        <v>0</v>
      </c>
      <c r="BB151" s="345">
        <v>142.65989999999999</v>
      </c>
      <c r="BC151" s="346">
        <v>119.7</v>
      </c>
      <c r="BD151" s="349" t="s">
        <v>135</v>
      </c>
      <c r="BE151" s="350" t="s">
        <v>135</v>
      </c>
      <c r="BF151" s="346">
        <v>47.4</v>
      </c>
      <c r="BG151" s="344">
        <v>628.9</v>
      </c>
      <c r="BH151" s="345">
        <v>99.3</v>
      </c>
      <c r="BI151" s="347">
        <v>28.5</v>
      </c>
      <c r="BJ151" s="344">
        <v>4.0999999999999996</v>
      </c>
      <c r="BK151" s="345" t="s">
        <v>135</v>
      </c>
      <c r="BL151" s="345">
        <v>26</v>
      </c>
      <c r="BM151" s="345">
        <v>0</v>
      </c>
      <c r="BN151" s="345">
        <v>30.1</v>
      </c>
      <c r="BO151" s="346">
        <v>21.2</v>
      </c>
      <c r="BP151" s="349" t="s">
        <v>135</v>
      </c>
      <c r="BQ151" s="350" t="s">
        <v>135</v>
      </c>
      <c r="BR151" s="346" t="s">
        <v>135</v>
      </c>
      <c r="BS151" s="345">
        <v>47.8</v>
      </c>
      <c r="BT151" s="345">
        <v>12</v>
      </c>
      <c r="BU151" s="347">
        <v>5.9</v>
      </c>
      <c r="BV151" s="344">
        <v>2.2999999999999998</v>
      </c>
      <c r="BW151" s="345" t="s">
        <v>135</v>
      </c>
      <c r="BX151" s="345">
        <v>9.5</v>
      </c>
      <c r="BY151" s="345">
        <v>0</v>
      </c>
      <c r="BZ151" s="345">
        <v>11.8</v>
      </c>
      <c r="CA151" s="346">
        <v>8.1</v>
      </c>
      <c r="CB151" s="349" t="s">
        <v>135</v>
      </c>
      <c r="CC151" s="350" t="s">
        <v>135</v>
      </c>
      <c r="CD151" s="346">
        <v>12.6</v>
      </c>
      <c r="CE151" s="344">
        <v>54.4</v>
      </c>
      <c r="CF151" s="345">
        <v>8.8000000000000007</v>
      </c>
      <c r="CG151" s="347">
        <v>4.2</v>
      </c>
      <c r="CH151" s="344">
        <v>170.2</v>
      </c>
      <c r="CI151" s="345">
        <v>271.10000000000002</v>
      </c>
      <c r="CJ151" s="345">
        <v>758.7</v>
      </c>
      <c r="CK151" s="345">
        <v>171.7</v>
      </c>
      <c r="CL151" s="345">
        <v>1371.7</v>
      </c>
      <c r="CM151" s="346">
        <v>1072.8999999999999</v>
      </c>
      <c r="CN151" s="344">
        <v>227.2</v>
      </c>
      <c r="CO151" s="345">
        <v>122.9</v>
      </c>
      <c r="CP151" s="346">
        <v>350.1</v>
      </c>
      <c r="CQ151" s="344">
        <v>2597.4</v>
      </c>
      <c r="CR151" s="345">
        <v>863.7</v>
      </c>
      <c r="CS151" s="347">
        <v>281.99999999999994</v>
      </c>
      <c r="CT151" s="347">
        <v>4601.2000000000007</v>
      </c>
      <c r="CU151" s="263"/>
      <c r="CV151" s="274"/>
      <c r="CW151" s="269"/>
    </row>
    <row r="152" spans="1:101" s="1" customFormat="1" ht="12.75" customHeight="1" x14ac:dyDescent="0.2">
      <c r="A152" s="264">
        <v>44317</v>
      </c>
      <c r="B152" s="344">
        <v>74.5</v>
      </c>
      <c r="C152" s="345">
        <v>124.28230000000001</v>
      </c>
      <c r="D152" s="345">
        <v>157.30000000000001</v>
      </c>
      <c r="E152" s="345">
        <v>105.3</v>
      </c>
      <c r="F152" s="345">
        <v>461.38230000000004</v>
      </c>
      <c r="G152" s="346">
        <v>333.8</v>
      </c>
      <c r="H152" s="344">
        <v>49.1</v>
      </c>
      <c r="I152" s="345">
        <v>75.3</v>
      </c>
      <c r="J152" s="346">
        <v>124.4</v>
      </c>
      <c r="K152" s="344">
        <v>632.29999999999995</v>
      </c>
      <c r="L152" s="345">
        <v>274.8</v>
      </c>
      <c r="M152" s="347">
        <v>60</v>
      </c>
      <c r="N152" s="344">
        <v>37</v>
      </c>
      <c r="O152" s="345">
        <v>66.448499999999996</v>
      </c>
      <c r="P152" s="345">
        <v>248.3</v>
      </c>
      <c r="Q152" s="345">
        <v>25.2</v>
      </c>
      <c r="R152" s="345">
        <v>376.94850000000002</v>
      </c>
      <c r="S152" s="346">
        <v>310.10000000000002</v>
      </c>
      <c r="T152" s="344">
        <v>44.7</v>
      </c>
      <c r="U152" s="345">
        <v>29.6</v>
      </c>
      <c r="V152" s="346">
        <v>74.300000000000011</v>
      </c>
      <c r="W152" s="344">
        <v>463.5</v>
      </c>
      <c r="X152" s="345">
        <v>211.1</v>
      </c>
      <c r="Y152" s="347">
        <v>100.3</v>
      </c>
      <c r="Z152" s="344">
        <v>30.7</v>
      </c>
      <c r="AA152" s="345">
        <v>56.2607</v>
      </c>
      <c r="AB152" s="345">
        <v>159.80000000000001</v>
      </c>
      <c r="AC152" s="345">
        <v>51.9</v>
      </c>
      <c r="AD152" s="345">
        <v>298.66070000000002</v>
      </c>
      <c r="AE152" s="346">
        <v>232.4</v>
      </c>
      <c r="AF152" s="344">
        <v>71.8</v>
      </c>
      <c r="AG152" s="345">
        <v>15</v>
      </c>
      <c r="AH152" s="346">
        <v>86.8</v>
      </c>
      <c r="AI152" s="344">
        <v>701.6</v>
      </c>
      <c r="AJ152" s="345">
        <v>209.4</v>
      </c>
      <c r="AK152" s="347">
        <v>88.2</v>
      </c>
      <c r="AL152" s="344">
        <v>7.9</v>
      </c>
      <c r="AM152" s="345">
        <v>12.866299999999999</v>
      </c>
      <c r="AN152" s="345">
        <v>71.400000000000006</v>
      </c>
      <c r="AO152" s="348" t="s">
        <v>135</v>
      </c>
      <c r="AP152" s="345">
        <v>92.166300000000007</v>
      </c>
      <c r="AQ152" s="345">
        <v>82.4</v>
      </c>
      <c r="AR152" s="344" t="s">
        <v>135</v>
      </c>
      <c r="AS152" s="345" t="s">
        <v>135</v>
      </c>
      <c r="AT152" s="346">
        <v>17.3</v>
      </c>
      <c r="AU152" s="344">
        <v>162</v>
      </c>
      <c r="AV152" s="345">
        <v>61.4</v>
      </c>
      <c r="AW152" s="347">
        <v>23.3</v>
      </c>
      <c r="AX152" s="344">
        <v>19</v>
      </c>
      <c r="AY152" s="345">
        <v>23.25</v>
      </c>
      <c r="AZ152" s="345">
        <v>108.3</v>
      </c>
      <c r="BA152" s="345">
        <v>0</v>
      </c>
      <c r="BB152" s="345">
        <v>150.55000000000001</v>
      </c>
      <c r="BC152" s="346">
        <v>127.9</v>
      </c>
      <c r="BD152" s="349" t="s">
        <v>135</v>
      </c>
      <c r="BE152" s="350" t="s">
        <v>135</v>
      </c>
      <c r="BF152" s="346">
        <v>49.9</v>
      </c>
      <c r="BG152" s="344">
        <v>678</v>
      </c>
      <c r="BH152" s="345">
        <v>104.7</v>
      </c>
      <c r="BI152" s="347">
        <v>35.1</v>
      </c>
      <c r="BJ152" s="344">
        <v>4.5999999999999996</v>
      </c>
      <c r="BK152" s="345" t="s">
        <v>135</v>
      </c>
      <c r="BL152" s="345">
        <v>26.1</v>
      </c>
      <c r="BM152" s="345">
        <v>0</v>
      </c>
      <c r="BN152" s="345">
        <v>30.700000000000003</v>
      </c>
      <c r="BO152" s="346">
        <v>21.3</v>
      </c>
      <c r="BP152" s="349" t="s">
        <v>135</v>
      </c>
      <c r="BQ152" s="350" t="s">
        <v>135</v>
      </c>
      <c r="BR152" s="346" t="s">
        <v>135</v>
      </c>
      <c r="BS152" s="345">
        <v>47.9</v>
      </c>
      <c r="BT152" s="345">
        <v>12.2</v>
      </c>
      <c r="BU152" s="347">
        <v>6</v>
      </c>
      <c r="BV152" s="344">
        <v>2.2000000000000002</v>
      </c>
      <c r="BW152" s="345" t="s">
        <v>135</v>
      </c>
      <c r="BX152" s="345">
        <v>10.3</v>
      </c>
      <c r="BY152" s="345">
        <v>0</v>
      </c>
      <c r="BZ152" s="345">
        <v>12.5</v>
      </c>
      <c r="CA152" s="346">
        <v>8.6</v>
      </c>
      <c r="CB152" s="349" t="s">
        <v>135</v>
      </c>
      <c r="CC152" s="350" t="s">
        <v>135</v>
      </c>
      <c r="CD152" s="346">
        <v>22.4</v>
      </c>
      <c r="CE152" s="344">
        <v>61.8</v>
      </c>
      <c r="CF152" s="345">
        <v>9.4</v>
      </c>
      <c r="CG152" s="347">
        <v>5.2</v>
      </c>
      <c r="CH152" s="344">
        <v>175.9</v>
      </c>
      <c r="CI152" s="345">
        <v>283.2</v>
      </c>
      <c r="CJ152" s="345">
        <v>781.4</v>
      </c>
      <c r="CK152" s="345">
        <v>182.5</v>
      </c>
      <c r="CL152" s="345">
        <v>1423</v>
      </c>
      <c r="CM152" s="346">
        <v>1116.5</v>
      </c>
      <c r="CN152" s="344">
        <v>243</v>
      </c>
      <c r="CO152" s="345">
        <v>132</v>
      </c>
      <c r="CP152" s="346">
        <v>375</v>
      </c>
      <c r="CQ152" s="344">
        <v>2746.9</v>
      </c>
      <c r="CR152" s="345">
        <v>883</v>
      </c>
      <c r="CS152" s="347">
        <v>318.10000000000002</v>
      </c>
      <c r="CT152" s="347">
        <v>4863</v>
      </c>
      <c r="CU152" s="263"/>
      <c r="CV152" s="274"/>
      <c r="CW152" s="269"/>
    </row>
    <row r="153" spans="1:101" ht="12.75" customHeight="1" x14ac:dyDescent="0.2">
      <c r="A153" s="264">
        <v>44348</v>
      </c>
      <c r="B153" s="344">
        <v>70.099999999999994</v>
      </c>
      <c r="C153" s="345">
        <v>115.0398</v>
      </c>
      <c r="D153" s="345">
        <v>150.69999999999999</v>
      </c>
      <c r="E153" s="345">
        <v>101</v>
      </c>
      <c r="F153" s="345">
        <v>436.83979999999997</v>
      </c>
      <c r="G153" s="346">
        <v>314.5</v>
      </c>
      <c r="H153" s="344">
        <v>41.8</v>
      </c>
      <c r="I153" s="345">
        <v>72.7</v>
      </c>
      <c r="J153" s="346">
        <v>114.5</v>
      </c>
      <c r="K153" s="344">
        <v>590.70000000000005</v>
      </c>
      <c r="L153" s="345">
        <v>260.89999999999998</v>
      </c>
      <c r="M153" s="347">
        <v>70.099999999999994</v>
      </c>
      <c r="N153" s="344">
        <v>29.6</v>
      </c>
      <c r="O153" s="345">
        <v>53.308099999999996</v>
      </c>
      <c r="P153" s="345">
        <v>205.6</v>
      </c>
      <c r="Q153" s="345">
        <v>20.5</v>
      </c>
      <c r="R153" s="345">
        <v>309.00810000000001</v>
      </c>
      <c r="S153" s="346">
        <v>253.5</v>
      </c>
      <c r="T153" s="344">
        <v>25.1</v>
      </c>
      <c r="U153" s="345">
        <v>31.9</v>
      </c>
      <c r="V153" s="346">
        <v>57</v>
      </c>
      <c r="W153" s="344">
        <v>416.8</v>
      </c>
      <c r="X153" s="345">
        <v>188.2</v>
      </c>
      <c r="Y153" s="347">
        <v>93.3</v>
      </c>
      <c r="Z153" s="344">
        <v>29.8</v>
      </c>
      <c r="AA153" s="345">
        <v>53.335500000000003</v>
      </c>
      <c r="AB153" s="345">
        <v>152.30000000000001</v>
      </c>
      <c r="AC153" s="345">
        <v>50.1</v>
      </c>
      <c r="AD153" s="345">
        <v>285.53550000000001</v>
      </c>
      <c r="AE153" s="346">
        <v>217.5</v>
      </c>
      <c r="AF153" s="344">
        <v>65.7</v>
      </c>
      <c r="AG153" s="345">
        <v>14.9</v>
      </c>
      <c r="AH153" s="346">
        <v>80.600000000000009</v>
      </c>
      <c r="AI153" s="344">
        <v>701.9</v>
      </c>
      <c r="AJ153" s="345">
        <v>204.4</v>
      </c>
      <c r="AK153" s="347">
        <v>85.9</v>
      </c>
      <c r="AL153" s="344">
        <v>7.3</v>
      </c>
      <c r="AM153" s="345">
        <v>12.080200000000001</v>
      </c>
      <c r="AN153" s="345">
        <v>68.5</v>
      </c>
      <c r="AO153" s="348" t="s">
        <v>135</v>
      </c>
      <c r="AP153" s="345">
        <v>87.880200000000002</v>
      </c>
      <c r="AQ153" s="345">
        <v>79.400000000000006</v>
      </c>
      <c r="AR153" s="344" t="s">
        <v>135</v>
      </c>
      <c r="AS153" s="345" t="s">
        <v>135</v>
      </c>
      <c r="AT153" s="346">
        <v>14.9</v>
      </c>
      <c r="AU153" s="344">
        <v>159.9</v>
      </c>
      <c r="AV153" s="345">
        <v>58.3</v>
      </c>
      <c r="AW153" s="347">
        <v>21.4</v>
      </c>
      <c r="AX153" s="344">
        <v>18.8</v>
      </c>
      <c r="AY153" s="345">
        <v>22.7254</v>
      </c>
      <c r="AZ153" s="345">
        <v>104.8</v>
      </c>
      <c r="BA153" s="345">
        <v>0</v>
      </c>
      <c r="BB153" s="345">
        <v>146.3254</v>
      </c>
      <c r="BC153" s="346">
        <v>123</v>
      </c>
      <c r="BD153" s="349" t="s">
        <v>135</v>
      </c>
      <c r="BE153" s="350" t="s">
        <v>135</v>
      </c>
      <c r="BF153" s="346">
        <v>47.5</v>
      </c>
      <c r="BG153" s="344">
        <v>639.9</v>
      </c>
      <c r="BH153" s="345">
        <v>102.1</v>
      </c>
      <c r="BI153" s="347">
        <v>30.9</v>
      </c>
      <c r="BJ153" s="344">
        <v>4.3</v>
      </c>
      <c r="BK153" s="345" t="s">
        <v>135</v>
      </c>
      <c r="BL153" s="345">
        <v>25</v>
      </c>
      <c r="BM153" s="345">
        <v>0</v>
      </c>
      <c r="BN153" s="345">
        <v>29.3</v>
      </c>
      <c r="BO153" s="346">
        <v>20.5</v>
      </c>
      <c r="BP153" s="349" t="s">
        <v>135</v>
      </c>
      <c r="BQ153" s="350" t="s">
        <v>135</v>
      </c>
      <c r="BR153" s="346" t="s">
        <v>135</v>
      </c>
      <c r="BS153" s="345">
        <v>46.4</v>
      </c>
      <c r="BT153" s="345">
        <v>11.2</v>
      </c>
      <c r="BU153" s="347">
        <v>5.8</v>
      </c>
      <c r="BV153" s="344">
        <v>2.2999999999999998</v>
      </c>
      <c r="BW153" s="345" t="s">
        <v>135</v>
      </c>
      <c r="BX153" s="345">
        <v>9.6</v>
      </c>
      <c r="BY153" s="345">
        <v>0</v>
      </c>
      <c r="BZ153" s="345">
        <v>11.899999999999999</v>
      </c>
      <c r="CA153" s="346">
        <v>8.3000000000000007</v>
      </c>
      <c r="CB153" s="349" t="s">
        <v>135</v>
      </c>
      <c r="CC153" s="350" t="s">
        <v>135</v>
      </c>
      <c r="CD153" s="346">
        <v>19.5</v>
      </c>
      <c r="CE153" s="344">
        <v>64.599999999999994</v>
      </c>
      <c r="CF153" s="345">
        <v>10.6</v>
      </c>
      <c r="CG153" s="347">
        <v>4.9000000000000004</v>
      </c>
      <c r="CH153" s="344">
        <v>162.19999999999999</v>
      </c>
      <c r="CI153" s="345">
        <v>256.5</v>
      </c>
      <c r="CJ153" s="345">
        <v>716.5</v>
      </c>
      <c r="CK153" s="345">
        <v>171.6</v>
      </c>
      <c r="CL153" s="345">
        <v>1306.8</v>
      </c>
      <c r="CM153" s="346">
        <v>1016.6999999999999</v>
      </c>
      <c r="CN153" s="344">
        <v>203.2</v>
      </c>
      <c r="CO153" s="345">
        <v>130.80000000000001</v>
      </c>
      <c r="CP153" s="346">
        <v>334</v>
      </c>
      <c r="CQ153" s="344">
        <v>2620</v>
      </c>
      <c r="CR153" s="345">
        <v>835.7</v>
      </c>
      <c r="CS153" s="347">
        <v>312.29999999999995</v>
      </c>
      <c r="CT153" s="347">
        <v>4573.1000000000004</v>
      </c>
      <c r="CU153" s="263"/>
      <c r="CV153" s="274"/>
      <c r="CW153" s="269"/>
    </row>
    <row r="154" spans="1:101" ht="12.75" customHeight="1" x14ac:dyDescent="0.2">
      <c r="A154" s="278"/>
      <c r="B154" s="416" t="s">
        <v>145</v>
      </c>
      <c r="C154" s="416"/>
      <c r="D154" s="416"/>
      <c r="E154" s="416"/>
      <c r="F154" s="416"/>
      <c r="G154" s="416"/>
      <c r="H154" s="416"/>
      <c r="I154" s="416"/>
      <c r="J154" s="416"/>
      <c r="K154" s="416"/>
      <c r="L154" s="416"/>
      <c r="M154" s="416"/>
      <c r="N154" s="277"/>
      <c r="O154" s="277"/>
      <c r="P154" s="277"/>
      <c r="Q154" s="277"/>
      <c r="R154" s="277"/>
      <c r="S154" s="277"/>
      <c r="T154" s="278"/>
      <c r="U154" s="278"/>
      <c r="V154" s="278"/>
      <c r="W154" s="278"/>
      <c r="X154" s="278"/>
      <c r="Y154" s="278"/>
      <c r="Z154" s="278"/>
      <c r="AA154" s="278"/>
      <c r="AB154" s="278"/>
      <c r="AC154" s="278"/>
      <c r="AD154" s="278"/>
      <c r="AE154" s="278"/>
      <c r="AF154" s="278"/>
      <c r="AG154" s="278"/>
      <c r="AH154" s="278"/>
      <c r="AI154" s="278"/>
      <c r="AJ154" s="278"/>
      <c r="AK154" s="278"/>
      <c r="AL154" s="278"/>
      <c r="AM154" s="278"/>
      <c r="AN154" s="278"/>
      <c r="AO154" s="279"/>
      <c r="AP154" s="278"/>
      <c r="AQ154" s="278"/>
      <c r="AR154" s="278"/>
      <c r="AS154" s="278"/>
      <c r="AT154" s="278"/>
      <c r="AU154" s="278"/>
      <c r="AV154" s="278"/>
      <c r="AW154" s="278"/>
      <c r="AX154" s="278"/>
      <c r="AY154" s="278"/>
      <c r="AZ154" s="278"/>
      <c r="BA154" s="278"/>
      <c r="BB154" s="278"/>
      <c r="BC154" s="278"/>
      <c r="BD154" s="278"/>
      <c r="BE154" s="278"/>
      <c r="BF154" s="278"/>
      <c r="BG154" s="278"/>
      <c r="BH154" s="278"/>
      <c r="BI154" s="278"/>
      <c r="BJ154" s="278"/>
      <c r="BK154" s="278"/>
      <c r="BL154" s="278"/>
      <c r="BM154" s="278"/>
      <c r="BN154" s="278"/>
      <c r="BO154" s="278"/>
      <c r="BP154" s="278"/>
      <c r="BQ154" s="278"/>
      <c r="BR154" s="278"/>
      <c r="BS154" s="278"/>
      <c r="BT154" s="278"/>
      <c r="BU154" s="278"/>
      <c r="BV154" s="278"/>
      <c r="BW154" s="278"/>
      <c r="BX154" s="278"/>
      <c r="BY154" s="278"/>
      <c r="BZ154" s="278"/>
      <c r="CA154" s="278"/>
      <c r="CB154" s="278"/>
      <c r="CC154" s="278"/>
      <c r="CD154" s="278"/>
      <c r="CE154" s="278"/>
      <c r="CF154" s="278"/>
      <c r="CG154" s="278"/>
      <c r="CH154" s="278"/>
      <c r="CI154" s="278"/>
      <c r="CJ154" s="278"/>
      <c r="CK154" s="278"/>
      <c r="CL154" s="278"/>
      <c r="CM154" s="278"/>
      <c r="CN154" s="278"/>
      <c r="CO154" s="278"/>
      <c r="CP154" s="278"/>
      <c r="CQ154" s="278"/>
      <c r="CR154" s="278"/>
      <c r="CS154" s="278"/>
      <c r="CT154" s="278"/>
      <c r="CU154" s="263"/>
      <c r="CV154" s="263"/>
      <c r="CW154" s="263"/>
    </row>
    <row r="155" spans="1:101" ht="12.75" customHeight="1" x14ac:dyDescent="0.2">
      <c r="A155" s="263"/>
      <c r="B155" s="410" t="s">
        <v>146</v>
      </c>
      <c r="C155" s="410"/>
      <c r="D155" s="410"/>
      <c r="E155" s="410"/>
      <c r="F155" s="410"/>
      <c r="G155" s="410"/>
      <c r="H155" s="410"/>
      <c r="I155" s="410"/>
      <c r="J155" s="410"/>
      <c r="K155" s="410"/>
      <c r="L155" s="410"/>
      <c r="M155" s="410"/>
      <c r="N155" s="276"/>
      <c r="O155" s="276"/>
      <c r="P155" s="276"/>
      <c r="Q155" s="276"/>
      <c r="R155" s="276"/>
      <c r="S155" s="276"/>
      <c r="T155" s="263"/>
      <c r="U155" s="263"/>
      <c r="V155" s="263"/>
      <c r="W155" s="263"/>
      <c r="X155" s="263"/>
      <c r="Y155" s="263"/>
      <c r="Z155" s="263"/>
      <c r="AA155" s="263"/>
      <c r="AB155" s="263"/>
      <c r="AC155" s="263"/>
      <c r="AD155" s="263"/>
      <c r="AE155" s="263"/>
      <c r="AF155" s="263"/>
      <c r="AG155" s="263"/>
      <c r="AH155" s="263"/>
      <c r="AI155" s="263"/>
      <c r="AJ155" s="263"/>
      <c r="AK155" s="263"/>
      <c r="AL155" s="263"/>
      <c r="AM155" s="263"/>
      <c r="AN155" s="263"/>
      <c r="AO155" s="263"/>
      <c r="AP155" s="263"/>
      <c r="AQ155" s="263"/>
      <c r="AR155" s="263"/>
      <c r="AS155" s="263"/>
      <c r="AT155" s="263"/>
      <c r="AU155" s="263"/>
      <c r="AV155" s="263"/>
      <c r="AW155" s="263"/>
      <c r="AX155" s="263"/>
      <c r="AY155" s="263"/>
      <c r="AZ155" s="263"/>
      <c r="BA155" s="263"/>
      <c r="BB155" s="263"/>
      <c r="BC155" s="263"/>
      <c r="BD155" s="263"/>
      <c r="BE155" s="263"/>
      <c r="BF155" s="263"/>
      <c r="BG155" s="263"/>
      <c r="BH155" s="263"/>
      <c r="BI155" s="263"/>
      <c r="BJ155" s="263"/>
      <c r="BK155" s="263"/>
      <c r="BL155" s="263"/>
      <c r="BM155" s="263"/>
      <c r="BN155" s="263"/>
      <c r="BO155" s="263"/>
      <c r="BP155" s="263"/>
      <c r="BQ155" s="263"/>
      <c r="BR155" s="263"/>
      <c r="BS155" s="263"/>
      <c r="BT155" s="263"/>
      <c r="BU155" s="263"/>
      <c r="BV155" s="263"/>
      <c r="BW155" s="263"/>
      <c r="BX155" s="263"/>
      <c r="BY155" s="263"/>
      <c r="BZ155" s="263"/>
      <c r="CA155" s="263"/>
      <c r="CB155" s="263"/>
      <c r="CC155" s="263"/>
      <c r="CD155" s="263"/>
      <c r="CE155" s="263"/>
      <c r="CF155" s="263"/>
      <c r="CG155" s="263"/>
      <c r="CH155" s="263"/>
      <c r="CI155" s="263"/>
      <c r="CJ155" s="263"/>
      <c r="CK155" s="263"/>
      <c r="CL155" s="263"/>
      <c r="CM155" s="263"/>
      <c r="CN155" s="263"/>
      <c r="CO155" s="263"/>
      <c r="CP155" s="263"/>
      <c r="CQ155" s="263"/>
      <c r="CR155" s="263"/>
      <c r="CS155" s="263"/>
      <c r="CT155" s="263"/>
      <c r="CU155" s="263"/>
      <c r="CV155" s="263"/>
      <c r="CW155" s="263"/>
    </row>
    <row r="156" spans="1:101" ht="12.75" customHeight="1" x14ac:dyDescent="0.2">
      <c r="A156" s="263"/>
      <c r="B156" s="406" t="s">
        <v>147</v>
      </c>
      <c r="C156" s="406"/>
      <c r="D156" s="406"/>
      <c r="E156" s="406"/>
      <c r="F156" s="406"/>
      <c r="G156" s="406"/>
      <c r="H156" s="406"/>
      <c r="I156" s="406"/>
      <c r="J156" s="406"/>
      <c r="K156" s="406"/>
      <c r="L156" s="406"/>
      <c r="M156" s="406"/>
      <c r="N156" s="276"/>
      <c r="O156" s="276"/>
      <c r="P156" s="276"/>
      <c r="Q156" s="276"/>
      <c r="R156" s="276"/>
      <c r="S156" s="276"/>
      <c r="T156" s="263"/>
      <c r="U156" s="263"/>
      <c r="V156" s="263"/>
      <c r="W156" s="263"/>
      <c r="X156" s="269"/>
      <c r="Y156" s="263"/>
      <c r="Z156" s="263"/>
      <c r="AA156" s="263"/>
      <c r="AB156" s="263"/>
      <c r="AC156" s="263"/>
      <c r="AD156" s="263"/>
      <c r="AE156" s="263"/>
      <c r="AF156" s="263"/>
      <c r="AG156" s="263"/>
      <c r="AH156" s="263"/>
      <c r="AI156" s="263"/>
      <c r="AJ156" s="263"/>
      <c r="AK156" s="263"/>
      <c r="AL156" s="263"/>
      <c r="AM156" s="263"/>
      <c r="AN156" s="263"/>
      <c r="AO156" s="263"/>
      <c r="AP156" s="263"/>
      <c r="AQ156" s="263"/>
      <c r="AR156" s="263"/>
      <c r="AS156" s="263"/>
      <c r="AT156" s="263"/>
      <c r="AU156" s="263"/>
      <c r="AV156" s="263"/>
      <c r="AW156" s="263"/>
      <c r="AX156" s="263"/>
      <c r="AY156" s="263"/>
      <c r="AZ156" s="263"/>
      <c r="BA156" s="263"/>
      <c r="BB156" s="263"/>
      <c r="BC156" s="263"/>
      <c r="BD156" s="263"/>
      <c r="BE156" s="263"/>
      <c r="BF156" s="263"/>
      <c r="BG156" s="263"/>
      <c r="BH156" s="263"/>
      <c r="BI156" s="263"/>
      <c r="BJ156" s="263"/>
      <c r="BK156" s="263"/>
      <c r="BL156" s="263"/>
      <c r="BM156" s="263"/>
      <c r="BN156" s="263"/>
      <c r="BO156" s="263"/>
      <c r="BP156" s="263"/>
      <c r="BQ156" s="263"/>
      <c r="BR156" s="263"/>
      <c r="BS156" s="263"/>
      <c r="BT156" s="263"/>
      <c r="BU156" s="263"/>
      <c r="BV156" s="263"/>
      <c r="BW156" s="263"/>
      <c r="BX156" s="263"/>
      <c r="BY156" s="263"/>
      <c r="BZ156" s="263"/>
      <c r="CA156" s="263"/>
      <c r="CB156" s="263"/>
      <c r="CC156" s="263"/>
      <c r="CD156" s="263"/>
      <c r="CE156" s="263"/>
      <c r="CF156" s="263"/>
      <c r="CG156" s="263"/>
      <c r="CH156" s="263"/>
      <c r="CI156" s="263"/>
      <c r="CJ156" s="263"/>
      <c r="CK156" s="263"/>
      <c r="CL156" s="263"/>
      <c r="CM156" s="263"/>
      <c r="CN156" s="263"/>
      <c r="CO156" s="263"/>
      <c r="CP156" s="263"/>
      <c r="CQ156" s="263"/>
      <c r="CR156" s="263"/>
      <c r="CS156" s="263"/>
      <c r="CT156" s="263"/>
      <c r="CU156" s="263"/>
      <c r="CV156" s="263"/>
      <c r="CW156" s="263"/>
    </row>
    <row r="157" spans="1:101" ht="12.75" customHeight="1" x14ac:dyDescent="0.2">
      <c r="A157" s="263"/>
      <c r="B157" s="410" t="s">
        <v>148</v>
      </c>
      <c r="C157" s="410"/>
      <c r="D157" s="410"/>
      <c r="E157" s="410"/>
      <c r="F157" s="410"/>
      <c r="G157" s="410"/>
      <c r="H157" s="410"/>
      <c r="I157" s="410"/>
      <c r="J157" s="410"/>
      <c r="K157" s="410"/>
      <c r="L157" s="410"/>
      <c r="M157" s="410"/>
      <c r="N157" s="276"/>
      <c r="O157" s="276"/>
      <c r="P157" s="276"/>
      <c r="Q157" s="276"/>
      <c r="R157" s="276"/>
      <c r="S157" s="276"/>
      <c r="T157" s="263"/>
      <c r="U157" s="263"/>
      <c r="V157" s="263"/>
      <c r="W157" s="263"/>
      <c r="X157" s="263"/>
      <c r="Y157" s="263"/>
      <c r="Z157" s="263"/>
      <c r="AA157" s="263"/>
      <c r="AB157" s="263"/>
      <c r="AC157" s="263"/>
      <c r="AD157" s="263"/>
      <c r="AE157" s="263"/>
      <c r="AF157" s="263"/>
      <c r="AG157" s="263"/>
      <c r="AH157" s="263"/>
      <c r="AI157" s="263"/>
      <c r="AJ157" s="263"/>
      <c r="AK157" s="263"/>
      <c r="AL157" s="263"/>
      <c r="AM157" s="263"/>
      <c r="AN157" s="263"/>
      <c r="AO157" s="263"/>
      <c r="AP157" s="263"/>
      <c r="AQ157" s="263"/>
      <c r="AR157" s="263"/>
      <c r="AS157" s="263"/>
      <c r="AT157" s="263"/>
      <c r="AU157" s="263"/>
      <c r="AV157" s="263"/>
      <c r="AW157" s="263"/>
      <c r="AX157" s="263"/>
      <c r="AY157" s="263"/>
      <c r="AZ157" s="263"/>
      <c r="BA157" s="263"/>
      <c r="BB157" s="263"/>
      <c r="BC157" s="263"/>
      <c r="BD157" s="263"/>
      <c r="BE157" s="263"/>
      <c r="BF157" s="263"/>
      <c r="BG157" s="263"/>
      <c r="BH157" s="263"/>
      <c r="BI157" s="263"/>
      <c r="BJ157" s="263"/>
      <c r="BK157" s="263"/>
      <c r="BL157" s="263"/>
      <c r="BM157" s="263"/>
      <c r="BN157" s="263"/>
      <c r="BO157" s="263"/>
      <c r="BP157" s="263"/>
      <c r="BQ157" s="263"/>
      <c r="BR157" s="263"/>
      <c r="BS157" s="263"/>
      <c r="BT157" s="263"/>
      <c r="BU157" s="263"/>
      <c r="BV157" s="263"/>
      <c r="BW157" s="263"/>
      <c r="BX157" s="263"/>
      <c r="BY157" s="263"/>
      <c r="BZ157" s="263"/>
      <c r="CA157" s="263"/>
      <c r="CB157" s="263"/>
      <c r="CC157" s="263"/>
      <c r="CD157" s="263"/>
      <c r="CE157" s="263"/>
      <c r="CF157" s="263"/>
      <c r="CG157" s="263"/>
      <c r="CH157" s="263"/>
      <c r="CI157" s="263"/>
      <c r="CJ157" s="263"/>
      <c r="CK157" s="263"/>
      <c r="CL157" s="263"/>
      <c r="CM157" s="263"/>
      <c r="CN157" s="263"/>
      <c r="CO157" s="263"/>
      <c r="CP157" s="263"/>
      <c r="CQ157" s="263"/>
      <c r="CR157" s="263"/>
      <c r="CS157" s="263"/>
      <c r="CT157" s="263"/>
      <c r="CU157" s="263"/>
      <c r="CV157" s="263"/>
      <c r="CW157" s="263"/>
    </row>
    <row r="158" spans="1:101" ht="12.75" customHeight="1" x14ac:dyDescent="0.2">
      <c r="A158" s="263"/>
      <c r="B158" s="408" t="s">
        <v>149</v>
      </c>
      <c r="C158" s="409"/>
      <c r="D158" s="409"/>
      <c r="E158" s="409"/>
      <c r="F158" s="409"/>
      <c r="G158" s="409"/>
      <c r="H158" s="409"/>
      <c r="I158" s="409"/>
      <c r="J158" s="409"/>
      <c r="K158" s="409"/>
      <c r="L158" s="409"/>
      <c r="M158" s="409"/>
      <c r="N158" s="276"/>
      <c r="O158" s="276"/>
      <c r="P158" s="276"/>
      <c r="Q158" s="276"/>
      <c r="R158" s="276"/>
      <c r="S158" s="276"/>
      <c r="T158" s="263"/>
      <c r="U158" s="263"/>
      <c r="V158" s="263"/>
      <c r="W158" s="263"/>
      <c r="X158" s="263"/>
      <c r="Y158" s="263"/>
      <c r="Z158" s="263"/>
      <c r="AA158" s="263"/>
      <c r="AB158" s="263"/>
      <c r="AC158" s="263"/>
      <c r="AD158" s="263"/>
      <c r="AE158" s="263"/>
      <c r="AF158" s="263"/>
      <c r="AG158" s="263"/>
      <c r="AH158" s="263"/>
      <c r="AI158" s="263"/>
      <c r="AJ158" s="263"/>
      <c r="AK158" s="263"/>
      <c r="AL158" s="263"/>
      <c r="AM158" s="263"/>
      <c r="AN158" s="263"/>
      <c r="AO158" s="263"/>
      <c r="AP158" s="263"/>
      <c r="AQ158" s="263"/>
      <c r="AR158" s="263"/>
      <c r="AS158" s="263"/>
      <c r="AT158" s="263"/>
      <c r="AU158" s="263"/>
      <c r="AV158" s="263"/>
      <c r="AW158" s="263"/>
      <c r="AX158" s="263"/>
      <c r="AY158" s="263"/>
      <c r="AZ158" s="263"/>
      <c r="BA158" s="263"/>
      <c r="BB158" s="263"/>
      <c r="BC158" s="263"/>
      <c r="BD158" s="263"/>
      <c r="BE158" s="263"/>
      <c r="BF158" s="263"/>
      <c r="BG158" s="263"/>
      <c r="BH158" s="263"/>
      <c r="BI158" s="263"/>
      <c r="BJ158" s="263"/>
      <c r="BK158" s="263"/>
      <c r="BL158" s="263"/>
      <c r="BM158" s="263"/>
      <c r="BN158" s="263"/>
      <c r="BO158" s="263"/>
      <c r="BP158" s="263"/>
      <c r="BQ158" s="263"/>
      <c r="BR158" s="263"/>
      <c r="BS158" s="263"/>
      <c r="BT158" s="263"/>
      <c r="BU158" s="263"/>
      <c r="BV158" s="263"/>
      <c r="BW158" s="263"/>
      <c r="BX158" s="263"/>
      <c r="BY158" s="263"/>
      <c r="BZ158" s="263"/>
      <c r="CA158" s="263"/>
      <c r="CB158" s="263"/>
      <c r="CC158" s="263"/>
      <c r="CD158" s="263"/>
      <c r="CE158" s="263"/>
      <c r="CF158" s="263"/>
      <c r="CG158" s="263"/>
      <c r="CH158" s="263"/>
      <c r="CI158" s="263"/>
      <c r="CJ158" s="263"/>
      <c r="CK158" s="263"/>
      <c r="CL158" s="263"/>
      <c r="CM158" s="263"/>
      <c r="CN158" s="263"/>
      <c r="CO158" s="263"/>
      <c r="CP158" s="263"/>
      <c r="CQ158" s="263"/>
      <c r="CR158" s="263"/>
      <c r="CS158" s="263"/>
      <c r="CT158" s="263"/>
      <c r="CU158" s="263"/>
      <c r="CV158" s="263"/>
      <c r="CW158" s="263"/>
    </row>
    <row r="159" spans="1:101" ht="12.75" customHeight="1" x14ac:dyDescent="0.2">
      <c r="A159" s="263"/>
      <c r="B159" s="406" t="s">
        <v>150</v>
      </c>
      <c r="C159" s="407"/>
      <c r="D159" s="407"/>
      <c r="E159" s="407"/>
      <c r="F159" s="407"/>
      <c r="G159" s="407"/>
      <c r="H159" s="407"/>
      <c r="I159" s="407"/>
      <c r="J159" s="407"/>
      <c r="K159" s="407"/>
      <c r="L159" s="407"/>
      <c r="M159" s="407"/>
      <c r="N159" s="276"/>
      <c r="O159" s="276"/>
      <c r="P159" s="276"/>
      <c r="Q159" s="276"/>
      <c r="R159" s="276"/>
      <c r="S159" s="276"/>
      <c r="T159" s="263"/>
      <c r="U159" s="263"/>
      <c r="V159" s="263"/>
      <c r="W159" s="263"/>
      <c r="X159" s="263"/>
      <c r="Y159" s="263"/>
      <c r="Z159" s="263"/>
      <c r="AA159" s="263"/>
      <c r="AB159" s="263"/>
      <c r="AC159" s="263"/>
      <c r="AD159" s="263"/>
      <c r="AE159" s="263"/>
      <c r="AF159" s="263"/>
      <c r="AG159" s="263"/>
      <c r="AH159" s="263"/>
      <c r="AI159" s="263"/>
      <c r="AJ159" s="263"/>
      <c r="AK159" s="263"/>
      <c r="AL159" s="263"/>
      <c r="AM159" s="263"/>
      <c r="AN159" s="263"/>
      <c r="AO159" s="263"/>
      <c r="AP159" s="263"/>
      <c r="AQ159" s="263"/>
      <c r="AR159" s="263"/>
      <c r="AS159" s="263"/>
      <c r="AT159" s="263"/>
      <c r="AU159" s="263"/>
      <c r="AV159" s="263"/>
      <c r="AW159" s="263"/>
      <c r="AX159" s="263"/>
      <c r="AY159" s="263"/>
      <c r="AZ159" s="263"/>
      <c r="BA159" s="263"/>
      <c r="BB159" s="263"/>
      <c r="BC159" s="263"/>
      <c r="BD159" s="263"/>
      <c r="BE159" s="263"/>
      <c r="BF159" s="263"/>
      <c r="BG159" s="263"/>
      <c r="BH159" s="263"/>
      <c r="BI159" s="263"/>
      <c r="BJ159" s="263"/>
      <c r="BK159" s="263"/>
      <c r="BL159" s="263"/>
      <c r="BM159" s="263"/>
      <c r="BN159" s="263"/>
      <c r="BO159" s="263"/>
      <c r="BP159" s="263"/>
      <c r="BQ159" s="263"/>
      <c r="BR159" s="263"/>
      <c r="BS159" s="263"/>
      <c r="BT159" s="263"/>
      <c r="BU159" s="263"/>
      <c r="BV159" s="263"/>
      <c r="BW159" s="263"/>
      <c r="BX159" s="263"/>
      <c r="BY159" s="263"/>
      <c r="BZ159" s="263"/>
      <c r="CA159" s="263"/>
      <c r="CB159" s="263"/>
      <c r="CC159" s="263"/>
      <c r="CD159" s="263"/>
      <c r="CE159" s="263"/>
      <c r="CF159" s="263"/>
      <c r="CG159" s="263"/>
      <c r="CH159" s="263"/>
      <c r="CI159" s="263"/>
      <c r="CJ159" s="263"/>
      <c r="CK159" s="263"/>
      <c r="CL159" s="263"/>
      <c r="CM159" s="263"/>
      <c r="CN159" s="263"/>
      <c r="CO159" s="263"/>
      <c r="CP159" s="263"/>
      <c r="CQ159" s="263"/>
      <c r="CR159" s="263"/>
      <c r="CS159" s="263"/>
      <c r="CT159" s="263"/>
      <c r="CU159" s="263"/>
      <c r="CV159" s="263"/>
      <c r="CW159" s="263"/>
    </row>
    <row r="160" spans="1:101" x14ac:dyDescent="0.2">
      <c r="A160" s="263"/>
      <c r="B160" s="406" t="s">
        <v>151</v>
      </c>
      <c r="C160" s="407"/>
      <c r="D160" s="407"/>
      <c r="E160" s="407"/>
      <c r="F160" s="407"/>
      <c r="G160" s="407"/>
      <c r="H160" s="407"/>
      <c r="I160" s="407"/>
      <c r="J160" s="407"/>
      <c r="K160" s="407"/>
      <c r="L160" s="407"/>
      <c r="M160" s="407"/>
      <c r="N160" s="263"/>
      <c r="O160" s="263"/>
      <c r="P160" s="263"/>
      <c r="Q160" s="263"/>
      <c r="R160" s="273"/>
      <c r="S160" s="263"/>
      <c r="T160" s="263"/>
      <c r="U160" s="263"/>
      <c r="V160" s="263"/>
      <c r="W160" s="263"/>
      <c r="X160" s="263"/>
      <c r="Y160" s="263"/>
      <c r="Z160" s="263"/>
      <c r="AA160" s="263"/>
      <c r="AB160" s="263"/>
      <c r="AC160" s="263"/>
      <c r="AD160" s="263"/>
      <c r="AE160" s="263"/>
      <c r="AF160" s="263"/>
      <c r="AG160" s="263"/>
      <c r="AH160" s="263"/>
      <c r="AI160" s="263"/>
      <c r="AJ160" s="263"/>
      <c r="AK160" s="263"/>
      <c r="AL160" s="263"/>
      <c r="AM160" s="263"/>
      <c r="AN160" s="263"/>
      <c r="AO160" s="263"/>
      <c r="AP160" s="263"/>
      <c r="AQ160" s="263"/>
      <c r="AR160" s="263"/>
      <c r="AS160" s="263"/>
      <c r="AT160" s="263"/>
      <c r="AU160" s="263"/>
      <c r="AV160" s="263"/>
      <c r="AW160" s="263"/>
      <c r="AX160" s="263"/>
      <c r="AY160" s="263"/>
      <c r="AZ160" s="263"/>
      <c r="BA160" s="263"/>
      <c r="BB160" s="263"/>
      <c r="BC160" s="263"/>
      <c r="BD160" s="263"/>
      <c r="BE160" s="263"/>
      <c r="BF160" s="263"/>
      <c r="BG160" s="263"/>
      <c r="BH160" s="269"/>
      <c r="BI160" s="263"/>
      <c r="BJ160" s="263"/>
      <c r="BK160" s="263"/>
      <c r="BL160" s="263"/>
      <c r="BM160" s="263"/>
      <c r="BN160" s="263"/>
      <c r="BO160" s="263"/>
      <c r="BP160" s="263"/>
      <c r="BQ160" s="263"/>
      <c r="BR160" s="263"/>
      <c r="BS160" s="263"/>
      <c r="BT160" s="263"/>
      <c r="BU160" s="263"/>
      <c r="BV160" s="263"/>
      <c r="BW160" s="263"/>
      <c r="BX160" s="263"/>
      <c r="BY160" s="263"/>
      <c r="BZ160" s="263"/>
      <c r="CA160" s="263"/>
      <c r="CB160" s="263"/>
      <c r="CC160" s="263"/>
      <c r="CD160" s="263"/>
      <c r="CE160" s="263"/>
      <c r="CF160" s="263"/>
      <c r="CG160" s="263"/>
      <c r="CH160" s="263"/>
      <c r="CI160" s="263"/>
      <c r="CJ160" s="263"/>
      <c r="CK160" s="263"/>
      <c r="CL160" s="263"/>
      <c r="CM160" s="263"/>
      <c r="CN160" s="263"/>
      <c r="CO160" s="263"/>
      <c r="CP160" s="263"/>
      <c r="CQ160" s="263"/>
      <c r="CR160" s="263"/>
      <c r="CS160" s="263"/>
      <c r="CT160" s="263"/>
      <c r="CU160" s="263"/>
      <c r="CV160" s="263"/>
      <c r="CW160" s="263"/>
    </row>
    <row r="161" spans="1:101" x14ac:dyDescent="0.2">
      <c r="A161" s="263"/>
      <c r="B161" s="263"/>
      <c r="C161" s="263"/>
      <c r="D161" s="270"/>
      <c r="E161" s="263"/>
      <c r="F161" s="275"/>
      <c r="G161" s="263"/>
      <c r="H161" s="263"/>
      <c r="I161" s="263"/>
      <c r="J161" s="263"/>
      <c r="K161" s="274"/>
      <c r="L161" s="263"/>
      <c r="M161" s="263"/>
      <c r="N161" s="263"/>
      <c r="O161" s="263"/>
      <c r="P161" s="263"/>
      <c r="Q161" s="271"/>
      <c r="R161" s="263"/>
      <c r="S161" s="272"/>
      <c r="T161" s="263"/>
      <c r="U161" s="263"/>
      <c r="V161" s="263"/>
      <c r="W161" s="263"/>
      <c r="X161" s="263"/>
      <c r="Y161" s="263"/>
      <c r="Z161" s="263"/>
      <c r="AA161" s="263"/>
      <c r="AB161" s="263"/>
      <c r="AC161" s="263"/>
      <c r="AD161" s="263"/>
      <c r="AE161" s="263"/>
      <c r="AF161" s="263"/>
      <c r="AG161" s="263"/>
      <c r="AH161" s="263"/>
      <c r="AI161" s="263"/>
      <c r="AJ161" s="263"/>
      <c r="AK161" s="263"/>
      <c r="AL161" s="263"/>
      <c r="AM161" s="263"/>
      <c r="AN161" s="263"/>
      <c r="AO161" s="263"/>
      <c r="AP161" s="263"/>
      <c r="AQ161" s="263"/>
      <c r="AR161" s="263"/>
      <c r="AS161" s="263"/>
      <c r="AT161" s="263"/>
      <c r="AU161" s="263"/>
      <c r="AV161" s="263"/>
      <c r="AW161" s="263"/>
      <c r="AX161" s="263"/>
      <c r="AY161" s="263"/>
      <c r="AZ161" s="263"/>
      <c r="BA161" s="263"/>
      <c r="BB161" s="263"/>
      <c r="BC161" s="263"/>
      <c r="BD161" s="263"/>
      <c r="BE161" s="263"/>
      <c r="BF161" s="263"/>
      <c r="BG161" s="263"/>
      <c r="BH161" s="263"/>
      <c r="BI161" s="263"/>
      <c r="BJ161" s="263"/>
      <c r="BK161" s="263"/>
      <c r="BL161" s="263"/>
      <c r="BM161" s="263"/>
      <c r="BN161" s="263"/>
      <c r="BO161" s="263"/>
      <c r="BP161" s="263"/>
      <c r="BQ161" s="263"/>
      <c r="BR161" s="263"/>
      <c r="BS161" s="263"/>
      <c r="BT161" s="263"/>
      <c r="BU161" s="263"/>
      <c r="BV161" s="263"/>
      <c r="BW161" s="263"/>
      <c r="BX161" s="263"/>
      <c r="BY161" s="263"/>
      <c r="BZ161" s="263"/>
      <c r="CA161" s="263"/>
      <c r="CB161" s="263"/>
      <c r="CC161" s="263"/>
      <c r="CD161" s="263"/>
      <c r="CE161" s="263"/>
      <c r="CF161" s="263"/>
      <c r="CG161" s="263"/>
      <c r="CH161" s="263"/>
      <c r="CI161" s="263"/>
      <c r="CJ161" s="263"/>
      <c r="CK161" s="263"/>
      <c r="CL161" s="263"/>
      <c r="CM161" s="263"/>
      <c r="CN161" s="263"/>
      <c r="CO161" s="263"/>
      <c r="CP161" s="263"/>
      <c r="CQ161" s="263"/>
      <c r="CR161" s="263"/>
      <c r="CS161" s="263"/>
      <c r="CT161" s="263"/>
      <c r="CU161" s="263"/>
      <c r="CV161" s="263"/>
      <c r="CW161" s="263"/>
    </row>
    <row r="162" spans="1:101" x14ac:dyDescent="0.2">
      <c r="A162" s="263"/>
      <c r="B162" s="263"/>
      <c r="C162" s="263"/>
      <c r="D162" s="263"/>
      <c r="E162" s="263"/>
      <c r="F162" s="263"/>
      <c r="G162" s="263"/>
      <c r="H162" s="263"/>
      <c r="I162" s="263"/>
      <c r="J162" s="263"/>
      <c r="K162" s="263"/>
      <c r="L162" s="263"/>
      <c r="M162" s="263"/>
      <c r="N162" s="263"/>
      <c r="O162" s="263"/>
      <c r="P162" s="263"/>
      <c r="Q162" s="263"/>
      <c r="R162" s="263"/>
      <c r="S162" s="272"/>
      <c r="T162" s="263"/>
      <c r="U162" s="263"/>
      <c r="V162" s="263"/>
      <c r="W162" s="263"/>
      <c r="X162" s="263"/>
      <c r="Y162" s="263"/>
      <c r="Z162" s="263"/>
      <c r="AA162" s="263"/>
      <c r="AB162" s="263"/>
      <c r="AC162" s="263"/>
      <c r="AD162" s="263"/>
      <c r="AE162" s="263"/>
      <c r="AF162" s="263"/>
      <c r="AG162" s="263"/>
      <c r="AH162" s="263"/>
      <c r="AI162" s="263"/>
      <c r="AJ162" s="263"/>
      <c r="AK162" s="263"/>
      <c r="AL162" s="263"/>
      <c r="AM162" s="263"/>
      <c r="AN162" s="263"/>
      <c r="AO162" s="263"/>
      <c r="AP162" s="263"/>
      <c r="AQ162" s="263"/>
      <c r="AR162" s="263"/>
      <c r="AS162" s="263"/>
      <c r="AT162" s="263"/>
      <c r="AU162" s="263"/>
      <c r="AV162" s="263"/>
      <c r="AW162" s="263"/>
      <c r="AX162" s="263"/>
      <c r="AY162" s="263"/>
      <c r="AZ162" s="263"/>
      <c r="BA162" s="263"/>
      <c r="BB162" s="263"/>
      <c r="BC162" s="263"/>
      <c r="BD162" s="263"/>
      <c r="BE162" s="263"/>
      <c r="BF162" s="263"/>
      <c r="BG162" s="263"/>
      <c r="BH162" s="263"/>
      <c r="BI162" s="263"/>
      <c r="BJ162" s="263"/>
      <c r="BK162" s="263"/>
      <c r="BL162" s="263"/>
      <c r="BM162" s="263"/>
      <c r="BN162" s="263"/>
      <c r="BO162" s="263"/>
      <c r="BP162" s="263"/>
      <c r="BQ162" s="263"/>
      <c r="BR162" s="263"/>
      <c r="BS162" s="263"/>
      <c r="BT162" s="263"/>
      <c r="BU162" s="263"/>
      <c r="BV162" s="263"/>
      <c r="BW162" s="263"/>
      <c r="BX162" s="263"/>
      <c r="BY162" s="263"/>
      <c r="BZ162" s="263"/>
      <c r="CA162" s="263"/>
      <c r="CB162" s="263"/>
      <c r="CC162" s="263"/>
      <c r="CD162" s="263"/>
      <c r="CE162" s="263"/>
      <c r="CF162" s="263"/>
      <c r="CG162" s="263"/>
      <c r="CH162" s="263"/>
      <c r="CI162" s="263"/>
      <c r="CJ162" s="263"/>
      <c r="CK162" s="263"/>
      <c r="CL162" s="263"/>
      <c r="CM162" s="263"/>
      <c r="CN162" s="263"/>
      <c r="CO162" s="263"/>
      <c r="CP162" s="263"/>
      <c r="CQ162" s="263"/>
      <c r="CR162" s="263"/>
      <c r="CS162" s="263"/>
      <c r="CT162" s="263"/>
      <c r="CU162" s="263"/>
      <c r="CV162" s="263"/>
      <c r="CW162" s="263"/>
    </row>
    <row r="163" spans="1:101" x14ac:dyDescent="0.2">
      <c r="S163" s="272"/>
      <c r="T163" s="263"/>
      <c r="U163" s="263"/>
      <c r="V163" s="263"/>
      <c r="W163" s="263"/>
      <c r="X163" s="263"/>
      <c r="Y163" s="263"/>
      <c r="Z163" s="263"/>
      <c r="AA163" s="263"/>
      <c r="AB163" s="263"/>
      <c r="AC163" s="263"/>
      <c r="AD163" s="263"/>
      <c r="AE163" s="263"/>
      <c r="AF163" s="263"/>
      <c r="AG163" s="263"/>
      <c r="AH163" s="263"/>
      <c r="AI163" s="263"/>
      <c r="AJ163" s="263"/>
      <c r="AK163" s="263"/>
      <c r="AL163" s="263"/>
      <c r="AM163" s="263"/>
      <c r="AN163" s="263"/>
      <c r="AO163" s="263"/>
      <c r="AP163" s="263"/>
      <c r="AQ163" s="263"/>
      <c r="AR163" s="263"/>
      <c r="AS163" s="263"/>
      <c r="AT163" s="263"/>
      <c r="AU163" s="263"/>
      <c r="AV163" s="263"/>
      <c r="AW163" s="263"/>
      <c r="AX163" s="263"/>
      <c r="AY163" s="263"/>
      <c r="AZ163" s="263"/>
      <c r="BA163" s="263"/>
      <c r="BB163" s="263"/>
      <c r="BC163" s="263"/>
      <c r="BD163" s="263"/>
      <c r="BE163" s="263"/>
      <c r="BF163" s="263"/>
      <c r="BG163" s="263"/>
      <c r="BH163" s="263"/>
      <c r="BI163" s="263"/>
      <c r="BJ163" s="263"/>
      <c r="BK163" s="263"/>
      <c r="BL163" s="263"/>
      <c r="BM163" s="263"/>
      <c r="BN163" s="263"/>
      <c r="BO163" s="263"/>
      <c r="BP163" s="263"/>
      <c r="BQ163" s="263"/>
      <c r="BR163" s="263"/>
      <c r="BS163" s="263"/>
      <c r="BT163" s="263"/>
      <c r="BU163" s="263"/>
      <c r="BV163" s="263"/>
      <c r="BW163" s="263"/>
      <c r="BX163" s="263"/>
      <c r="BY163" s="263"/>
      <c r="BZ163" s="263"/>
      <c r="CA163" s="263"/>
      <c r="CB163" s="263"/>
      <c r="CC163" s="263"/>
      <c r="CD163" s="263"/>
      <c r="CE163" s="263"/>
      <c r="CF163" s="263"/>
      <c r="CG163" s="263"/>
      <c r="CH163" s="263"/>
      <c r="CI163" s="263"/>
      <c r="CJ163" s="263"/>
      <c r="CK163" s="263"/>
      <c r="CL163" s="263"/>
      <c r="CM163" s="263"/>
      <c r="CN163" s="263"/>
      <c r="CO163" s="263"/>
      <c r="CP163" s="263"/>
      <c r="CQ163" s="263"/>
      <c r="CR163" s="263"/>
      <c r="CS163" s="263"/>
      <c r="CT163" s="263"/>
    </row>
    <row r="164" spans="1:101" x14ac:dyDescent="0.2">
      <c r="S164" s="272"/>
      <c r="T164" s="263"/>
      <c r="U164" s="263"/>
      <c r="V164" s="263"/>
      <c r="W164" s="263"/>
      <c r="X164" s="263"/>
      <c r="Y164" s="263"/>
      <c r="Z164" s="263"/>
      <c r="AA164" s="263"/>
      <c r="AB164" s="263"/>
      <c r="AC164" s="263"/>
      <c r="AD164" s="263"/>
      <c r="AE164" s="263"/>
      <c r="AF164" s="263"/>
      <c r="AG164" s="263"/>
      <c r="AH164" s="263"/>
      <c r="AI164" s="263"/>
      <c r="AJ164" s="263"/>
      <c r="AK164" s="263"/>
      <c r="AL164" s="263"/>
      <c r="AM164" s="263"/>
      <c r="AN164" s="263"/>
      <c r="AO164" s="263"/>
      <c r="AP164" s="263"/>
      <c r="AQ164" s="263"/>
      <c r="AR164" s="263"/>
      <c r="AS164" s="263"/>
      <c r="AT164" s="263"/>
      <c r="AU164" s="263"/>
      <c r="AV164" s="263"/>
      <c r="AW164" s="263"/>
      <c r="AX164" s="263"/>
      <c r="AY164" s="263"/>
      <c r="AZ164" s="263"/>
      <c r="BA164" s="263"/>
      <c r="BB164" s="263"/>
      <c r="BC164" s="263"/>
      <c r="BD164" s="263"/>
      <c r="BE164" s="263"/>
      <c r="BF164" s="263"/>
      <c r="BG164" s="263"/>
      <c r="BH164" s="263"/>
      <c r="BI164" s="263"/>
      <c r="BJ164" s="263"/>
      <c r="BK164" s="263"/>
      <c r="BL164" s="263"/>
      <c r="BM164" s="263"/>
      <c r="BN164" s="263"/>
      <c r="BO164" s="263"/>
      <c r="BP164" s="263"/>
      <c r="BQ164" s="263"/>
      <c r="BR164" s="263"/>
      <c r="BS164" s="263"/>
      <c r="BT164" s="263"/>
      <c r="BU164" s="263"/>
      <c r="BV164" s="263"/>
      <c r="BW164" s="263"/>
      <c r="BX164" s="263"/>
      <c r="BY164" s="263"/>
      <c r="BZ164" s="263"/>
      <c r="CA164" s="263"/>
      <c r="CB164" s="263"/>
      <c r="CC164" s="263"/>
      <c r="CD164" s="263"/>
      <c r="CE164" s="263"/>
      <c r="CF164" s="263"/>
      <c r="CG164" s="263"/>
      <c r="CH164" s="263"/>
      <c r="CI164" s="263"/>
      <c r="CJ164" s="263"/>
      <c r="CK164" s="263"/>
      <c r="CL164" s="263"/>
      <c r="CM164" s="263"/>
      <c r="CN164" s="263"/>
      <c r="CO164" s="263"/>
      <c r="CP164" s="263"/>
      <c r="CQ164" s="263"/>
      <c r="CR164" s="263"/>
      <c r="CS164" s="263"/>
      <c r="CT164" s="263"/>
    </row>
    <row r="165" spans="1:101" x14ac:dyDescent="0.2">
      <c r="S165" s="272"/>
      <c r="T165" s="263"/>
      <c r="U165" s="263"/>
      <c r="V165" s="263"/>
      <c r="W165" s="263"/>
      <c r="X165" s="263"/>
      <c r="Y165" s="263"/>
      <c r="Z165" s="263"/>
      <c r="AA165" s="263"/>
      <c r="AB165" s="263"/>
      <c r="AC165" s="263"/>
      <c r="AD165" s="263"/>
      <c r="AE165" s="263"/>
      <c r="AF165" s="263"/>
      <c r="AG165" s="263"/>
      <c r="AH165" s="263"/>
      <c r="AI165" s="263"/>
      <c r="AJ165" s="263"/>
      <c r="AK165" s="263"/>
      <c r="AL165" s="263"/>
      <c r="AM165" s="263"/>
      <c r="AN165" s="263"/>
      <c r="AO165" s="263"/>
      <c r="AP165" s="263"/>
      <c r="AQ165" s="263"/>
      <c r="AR165" s="263"/>
      <c r="AS165" s="263"/>
      <c r="AT165" s="263"/>
      <c r="AU165" s="263"/>
      <c r="AV165" s="263"/>
      <c r="AW165" s="263"/>
      <c r="AX165" s="263"/>
      <c r="AY165" s="263"/>
      <c r="AZ165" s="263"/>
      <c r="BA165" s="263"/>
      <c r="BB165" s="263"/>
      <c r="BC165" s="263"/>
      <c r="BD165" s="263"/>
      <c r="BE165" s="263"/>
      <c r="BF165" s="263"/>
      <c r="BG165" s="263"/>
      <c r="BH165" s="263"/>
      <c r="BI165" s="263"/>
      <c r="BJ165" s="263"/>
      <c r="BK165" s="263"/>
      <c r="BL165" s="263"/>
      <c r="BM165" s="263"/>
      <c r="BN165" s="263"/>
      <c r="BO165" s="263"/>
      <c r="BP165" s="263"/>
      <c r="BQ165" s="263"/>
      <c r="BR165" s="263"/>
      <c r="BS165" s="263"/>
      <c r="BT165" s="263"/>
      <c r="BU165" s="263"/>
      <c r="BV165" s="263"/>
      <c r="BW165" s="263"/>
      <c r="BX165" s="263"/>
      <c r="BY165" s="263"/>
      <c r="BZ165" s="263"/>
      <c r="CA165" s="263"/>
      <c r="CB165" s="263"/>
      <c r="CC165" s="263"/>
      <c r="CD165" s="263"/>
      <c r="CE165" s="263"/>
      <c r="CF165" s="263"/>
      <c r="CG165" s="263"/>
      <c r="CH165" s="263"/>
      <c r="CI165" s="263"/>
      <c r="CJ165" s="263"/>
      <c r="CK165" s="263"/>
      <c r="CL165" s="263"/>
      <c r="CM165" s="263"/>
      <c r="CN165" s="263"/>
      <c r="CO165" s="263"/>
      <c r="CP165" s="263"/>
      <c r="CQ165" s="263"/>
      <c r="CR165" s="263"/>
      <c r="CS165" s="263"/>
      <c r="CT165" s="263"/>
    </row>
    <row r="166" spans="1:101" x14ac:dyDescent="0.2">
      <c r="S166" s="272"/>
      <c r="T166" s="263"/>
      <c r="U166" s="263"/>
      <c r="V166" s="263"/>
      <c r="W166" s="263"/>
      <c r="X166" s="263"/>
      <c r="Y166" s="263"/>
      <c r="Z166" s="263"/>
      <c r="AA166" s="263"/>
      <c r="AB166" s="263"/>
      <c r="AC166" s="263"/>
      <c r="AD166" s="263"/>
      <c r="AE166" s="263"/>
      <c r="AF166" s="263"/>
      <c r="AG166" s="263"/>
      <c r="AH166" s="263"/>
      <c r="AI166" s="263"/>
      <c r="AJ166" s="263"/>
      <c r="AK166" s="263"/>
      <c r="AL166" s="263"/>
      <c r="AM166" s="263"/>
      <c r="AN166" s="263"/>
      <c r="AO166" s="263"/>
      <c r="AP166" s="263"/>
      <c r="AQ166" s="263"/>
      <c r="AR166" s="263"/>
      <c r="AS166" s="263"/>
      <c r="AT166" s="263"/>
      <c r="AU166" s="263"/>
      <c r="AV166" s="263"/>
      <c r="AW166" s="263"/>
      <c r="AX166" s="263"/>
      <c r="AY166" s="263"/>
      <c r="AZ166" s="263"/>
      <c r="BA166" s="263"/>
      <c r="BB166" s="263"/>
      <c r="BC166" s="263"/>
      <c r="BD166" s="263"/>
      <c r="BE166" s="263"/>
      <c r="BF166" s="263"/>
      <c r="BG166" s="263"/>
      <c r="BH166" s="263"/>
      <c r="BI166" s="263"/>
      <c r="BJ166" s="263"/>
      <c r="BK166" s="263"/>
      <c r="BL166" s="263"/>
      <c r="BM166" s="263"/>
      <c r="BN166" s="263"/>
      <c r="BO166" s="263"/>
      <c r="BP166" s="263"/>
      <c r="BQ166" s="263"/>
      <c r="BR166" s="263"/>
      <c r="BS166" s="263"/>
      <c r="BT166" s="263"/>
      <c r="BU166" s="263"/>
      <c r="BV166" s="263"/>
      <c r="BW166" s="263"/>
      <c r="BX166" s="263"/>
      <c r="BY166" s="263"/>
      <c r="BZ166" s="263"/>
      <c r="CA166" s="263"/>
      <c r="CB166" s="263"/>
      <c r="CC166" s="263"/>
      <c r="CD166" s="263"/>
      <c r="CE166" s="263"/>
      <c r="CF166" s="263"/>
      <c r="CG166" s="263"/>
      <c r="CH166" s="265"/>
      <c r="CI166" s="265"/>
      <c r="CJ166" s="265"/>
      <c r="CK166" s="265"/>
      <c r="CL166" s="265"/>
      <c r="CM166" s="265"/>
      <c r="CN166" s="265"/>
      <c r="CO166" s="265"/>
      <c r="CP166" s="265"/>
      <c r="CQ166" s="265"/>
      <c r="CR166" s="265"/>
      <c r="CS166" s="265"/>
      <c r="CT166" s="265"/>
    </row>
    <row r="167" spans="1:101" x14ac:dyDescent="0.2">
      <c r="S167" s="272"/>
      <c r="T167" s="263"/>
      <c r="U167" s="263"/>
      <c r="V167" s="263"/>
      <c r="W167" s="263"/>
      <c r="X167" s="263"/>
      <c r="Y167" s="263"/>
      <c r="Z167" s="263"/>
      <c r="AA167" s="263"/>
      <c r="AB167" s="263"/>
      <c r="AC167" s="263"/>
      <c r="AD167" s="263"/>
      <c r="AE167" s="263"/>
      <c r="AF167" s="263"/>
      <c r="AG167" s="263"/>
      <c r="AH167" s="263"/>
      <c r="AI167" s="263"/>
      <c r="AJ167" s="263"/>
      <c r="AK167" s="263"/>
      <c r="AL167" s="263"/>
      <c r="AM167" s="263"/>
      <c r="AN167" s="263"/>
      <c r="AO167" s="263"/>
      <c r="AP167" s="263"/>
      <c r="AQ167" s="263"/>
      <c r="AR167" s="263"/>
      <c r="AS167" s="263"/>
      <c r="AT167" s="263"/>
      <c r="AU167" s="263"/>
      <c r="AV167" s="263"/>
      <c r="AW167" s="263"/>
      <c r="AX167" s="263"/>
      <c r="AY167" s="263"/>
      <c r="AZ167" s="263"/>
      <c r="BA167" s="263"/>
      <c r="BB167" s="263"/>
      <c r="BC167" s="263"/>
      <c r="BD167" s="263"/>
      <c r="BE167" s="263"/>
      <c r="BF167" s="263"/>
      <c r="BG167" s="263"/>
      <c r="BH167" s="263"/>
      <c r="BI167" s="263"/>
      <c r="BJ167" s="263"/>
      <c r="BK167" s="263"/>
      <c r="BL167" s="263"/>
      <c r="BM167" s="263"/>
      <c r="BN167" s="263"/>
      <c r="BO167" s="263"/>
      <c r="BP167" s="263"/>
      <c r="BQ167" s="263"/>
      <c r="BR167" s="263"/>
      <c r="BS167" s="263"/>
      <c r="BT167" s="263"/>
      <c r="BU167" s="263"/>
      <c r="BV167" s="263"/>
      <c r="BW167" s="263"/>
      <c r="BX167" s="263"/>
      <c r="BY167" s="263"/>
      <c r="BZ167" s="263"/>
      <c r="CA167" s="263"/>
      <c r="CB167" s="263"/>
      <c r="CC167" s="263"/>
      <c r="CD167" s="263"/>
      <c r="CE167" s="263"/>
      <c r="CF167" s="263"/>
      <c r="CG167" s="263"/>
      <c r="CH167" s="265"/>
      <c r="CI167" s="265"/>
      <c r="CJ167" s="265"/>
      <c r="CK167" s="265"/>
      <c r="CL167" s="265"/>
      <c r="CM167" s="265"/>
      <c r="CN167" s="265"/>
      <c r="CO167" s="265"/>
      <c r="CP167" s="265"/>
      <c r="CQ167" s="265"/>
      <c r="CR167" s="265"/>
      <c r="CS167" s="265"/>
      <c r="CT167" s="265"/>
    </row>
    <row r="168" spans="1:101" x14ac:dyDescent="0.2">
      <c r="S168" s="272"/>
      <c r="T168" s="263"/>
      <c r="U168" s="263"/>
      <c r="V168" s="263"/>
      <c r="W168" s="263"/>
      <c r="X168" s="263"/>
      <c r="Y168" s="263"/>
      <c r="Z168" s="263"/>
      <c r="AA168" s="263"/>
      <c r="AB168" s="263"/>
      <c r="AC168" s="263"/>
      <c r="AD168" s="263"/>
      <c r="AE168" s="263"/>
      <c r="AF168" s="263"/>
      <c r="AG168" s="263"/>
      <c r="AH168" s="263"/>
      <c r="AI168" s="263"/>
      <c r="AJ168" s="263"/>
      <c r="AK168" s="263"/>
      <c r="AL168" s="263"/>
      <c r="AM168" s="263"/>
      <c r="AN168" s="263"/>
      <c r="AO168" s="263"/>
      <c r="AP168" s="263"/>
      <c r="AQ168" s="263"/>
      <c r="AR168" s="263"/>
      <c r="AS168" s="263"/>
      <c r="AT168" s="263"/>
      <c r="AU168" s="263"/>
      <c r="AV168" s="263"/>
      <c r="AW168" s="263"/>
      <c r="AX168" s="263"/>
      <c r="AY168" s="263"/>
      <c r="AZ168" s="263"/>
      <c r="BA168" s="263"/>
      <c r="BB168" s="263"/>
      <c r="BC168" s="263"/>
      <c r="BD168" s="263"/>
      <c r="BE168" s="263"/>
      <c r="BF168" s="263"/>
      <c r="BG168" s="263"/>
      <c r="BH168" s="263"/>
      <c r="BI168" s="263"/>
      <c r="BJ168" s="263"/>
      <c r="BK168" s="263"/>
      <c r="BL168" s="263"/>
      <c r="BM168" s="263"/>
      <c r="BN168" s="263"/>
      <c r="BO168" s="263"/>
      <c r="BP168" s="263"/>
      <c r="BQ168" s="263"/>
      <c r="BR168" s="263"/>
      <c r="BS168" s="263"/>
      <c r="BT168" s="263"/>
      <c r="BU168" s="263"/>
      <c r="BV168" s="265"/>
      <c r="BW168" s="265"/>
      <c r="BX168" s="265"/>
      <c r="BY168" s="265"/>
      <c r="BZ168" s="265"/>
      <c r="CA168" s="265"/>
      <c r="CB168" s="265"/>
      <c r="CC168" s="265"/>
      <c r="CD168" s="265"/>
      <c r="CE168" s="265"/>
      <c r="CF168" s="265"/>
      <c r="CG168" s="265"/>
      <c r="CH168" s="265"/>
      <c r="CI168" s="265"/>
      <c r="CJ168" s="265"/>
      <c r="CK168" s="265"/>
      <c r="CL168" s="265"/>
      <c r="CM168" s="265"/>
      <c r="CN168" s="265"/>
      <c r="CO168" s="265"/>
      <c r="CP168" s="265"/>
      <c r="CQ168" s="265"/>
      <c r="CR168" s="265"/>
      <c r="CS168" s="265"/>
      <c r="CT168" s="265"/>
    </row>
    <row r="169" spans="1:101" x14ac:dyDescent="0.2">
      <c r="S169" s="238"/>
      <c r="BV169" s="239"/>
      <c r="BW169" s="239"/>
      <c r="BX169" s="239"/>
      <c r="BY169" s="239"/>
      <c r="BZ169" s="239"/>
      <c r="CA169" s="239"/>
      <c r="CB169" s="239"/>
      <c r="CC169" s="239"/>
      <c r="CD169" s="239"/>
      <c r="CE169" s="239"/>
      <c r="CF169" s="239"/>
      <c r="CG169" s="239"/>
      <c r="CH169" s="239"/>
      <c r="CI169" s="239"/>
      <c r="CJ169" s="239"/>
      <c r="CK169" s="239"/>
      <c r="CL169" s="239"/>
      <c r="CM169" s="239"/>
      <c r="CN169" s="239"/>
      <c r="CO169" s="239"/>
      <c r="CP169" s="239"/>
      <c r="CQ169" s="239"/>
      <c r="CR169" s="239"/>
      <c r="CS169" s="239"/>
      <c r="CT169" s="239"/>
    </row>
    <row r="170" spans="1:101" x14ac:dyDescent="0.2">
      <c r="S170" s="238"/>
      <c r="BV170" s="239"/>
      <c r="BW170" s="239"/>
      <c r="BX170" s="239"/>
      <c r="BY170" s="239"/>
      <c r="BZ170" s="239"/>
      <c r="CA170" s="239"/>
      <c r="CB170" s="239"/>
      <c r="CC170" s="239"/>
      <c r="CD170" s="239"/>
      <c r="CE170" s="239"/>
      <c r="CF170" s="239"/>
      <c r="CG170" s="239"/>
      <c r="CH170" s="239"/>
      <c r="CI170" s="239"/>
      <c r="CJ170" s="239"/>
      <c r="CK170" s="239"/>
      <c r="CL170" s="239"/>
      <c r="CM170" s="239"/>
      <c r="CN170" s="239"/>
      <c r="CO170" s="239"/>
      <c r="CP170" s="239"/>
      <c r="CQ170" s="239"/>
      <c r="CR170" s="239"/>
      <c r="CS170" s="239"/>
      <c r="CT170" s="239"/>
    </row>
    <row r="171" spans="1:101" x14ac:dyDescent="0.2">
      <c r="S171" s="238"/>
      <c r="BV171" s="239"/>
      <c r="BW171" s="239"/>
      <c r="BX171" s="239"/>
      <c r="BY171" s="239"/>
      <c r="BZ171" s="239"/>
      <c r="CA171" s="239"/>
      <c r="CB171" s="239"/>
      <c r="CC171" s="239"/>
      <c r="CD171" s="239"/>
      <c r="CE171" s="239"/>
      <c r="CF171" s="239"/>
      <c r="CG171" s="239"/>
      <c r="CH171" s="239"/>
      <c r="CI171" s="239"/>
      <c r="CJ171" s="239"/>
      <c r="CK171" s="239"/>
      <c r="CL171" s="239"/>
      <c r="CM171" s="239"/>
      <c r="CN171" s="239"/>
      <c r="CO171" s="239"/>
      <c r="CP171" s="239"/>
      <c r="CQ171" s="239"/>
      <c r="CR171" s="239"/>
      <c r="CS171" s="239"/>
      <c r="CT171" s="239"/>
    </row>
    <row r="172" spans="1:101" x14ac:dyDescent="0.2">
      <c r="S172" s="238"/>
      <c r="BV172" s="239"/>
      <c r="BW172" s="239"/>
      <c r="BX172" s="239"/>
      <c r="BY172" s="239"/>
      <c r="BZ172" s="239"/>
      <c r="CA172" s="239"/>
      <c r="CB172" s="239"/>
      <c r="CC172" s="239"/>
      <c r="CD172" s="239"/>
      <c r="CE172" s="239"/>
      <c r="CF172" s="239"/>
      <c r="CG172" s="239"/>
    </row>
    <row r="173" spans="1:101" x14ac:dyDescent="0.2">
      <c r="S173" s="238"/>
      <c r="BV173" s="239"/>
      <c r="BW173" s="239"/>
      <c r="BX173" s="239"/>
      <c r="BY173" s="239"/>
      <c r="BZ173" s="239"/>
      <c r="CA173" s="239"/>
      <c r="CB173" s="239"/>
      <c r="CC173" s="239"/>
      <c r="CD173" s="239"/>
      <c r="CE173" s="239"/>
      <c r="CF173" s="239"/>
      <c r="CG173" s="239"/>
    </row>
    <row r="174" spans="1:101" x14ac:dyDescent="0.2">
      <c r="S174" s="238"/>
    </row>
    <row r="175" spans="1:101" x14ac:dyDescent="0.2">
      <c r="S175" s="238"/>
    </row>
    <row r="176" spans="1:101" x14ac:dyDescent="0.2">
      <c r="S176" s="238"/>
    </row>
    <row r="177" spans="19:19" x14ac:dyDescent="0.2">
      <c r="S177" s="238"/>
    </row>
    <row r="178" spans="19:19" x14ac:dyDescent="0.2">
      <c r="S178" s="238"/>
    </row>
    <row r="179" spans="19:19" x14ac:dyDescent="0.2">
      <c r="S179" s="238"/>
    </row>
    <row r="180" spans="19:19" x14ac:dyDescent="0.2">
      <c r="S180" s="238"/>
    </row>
    <row r="181" spans="19:19" x14ac:dyDescent="0.2">
      <c r="S181" s="238"/>
    </row>
    <row r="182" spans="19:19" x14ac:dyDescent="0.2">
      <c r="S182" s="238"/>
    </row>
    <row r="183" spans="19:19" x14ac:dyDescent="0.2">
      <c r="S183" s="238"/>
    </row>
    <row r="184" spans="19:19" x14ac:dyDescent="0.2">
      <c r="S184" s="238"/>
    </row>
    <row r="185" spans="19:19" x14ac:dyDescent="0.2">
      <c r="S185" s="238"/>
    </row>
    <row r="186" spans="19:19" x14ac:dyDescent="0.2">
      <c r="S186" s="238"/>
    </row>
    <row r="187" spans="19:19" x14ac:dyDescent="0.2">
      <c r="S187" s="238"/>
    </row>
    <row r="188" spans="19:19" x14ac:dyDescent="0.2">
      <c r="S188" s="238"/>
    </row>
    <row r="189" spans="19:19" x14ac:dyDescent="0.2">
      <c r="S189" s="238"/>
    </row>
    <row r="190" spans="19:19" x14ac:dyDescent="0.2">
      <c r="S190" s="238"/>
    </row>
    <row r="191" spans="19:19" x14ac:dyDescent="0.2">
      <c r="S191" s="238"/>
    </row>
    <row r="192" spans="19:19" x14ac:dyDescent="0.2">
      <c r="S192" s="238"/>
    </row>
    <row r="193" spans="19:19" x14ac:dyDescent="0.2">
      <c r="S193" s="238"/>
    </row>
    <row r="194" spans="19:19" x14ac:dyDescent="0.2">
      <c r="S194" s="238"/>
    </row>
    <row r="195" spans="19:19" x14ac:dyDescent="0.2">
      <c r="S195" s="238"/>
    </row>
    <row r="196" spans="19:19" x14ac:dyDescent="0.2">
      <c r="S196" s="238"/>
    </row>
    <row r="197" spans="19:19" x14ac:dyDescent="0.2">
      <c r="S197" s="238"/>
    </row>
    <row r="198" spans="19:19" x14ac:dyDescent="0.2">
      <c r="S198" s="238"/>
    </row>
    <row r="199" spans="19:19" x14ac:dyDescent="0.2">
      <c r="S199" s="238"/>
    </row>
    <row r="200" spans="19:19" x14ac:dyDescent="0.2">
      <c r="S200" s="238"/>
    </row>
    <row r="201" spans="19:19" x14ac:dyDescent="0.2">
      <c r="S201" s="238"/>
    </row>
    <row r="202" spans="19:19" x14ac:dyDescent="0.2">
      <c r="S202" s="238"/>
    </row>
    <row r="203" spans="19:19" x14ac:dyDescent="0.2">
      <c r="S203" s="238"/>
    </row>
    <row r="204" spans="19:19" x14ac:dyDescent="0.2">
      <c r="S204" s="238"/>
    </row>
    <row r="205" spans="19:19" x14ac:dyDescent="0.2">
      <c r="S205" s="238"/>
    </row>
    <row r="206" spans="19:19" x14ac:dyDescent="0.2">
      <c r="S206" s="238"/>
    </row>
    <row r="207" spans="19:19" x14ac:dyDescent="0.2">
      <c r="S207" s="238"/>
    </row>
    <row r="208" spans="19:19" x14ac:dyDescent="0.2">
      <c r="S208" s="238"/>
    </row>
    <row r="209" spans="19:19" x14ac:dyDescent="0.2">
      <c r="S209" s="238"/>
    </row>
    <row r="210" spans="19:19" x14ac:dyDescent="0.2">
      <c r="S210" s="238"/>
    </row>
    <row r="211" spans="19:19" x14ac:dyDescent="0.2">
      <c r="S211" s="238"/>
    </row>
    <row r="212" spans="19:19" x14ac:dyDescent="0.2">
      <c r="S212" s="238"/>
    </row>
    <row r="213" spans="19:19" x14ac:dyDescent="0.2">
      <c r="S213" s="238"/>
    </row>
    <row r="214" spans="19:19" x14ac:dyDescent="0.2">
      <c r="S214" s="238"/>
    </row>
    <row r="215" spans="19:19" x14ac:dyDescent="0.2">
      <c r="S215" s="238"/>
    </row>
    <row r="216" spans="19:19" x14ac:dyDescent="0.2">
      <c r="S216" s="238"/>
    </row>
    <row r="217" spans="19:19" x14ac:dyDescent="0.2">
      <c r="S217" s="238"/>
    </row>
    <row r="218" spans="19:19" x14ac:dyDescent="0.2">
      <c r="S218" s="238"/>
    </row>
    <row r="219" spans="19:19" x14ac:dyDescent="0.2">
      <c r="S219" s="238"/>
    </row>
    <row r="220" spans="19:19" x14ac:dyDescent="0.2">
      <c r="S220" s="238"/>
    </row>
    <row r="221" spans="19:19" x14ac:dyDescent="0.2">
      <c r="S221" s="238"/>
    </row>
    <row r="222" spans="19:19" x14ac:dyDescent="0.2">
      <c r="S222" s="238"/>
    </row>
    <row r="223" spans="19:19" x14ac:dyDescent="0.2">
      <c r="S223" s="238"/>
    </row>
    <row r="224" spans="19:19" x14ac:dyDescent="0.2">
      <c r="S224" s="238"/>
    </row>
    <row r="225" spans="19:19" x14ac:dyDescent="0.2">
      <c r="S225" s="238"/>
    </row>
    <row r="226" spans="19:19" x14ac:dyDescent="0.2">
      <c r="S226" s="238"/>
    </row>
    <row r="227" spans="19:19" x14ac:dyDescent="0.2">
      <c r="S227" s="238"/>
    </row>
    <row r="228" spans="19:19" x14ac:dyDescent="0.2">
      <c r="S228" s="238"/>
    </row>
    <row r="229" spans="19:19" x14ac:dyDescent="0.2">
      <c r="S229" s="238"/>
    </row>
    <row r="230" spans="19:19" x14ac:dyDescent="0.2">
      <c r="S230" s="238"/>
    </row>
    <row r="231" spans="19:19" x14ac:dyDescent="0.2">
      <c r="S231" s="238"/>
    </row>
    <row r="232" spans="19:19" x14ac:dyDescent="0.2">
      <c r="S232" s="238"/>
    </row>
    <row r="233" spans="19:19" x14ac:dyDescent="0.2">
      <c r="S233" s="238"/>
    </row>
    <row r="234" spans="19:19" x14ac:dyDescent="0.2">
      <c r="S234" s="238"/>
    </row>
    <row r="235" spans="19:19" x14ac:dyDescent="0.2">
      <c r="S235" s="238"/>
    </row>
    <row r="236" spans="19:19" x14ac:dyDescent="0.2">
      <c r="S236" s="238"/>
    </row>
    <row r="237" spans="19:19" x14ac:dyDescent="0.2">
      <c r="S237" s="238"/>
    </row>
    <row r="238" spans="19:19" x14ac:dyDescent="0.2">
      <c r="S238" s="238"/>
    </row>
    <row r="239" spans="19:19" x14ac:dyDescent="0.2">
      <c r="S239" s="238"/>
    </row>
    <row r="240" spans="19:19" x14ac:dyDescent="0.2">
      <c r="S240" s="238"/>
    </row>
    <row r="241" spans="19:19" x14ac:dyDescent="0.2">
      <c r="S241" s="238"/>
    </row>
    <row r="242" spans="19:19" x14ac:dyDescent="0.2">
      <c r="S242" s="238"/>
    </row>
    <row r="243" spans="19:19" x14ac:dyDescent="0.2">
      <c r="S243" s="238"/>
    </row>
    <row r="244" spans="19:19" x14ac:dyDescent="0.2">
      <c r="S244" s="238"/>
    </row>
    <row r="245" spans="19:19" x14ac:dyDescent="0.2">
      <c r="S245" s="238"/>
    </row>
    <row r="246" spans="19:19" x14ac:dyDescent="0.2">
      <c r="S246" s="238"/>
    </row>
    <row r="247" spans="19:19" x14ac:dyDescent="0.2">
      <c r="S247" s="218"/>
    </row>
  </sheetData>
  <mergeCells count="50">
    <mergeCell ref="BP8:BR8"/>
    <mergeCell ref="BS8:BS9"/>
    <mergeCell ref="AL7:AW7"/>
    <mergeCell ref="N7:Y7"/>
    <mergeCell ref="Z7:AK7"/>
    <mergeCell ref="Z8:AE8"/>
    <mergeCell ref="AF8:AH8"/>
    <mergeCell ref="B4:N4"/>
    <mergeCell ref="B5:N5"/>
    <mergeCell ref="CH7:CS7"/>
    <mergeCell ref="AR8:AT8"/>
    <mergeCell ref="H8:J8"/>
    <mergeCell ref="K8:K9"/>
    <mergeCell ref="N8:S8"/>
    <mergeCell ref="T8:V8"/>
    <mergeCell ref="AI8:AI9"/>
    <mergeCell ref="BJ8:BO8"/>
    <mergeCell ref="BI8:BI9"/>
    <mergeCell ref="AU8:AU9"/>
    <mergeCell ref="AW8:AW9"/>
    <mergeCell ref="B7:M7"/>
    <mergeCell ref="Y8:Y9"/>
    <mergeCell ref="W8:W9"/>
    <mergeCell ref="CT7:CT9"/>
    <mergeCell ref="CS8:CS9"/>
    <mergeCell ref="CQ8:CQ9"/>
    <mergeCell ref="BD8:BF8"/>
    <mergeCell ref="BG8:BG9"/>
    <mergeCell ref="AX7:BI7"/>
    <mergeCell ref="BJ7:BU7"/>
    <mergeCell ref="CH8:CM8"/>
    <mergeCell ref="CN8:CP8"/>
    <mergeCell ref="BU8:BU9"/>
    <mergeCell ref="CG8:CG9"/>
    <mergeCell ref="BV7:CG7"/>
    <mergeCell ref="AX8:BC8"/>
    <mergeCell ref="CE8:CE9"/>
    <mergeCell ref="CB8:CD8"/>
    <mergeCell ref="BV8:CA8"/>
    <mergeCell ref="B160:M160"/>
    <mergeCell ref="B158:M158"/>
    <mergeCell ref="B157:M157"/>
    <mergeCell ref="AL8:AQ8"/>
    <mergeCell ref="M8:M9"/>
    <mergeCell ref="AK8:AK9"/>
    <mergeCell ref="B8:G8"/>
    <mergeCell ref="B159:M159"/>
    <mergeCell ref="B156:M156"/>
    <mergeCell ref="B154:M154"/>
    <mergeCell ref="B155:M155"/>
  </mergeCells>
  <hyperlinks>
    <hyperlink ref="B2" r:id="rId1" display="Australian Petroleum Statistics, Issue 298 May 2021" xr:uid="{FFA07660-954B-4E3E-86A5-813A3EABC2F2}"/>
  </hyperlinks>
  <pageMargins left="0.19685039370078741" right="0.19685039370078741" top="0.55118110236220474" bottom="0.35433070866141736" header="0.31496062992125984" footer="0"/>
  <pageSetup paperSize="9" scale="65" fitToWidth="0" orientation="portrait" r:id="rId2"/>
  <rowBreaks count="1" manualBreakCount="1">
    <brk id="93" max="97" man="1"/>
  </rowBreaks>
  <colBreaks count="7" manualBreakCount="7">
    <brk id="13" max="1048575" man="1"/>
    <brk id="25" max="1048575" man="1"/>
    <brk id="37" max="1048575" man="1"/>
    <brk id="49" max="1048575" man="1"/>
    <brk id="61" max="1048575" man="1"/>
    <brk id="73" max="1048575" man="1"/>
    <brk id="85"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E17F6-0B5C-4D74-AB99-B623EDE67ED0}">
  <sheetPr>
    <pageSetUpPr autoPageBreaks="0" fitToPage="1"/>
  </sheetPr>
  <dimension ref="A1:AF200"/>
  <sheetViews>
    <sheetView showGridLines="0" zoomScaleNormal="100" workbookViewId="0">
      <selection activeCell="E38" sqref="E38"/>
    </sheetView>
  </sheetViews>
  <sheetFormatPr defaultColWidth="7.5" defaultRowHeight="12.75" x14ac:dyDescent="0.2"/>
  <cols>
    <col min="1" max="1" width="3.625" style="121" customWidth="1"/>
    <col min="2" max="2" width="25.375" style="121" customWidth="1"/>
    <col min="3" max="3" width="14.25" style="121" customWidth="1"/>
    <col min="4" max="4" width="8.625" style="121" bestFit="1" customWidth="1"/>
    <col min="5" max="5" width="8.625" style="121" customWidth="1"/>
    <col min="6" max="8" width="8.625" style="121" bestFit="1" customWidth="1"/>
    <col min="9" max="9" width="8.625" style="121" customWidth="1"/>
    <col min="10" max="10" width="11.625" style="121" customWidth="1"/>
    <col min="11" max="11" width="14.75" style="121" customWidth="1"/>
    <col min="12" max="12" width="14.5" style="121" customWidth="1"/>
    <col min="13" max="14" width="8.625" style="121" customWidth="1"/>
    <col min="15" max="15" width="9.5" style="121" customWidth="1"/>
    <col min="16" max="16" width="8.625" style="121" customWidth="1"/>
    <col min="17" max="17" width="8.125" style="121" customWidth="1"/>
    <col min="18" max="18" width="7.625" style="121" customWidth="1"/>
    <col min="19" max="19" width="7.5" style="121"/>
    <col min="20" max="21" width="8.625" style="121" bestFit="1" customWidth="1"/>
    <col min="22" max="22" width="7.5" style="121"/>
    <col min="23" max="27" width="8.625" style="121" bestFit="1" customWidth="1"/>
    <col min="28" max="31" width="7.5" style="121"/>
    <col min="32" max="32" width="11.375" style="121" bestFit="1" customWidth="1"/>
    <col min="33" max="16384" width="7.5" style="121"/>
  </cols>
  <sheetData>
    <row r="1" spans="2:21" s="2" customFormat="1" ht="15.6" customHeight="1" x14ac:dyDescent="0.2"/>
    <row r="2" spans="2:21" s="2" customFormat="1" ht="14.65" customHeight="1" x14ac:dyDescent="0.2"/>
    <row r="3" spans="2:21" s="2" customFormat="1" ht="14.65" customHeight="1" x14ac:dyDescent="0.2">
      <c r="F3" s="9"/>
    </row>
    <row r="4" spans="2:21" s="2" customFormat="1" ht="14.65" customHeight="1" x14ac:dyDescent="0.2"/>
    <row r="5" spans="2:21" s="2" customFormat="1" ht="14.65" customHeight="1" x14ac:dyDescent="0.2"/>
    <row r="6" spans="2:21" s="2" customFormat="1" ht="14.65" customHeight="1" x14ac:dyDescent="0.2">
      <c r="L6" s="10"/>
    </row>
    <row r="7" spans="2:21" s="2" customFormat="1" ht="14.65" customHeight="1" x14ac:dyDescent="0.2">
      <c r="L7" s="10"/>
    </row>
    <row r="8" spans="2:21" s="11" customFormat="1" ht="14.65" customHeight="1" x14ac:dyDescent="0.2">
      <c r="D8" s="12"/>
      <c r="E8" s="12"/>
    </row>
    <row r="9" spans="2:21" s="11" customFormat="1" ht="14.65" customHeight="1" x14ac:dyDescent="0.2">
      <c r="D9" s="12"/>
      <c r="E9" s="12"/>
    </row>
    <row r="10" spans="2:21" s="11" customFormat="1" ht="14.65" customHeight="1" x14ac:dyDescent="0.2">
      <c r="D10" s="12"/>
      <c r="E10" s="12"/>
      <c r="G10" s="13"/>
    </row>
    <row r="11" spans="2:21" s="18" customFormat="1" ht="25.15" customHeight="1" x14ac:dyDescent="0.3">
      <c r="B11" s="14" t="s">
        <v>65</v>
      </c>
      <c r="C11" s="15"/>
      <c r="D11" s="15"/>
      <c r="E11" s="15"/>
      <c r="F11" s="16"/>
      <c r="G11" s="16"/>
      <c r="H11" s="16"/>
      <c r="I11" s="16"/>
      <c r="J11" s="16"/>
      <c r="K11" s="16"/>
      <c r="L11" s="17"/>
      <c r="M11" s="16"/>
      <c r="N11" s="16"/>
      <c r="O11" s="16"/>
      <c r="P11" s="16"/>
      <c r="Q11" s="16"/>
      <c r="R11" s="16"/>
      <c r="S11" s="16"/>
      <c r="T11" s="16"/>
    </row>
    <row r="12" spans="2:21" s="19" customFormat="1" ht="14.65" customHeight="1" x14ac:dyDescent="0.3"/>
    <row r="13" spans="2:21" x14ac:dyDescent="0.2">
      <c r="T13" s="245"/>
      <c r="U13" s="245"/>
    </row>
    <row r="14" spans="2:21" x14ac:dyDescent="0.2">
      <c r="H14" s="4" t="s">
        <v>167</v>
      </c>
      <c r="I14" s="4" t="s">
        <v>168</v>
      </c>
      <c r="J14" s="122"/>
      <c r="K14" s="122"/>
      <c r="L14" s="122"/>
      <c r="M14" s="122"/>
      <c r="N14" s="122"/>
      <c r="O14" s="122"/>
      <c r="P14" s="122"/>
      <c r="Q14" s="245" t="s">
        <v>156</v>
      </c>
      <c r="S14" s="244" t="s">
        <v>158</v>
      </c>
    </row>
    <row r="15" spans="2:21" x14ac:dyDescent="0.2">
      <c r="G15" s="122"/>
      <c r="H15" s="122"/>
      <c r="I15" s="122"/>
      <c r="J15" s="122"/>
      <c r="K15" s="122"/>
      <c r="L15" s="122"/>
      <c r="M15" s="122"/>
      <c r="N15" s="122"/>
      <c r="O15" s="122"/>
      <c r="P15" s="122"/>
      <c r="Q15" s="122"/>
      <c r="R15" s="122"/>
    </row>
    <row r="16" spans="2:21" ht="48" x14ac:dyDescent="0.2">
      <c r="B16" s="365" t="s">
        <v>48</v>
      </c>
      <c r="C16" s="366" t="str">
        <f>J66</f>
        <v>Proportion of sales ethanol</v>
      </c>
      <c r="D16" s="366" t="s">
        <v>175</v>
      </c>
      <c r="E16" s="367" t="s">
        <v>174</v>
      </c>
    </row>
    <row r="17" spans="2:21" x14ac:dyDescent="0.2">
      <c r="B17" s="252">
        <v>2011</v>
      </c>
      <c r="C17" s="255">
        <f t="shared" ref="C17:E22" si="0">AVERAGEIFS(N:N,$K:$K,$B17)</f>
        <v>0.36278839318077277</v>
      </c>
      <c r="D17" s="255">
        <f t="shared" si="0"/>
        <v>0.34719359542675771</v>
      </c>
      <c r="E17" s="364">
        <f t="shared" si="0"/>
        <v>0.29001801139246952</v>
      </c>
    </row>
    <row r="18" spans="2:21" x14ac:dyDescent="0.2">
      <c r="B18" s="252">
        <v>2012</v>
      </c>
      <c r="C18" s="255">
        <f t="shared" si="0"/>
        <v>0.3642371968351677</v>
      </c>
      <c r="D18" s="255">
        <f t="shared" si="0"/>
        <v>0.28917823033409784</v>
      </c>
      <c r="E18" s="124">
        <f t="shared" si="0"/>
        <v>0.34658457283073435</v>
      </c>
    </row>
    <row r="19" spans="2:21" x14ac:dyDescent="0.2">
      <c r="B19" s="252">
        <v>2013</v>
      </c>
      <c r="C19" s="255">
        <f t="shared" si="0"/>
        <v>0.35532703398232163</v>
      </c>
      <c r="D19" s="255">
        <f t="shared" si="0"/>
        <v>0.27723502390771509</v>
      </c>
      <c r="E19" s="124">
        <f t="shared" si="0"/>
        <v>0.36743794210996339</v>
      </c>
    </row>
    <row r="20" spans="2:21" x14ac:dyDescent="0.2">
      <c r="B20" s="252">
        <v>2014</v>
      </c>
      <c r="C20" s="255">
        <f t="shared" si="0"/>
        <v>0.32810558701497711</v>
      </c>
      <c r="D20" s="255">
        <f t="shared" si="0"/>
        <v>0.28365689562616736</v>
      </c>
      <c r="E20" s="124">
        <f t="shared" si="0"/>
        <v>0.38823751735885564</v>
      </c>
    </row>
    <row r="21" spans="2:21" x14ac:dyDescent="0.2">
      <c r="B21" s="252">
        <v>2015</v>
      </c>
      <c r="C21" s="255">
        <f t="shared" si="0"/>
        <v>0.30023968069072265</v>
      </c>
      <c r="D21" s="255">
        <f t="shared" si="0"/>
        <v>0.28921010797217228</v>
      </c>
      <c r="E21" s="124">
        <f t="shared" si="0"/>
        <v>0.41055021133710506</v>
      </c>
    </row>
    <row r="22" spans="2:21" x14ac:dyDescent="0.2">
      <c r="B22" s="123">
        <v>2016</v>
      </c>
      <c r="C22" s="255">
        <f t="shared" si="0"/>
        <v>0.24713744004575758</v>
      </c>
      <c r="D22" s="255">
        <f t="shared" si="0"/>
        <v>0.31897675194233105</v>
      </c>
      <c r="E22" s="124">
        <f t="shared" si="0"/>
        <v>0.4338858080119114</v>
      </c>
      <c r="F22" s="55"/>
    </row>
    <row r="23" spans="2:21" ht="14.25" x14ac:dyDescent="0.2">
      <c r="B23" s="123">
        <v>2017</v>
      </c>
      <c r="C23" s="255">
        <f>AVERAGEIFS(N:N,K:K,B23)</f>
        <v>0.23941446974214708</v>
      </c>
      <c r="D23" s="255">
        <f t="shared" ref="D23:E27" si="1">AVERAGEIFS(O:O,$K:$K,$B23)</f>
        <v>0.3320437134023565</v>
      </c>
      <c r="E23" s="124">
        <f t="shared" si="1"/>
        <v>0.42854181685549642</v>
      </c>
      <c r="U23"/>
    </row>
    <row r="24" spans="2:21" x14ac:dyDescent="0.2">
      <c r="B24" s="123">
        <v>2018</v>
      </c>
      <c r="C24" s="255">
        <f>AVERAGEIFS(N:N,K:K,B24)</f>
        <v>0.2471934663027241</v>
      </c>
      <c r="D24" s="255">
        <f t="shared" si="1"/>
        <v>0.32920761476775623</v>
      </c>
      <c r="E24" s="124">
        <f t="shared" si="1"/>
        <v>0.42359891892951967</v>
      </c>
    </row>
    <row r="25" spans="2:21" x14ac:dyDescent="0.2">
      <c r="B25" s="123">
        <v>2019</v>
      </c>
      <c r="C25" s="255">
        <f>AVERAGEIFS(N:N,K:K,B25)</f>
        <v>0.25206212968288016</v>
      </c>
      <c r="D25" s="255">
        <f t="shared" si="1"/>
        <v>0.32131365041915311</v>
      </c>
      <c r="E25" s="124">
        <f t="shared" si="1"/>
        <v>0.42662421989796667</v>
      </c>
    </row>
    <row r="26" spans="2:21" x14ac:dyDescent="0.2">
      <c r="B26" s="123">
        <v>2020</v>
      </c>
      <c r="C26" s="250">
        <f>AVERAGEIFS(N:N,K:K,B26)</f>
        <v>0.2402867025599128</v>
      </c>
      <c r="D26" s="255">
        <f t="shared" si="1"/>
        <v>0.32741392251083618</v>
      </c>
      <c r="E26" s="124">
        <f t="shared" si="1"/>
        <v>0.43229937492925102</v>
      </c>
    </row>
    <row r="27" spans="2:21" x14ac:dyDescent="0.2">
      <c r="B27" s="246">
        <v>2021</v>
      </c>
      <c r="C27" s="250">
        <f>AVERAGEIFS(N:N,K:K,B27)</f>
        <v>0.21383528948007355</v>
      </c>
      <c r="D27" s="250">
        <f t="shared" si="1"/>
        <v>0.34217654040053502</v>
      </c>
      <c r="E27" s="364">
        <f t="shared" si="1"/>
        <v>0.44398817011939146</v>
      </c>
    </row>
    <row r="28" spans="2:21" x14ac:dyDescent="0.2">
      <c r="C28" s="125"/>
    </row>
    <row r="29" spans="2:21" x14ac:dyDescent="0.2">
      <c r="C29" s="126"/>
    </row>
    <row r="30" spans="2:21" x14ac:dyDescent="0.2">
      <c r="C30" s="125"/>
    </row>
    <row r="38" spans="2:16" x14ac:dyDescent="0.2">
      <c r="B38" s="137" t="s">
        <v>169</v>
      </c>
      <c r="C38" s="256">
        <f>H185/H184-1</f>
        <v>-0.40712058226452819</v>
      </c>
    </row>
    <row r="39" spans="2:16" x14ac:dyDescent="0.2">
      <c r="B39" s="86" t="s">
        <v>170</v>
      </c>
      <c r="C39" s="145">
        <f>MIN(H:H)</f>
        <v>256.88730000000004</v>
      </c>
    </row>
    <row r="40" spans="2:16" x14ac:dyDescent="0.2">
      <c r="B40" s="86" t="s">
        <v>171</v>
      </c>
      <c r="C40" s="261">
        <f>INDEX(B:B,MATCH(C39,H:H,0),1)</f>
        <v>43922</v>
      </c>
    </row>
    <row r="41" spans="2:16" x14ac:dyDescent="0.2">
      <c r="B41" s="86" t="s">
        <v>172</v>
      </c>
      <c r="C41" s="152">
        <f>MAX(N:N)</f>
        <v>0.38774225700682247</v>
      </c>
      <c r="L41" s="126"/>
    </row>
    <row r="42" spans="2:16" x14ac:dyDescent="0.2">
      <c r="B42" s="86" t="s">
        <v>173</v>
      </c>
      <c r="C42" s="261">
        <f>INDEX(B:B,MATCH(C41,N:N,0),1)</f>
        <v>40603</v>
      </c>
    </row>
    <row r="43" spans="2:16" x14ac:dyDescent="0.2">
      <c r="B43" s="93"/>
      <c r="C43" s="258"/>
      <c r="O43" s="323"/>
      <c r="P43" s="323"/>
    </row>
    <row r="45" spans="2:16" x14ac:dyDescent="0.2">
      <c r="D45" s="329"/>
      <c r="E45" s="329"/>
      <c r="F45" s="329"/>
    </row>
    <row r="46" spans="2:16" x14ac:dyDescent="0.2">
      <c r="B46" s="365" t="s">
        <v>48</v>
      </c>
      <c r="C46" s="366" t="s">
        <v>192</v>
      </c>
      <c r="D46" s="368" t="s">
        <v>193</v>
      </c>
      <c r="E46" s="329"/>
      <c r="F46" s="329"/>
    </row>
    <row r="47" spans="2:16" x14ac:dyDescent="0.2">
      <c r="B47" s="252">
        <v>2011</v>
      </c>
      <c r="C47" s="331">
        <f t="shared" ref="C47:C57" si="2">SUMIFS(H:H,$K:$K,$B47)</f>
        <v>6088.2078999999985</v>
      </c>
      <c r="D47" s="124"/>
      <c r="E47" s="330"/>
      <c r="F47" s="329"/>
    </row>
    <row r="48" spans="2:16" x14ac:dyDescent="0.2">
      <c r="B48" s="252">
        <v>2012</v>
      </c>
      <c r="C48" s="331">
        <f t="shared" si="2"/>
        <v>5916.0977000000012</v>
      </c>
      <c r="D48" s="124">
        <f>C48/C47-1</f>
        <v>-2.826943541136262E-2</v>
      </c>
      <c r="E48" s="255"/>
      <c r="F48" s="329"/>
    </row>
    <row r="49" spans="2:17" x14ac:dyDescent="0.2">
      <c r="B49" s="252">
        <v>2013</v>
      </c>
      <c r="C49" s="331">
        <f t="shared" si="2"/>
        <v>5885.0810000000001</v>
      </c>
      <c r="D49" s="124">
        <f t="shared" ref="D49:D57" si="3">C49/C48-1</f>
        <v>-5.2427633167723142E-3</v>
      </c>
      <c r="E49" s="255"/>
      <c r="F49" s="329"/>
    </row>
    <row r="50" spans="2:17" x14ac:dyDescent="0.2">
      <c r="B50" s="252">
        <v>2014</v>
      </c>
      <c r="C50" s="331">
        <f t="shared" si="2"/>
        <v>5872.1963000000014</v>
      </c>
      <c r="D50" s="124">
        <f t="shared" si="3"/>
        <v>-2.1893836295538982E-3</v>
      </c>
      <c r="E50" s="255"/>
      <c r="F50" s="329"/>
    </row>
    <row r="51" spans="2:17" x14ac:dyDescent="0.2">
      <c r="B51" s="252">
        <v>2015</v>
      </c>
      <c r="C51" s="331">
        <f t="shared" si="2"/>
        <v>5813.9813000000004</v>
      </c>
      <c r="D51" s="124">
        <f t="shared" si="3"/>
        <v>-9.9136672253278268E-3</v>
      </c>
      <c r="E51" s="255"/>
      <c r="F51" s="329"/>
    </row>
    <row r="52" spans="2:17" x14ac:dyDescent="0.2">
      <c r="B52" s="123">
        <v>2016</v>
      </c>
      <c r="C52" s="331">
        <f t="shared" si="2"/>
        <v>5722.8829999999989</v>
      </c>
      <c r="D52" s="124">
        <f t="shared" si="3"/>
        <v>-1.5668832646572373E-2</v>
      </c>
      <c r="E52" s="255"/>
      <c r="F52" s="329"/>
    </row>
    <row r="53" spans="2:17" x14ac:dyDescent="0.2">
      <c r="B53" s="123">
        <v>2017</v>
      </c>
      <c r="C53" s="331">
        <f t="shared" si="2"/>
        <v>5799.5151000000005</v>
      </c>
      <c r="D53" s="124">
        <f t="shared" si="3"/>
        <v>1.3390471201316201E-2</v>
      </c>
      <c r="E53" s="255"/>
      <c r="F53" s="329"/>
    </row>
    <row r="54" spans="2:17" x14ac:dyDescent="0.2">
      <c r="B54" s="123">
        <v>2018</v>
      </c>
      <c r="C54" s="331">
        <f t="shared" si="2"/>
        <v>5795.8628000000008</v>
      </c>
      <c r="D54" s="124">
        <f t="shared" si="3"/>
        <v>-6.2975954662136679E-4</v>
      </c>
      <c r="E54" s="255"/>
      <c r="F54" s="329"/>
    </row>
    <row r="55" spans="2:17" x14ac:dyDescent="0.2">
      <c r="B55" s="123">
        <v>2019</v>
      </c>
      <c r="C55" s="331">
        <f t="shared" si="2"/>
        <v>5674.7276000000011</v>
      </c>
      <c r="D55" s="124">
        <f t="shared" si="3"/>
        <v>-2.0900287701772324E-2</v>
      </c>
      <c r="E55" s="255"/>
      <c r="F55" s="329"/>
    </row>
    <row r="56" spans="2:17" x14ac:dyDescent="0.2">
      <c r="B56" s="123">
        <v>2020</v>
      </c>
      <c r="C56" s="331">
        <f t="shared" si="2"/>
        <v>5112.120100000001</v>
      </c>
      <c r="D56" s="124">
        <f t="shared" si="3"/>
        <v>-9.9142644309481942E-2</v>
      </c>
      <c r="E56" s="255"/>
      <c r="F56" s="329"/>
    </row>
    <row r="57" spans="2:17" x14ac:dyDescent="0.2">
      <c r="B57" s="246">
        <v>2021</v>
      </c>
      <c r="C57" s="332">
        <f t="shared" si="2"/>
        <v>5244.1167999999998</v>
      </c>
      <c r="D57" s="333">
        <f t="shared" si="3"/>
        <v>2.5820344087768676E-2</v>
      </c>
      <c r="E57" s="330"/>
      <c r="F57" s="329"/>
    </row>
    <row r="58" spans="2:17" x14ac:dyDescent="0.2">
      <c r="D58" s="329"/>
      <c r="E58" s="329"/>
      <c r="F58" s="329"/>
    </row>
    <row r="59" spans="2:17" x14ac:dyDescent="0.2">
      <c r="D59" s="329"/>
      <c r="E59" s="329"/>
      <c r="F59" s="329"/>
    </row>
    <row r="60" spans="2:17" x14ac:dyDescent="0.2">
      <c r="C60" s="55"/>
      <c r="D60" s="329"/>
      <c r="E60" s="329"/>
      <c r="F60" s="329"/>
      <c r="M60" s="55"/>
    </row>
    <row r="61" spans="2:17" x14ac:dyDescent="0.2">
      <c r="B61" s="361" t="s">
        <v>61</v>
      </c>
      <c r="C61" s="362"/>
      <c r="D61" s="362"/>
      <c r="E61" s="362"/>
      <c r="F61" s="362"/>
      <c r="G61" s="362"/>
      <c r="H61" s="362"/>
      <c r="I61" s="362"/>
      <c r="J61" s="362"/>
      <c r="K61" s="362"/>
      <c r="L61" s="362"/>
      <c r="M61" s="362" t="s">
        <v>66</v>
      </c>
      <c r="N61" s="362"/>
      <c r="O61" s="362"/>
      <c r="P61" s="362"/>
      <c r="Q61" s="362"/>
    </row>
    <row r="62" spans="2:17" x14ac:dyDescent="0.2">
      <c r="B62" s="362"/>
      <c r="C62" s="362"/>
      <c r="D62" s="362"/>
      <c r="E62" s="362"/>
      <c r="F62" s="362"/>
      <c r="G62" s="362"/>
      <c r="H62" s="362"/>
      <c r="I62" s="362"/>
      <c r="J62" s="362"/>
      <c r="K62" s="362"/>
      <c r="L62" s="362"/>
      <c r="M62" s="362" t="s">
        <v>67</v>
      </c>
      <c r="N62" s="362"/>
      <c r="O62" s="362"/>
      <c r="P62" s="362"/>
      <c r="Q62" s="362"/>
    </row>
    <row r="63" spans="2:17" ht="60" x14ac:dyDescent="0.2">
      <c r="B63" s="362"/>
      <c r="C63" s="362"/>
      <c r="D63" s="362"/>
      <c r="E63" s="362"/>
      <c r="F63" s="362"/>
      <c r="G63" s="362"/>
      <c r="H63" s="362"/>
      <c r="I63" s="362"/>
      <c r="J63" s="362"/>
      <c r="K63" s="362"/>
      <c r="L63" s="362"/>
      <c r="M63" s="363" t="s">
        <v>68</v>
      </c>
      <c r="N63" s="362"/>
      <c r="O63" s="362"/>
      <c r="P63" s="362"/>
      <c r="Q63" s="362"/>
    </row>
    <row r="64" spans="2:17" x14ac:dyDescent="0.2">
      <c r="B64" s="128" t="s">
        <v>69</v>
      </c>
      <c r="C64" s="127"/>
      <c r="D64" s="127"/>
      <c r="E64" s="127"/>
      <c r="F64" s="127"/>
      <c r="G64" s="127"/>
      <c r="H64" s="127"/>
      <c r="I64" s="127"/>
      <c r="J64" s="127"/>
      <c r="K64" s="127"/>
      <c r="L64" s="127"/>
      <c r="M64" s="127"/>
      <c r="N64" s="127"/>
      <c r="O64" s="127"/>
      <c r="P64" s="127"/>
      <c r="Q64" s="127"/>
    </row>
    <row r="65" spans="2:32" x14ac:dyDescent="0.2">
      <c r="C65" s="129" t="s">
        <v>70</v>
      </c>
      <c r="D65" s="130"/>
      <c r="E65" s="130"/>
      <c r="F65" s="130"/>
      <c r="G65" s="130"/>
      <c r="H65" s="130"/>
      <c r="I65" s="131"/>
      <c r="J65" s="130"/>
      <c r="K65" s="130"/>
      <c r="L65" s="130"/>
      <c r="M65" s="132"/>
      <c r="N65" s="133" t="s">
        <v>71</v>
      </c>
      <c r="O65" s="134"/>
      <c r="P65" s="135"/>
      <c r="Q65" s="136"/>
    </row>
    <row r="66" spans="2:32" ht="63.75" x14ac:dyDescent="0.2">
      <c r="B66" s="137"/>
      <c r="C66" s="138" t="s">
        <v>72</v>
      </c>
      <c r="D66" s="139" t="s">
        <v>73</v>
      </c>
      <c r="E66" s="139" t="s">
        <v>165</v>
      </c>
      <c r="F66" s="139" t="s">
        <v>74</v>
      </c>
      <c r="G66" s="139" t="s">
        <v>75</v>
      </c>
      <c r="H66" s="139" t="s">
        <v>76</v>
      </c>
      <c r="I66" s="140" t="s">
        <v>77</v>
      </c>
      <c r="J66" s="139" t="s">
        <v>78</v>
      </c>
      <c r="K66" s="141" t="s">
        <v>79</v>
      </c>
      <c r="L66" s="139" t="s">
        <v>80</v>
      </c>
      <c r="M66" s="139" t="s">
        <v>81</v>
      </c>
      <c r="N66" s="138" t="s">
        <v>82</v>
      </c>
      <c r="O66" s="139" t="s">
        <v>83</v>
      </c>
      <c r="P66" s="142" t="s">
        <v>84</v>
      </c>
      <c r="Q66" s="142" t="s">
        <v>85</v>
      </c>
    </row>
    <row r="67" spans="2:32" x14ac:dyDescent="0.2">
      <c r="B67" s="86"/>
      <c r="C67" s="251"/>
      <c r="D67" s="257"/>
      <c r="E67" s="257" t="s">
        <v>164</v>
      </c>
      <c r="F67" s="257" t="s">
        <v>42</v>
      </c>
      <c r="G67" s="257" t="s">
        <v>166</v>
      </c>
      <c r="H67" s="257"/>
      <c r="I67" s="253"/>
      <c r="J67" s="257"/>
      <c r="K67" s="262"/>
      <c r="L67" s="257"/>
      <c r="M67" s="257"/>
      <c r="N67" s="251"/>
      <c r="O67" s="257"/>
      <c r="P67" s="259"/>
      <c r="Q67" s="259"/>
    </row>
    <row r="68" spans="2:32" x14ac:dyDescent="0.2">
      <c r="B68" s="240">
        <f>'PetroleumStatistics Table 3B'!A22</f>
        <v>40360</v>
      </c>
      <c r="C68" s="143">
        <f>VLOOKUP($B68,'PetroleumStatistics Table 3B'!$A:$Y,MATCH(C$66,'PetroleumStatistics Table 3B'!$A$9:$G$9,0),FALSE)</f>
        <v>67</v>
      </c>
      <c r="D68" s="144">
        <f>VLOOKUP($B68,'PetroleumStatistics Table 3B'!$A:$Y,MATCH(D$66,'PetroleumStatistics Table 3B'!$A$9:$G$9,0),FALSE)</f>
        <v>61.1297</v>
      </c>
      <c r="E68" s="144">
        <f>SUM(C68:D68)</f>
        <v>128.12970000000001</v>
      </c>
      <c r="F68" s="144">
        <f>VLOOKUP($B68,'PetroleumStatistics Table 3B'!$A:$Y,MATCH(F$66,'PetroleumStatistics Table 3B'!$A$9:$G$9,0),FALSE)</f>
        <v>219.1</v>
      </c>
      <c r="G68" s="144">
        <f>VLOOKUP($B68,'PetroleumStatistics Table 3B'!$A:$Y,MATCH(G$66,'PetroleumStatistics Table 3B'!$A$9:$G$9,0),FALSE)</f>
        <v>163</v>
      </c>
      <c r="H68" s="144">
        <f>VLOOKUP($B68,'PetroleumStatistics Table 3B'!$A:$Y,MATCH(H$66,'PetroleumStatistics Table 3B'!$A$9:$G$9,0),FALSE)</f>
        <v>510.22969999999998</v>
      </c>
      <c r="I68" s="145">
        <f>VLOOKUP($B68,'PetroleumStatistics Table 3B'!$A:$Y,MATCH(I$66,'PetroleumStatistics Table 3B'!$A$9:$G$9,0),FALSE)</f>
        <v>422</v>
      </c>
      <c r="J68" s="146">
        <f t="shared" ref="J68:J131" si="4">G68/H68</f>
        <v>0.31946395907568692</v>
      </c>
      <c r="K68" s="254">
        <f t="shared" ref="K68:K127" si="5">YEAR(DATE(YEAR(L68),MONTH(L68)+(6),1))</f>
        <v>2011</v>
      </c>
      <c r="L68" s="147">
        <f t="shared" ref="L68:L131" si="6">B68</f>
        <v>40360</v>
      </c>
      <c r="M68" s="148">
        <v>0.4</v>
      </c>
      <c r="N68" s="149">
        <f t="shared" ref="N68:N131" si="7">G68/H68</f>
        <v>0.31946395907568692</v>
      </c>
      <c r="O68" s="150">
        <f t="shared" ref="O68:O131" si="8">F68/H68</f>
        <v>0.42941443824222697</v>
      </c>
      <c r="P68" s="151">
        <f t="shared" ref="P68:P131" si="9">(C68+D68)/H68</f>
        <v>0.25112160268208616</v>
      </c>
      <c r="Q68" s="152">
        <f t="shared" ref="Q68:Q131" si="10">SUM(N68,O68,P68)</f>
        <v>1</v>
      </c>
      <c r="W68" s="144"/>
      <c r="X68" s="144"/>
      <c r="Y68" s="144"/>
    </row>
    <row r="69" spans="2:32" x14ac:dyDescent="0.2">
      <c r="B69" s="240">
        <f>'PetroleumStatistics Table 3B'!A23</f>
        <v>40391</v>
      </c>
      <c r="C69" s="143">
        <f>VLOOKUP($B69,'PetroleumStatistics Table 3B'!$A:$Y,MATCH(C$66,'PetroleumStatistics Table 3B'!$A$9:$G$9,0),FALSE)</f>
        <v>75.5</v>
      </c>
      <c r="D69" s="144">
        <f>VLOOKUP($B69,'PetroleumStatistics Table 3B'!$A:$Y,MATCH(D$66,'PetroleumStatistics Table 3B'!$A$9:$G$9,0),FALSE)</f>
        <v>64.898499999999999</v>
      </c>
      <c r="E69" s="144">
        <f t="shared" ref="E69:E132" si="11">SUM(C69:D69)</f>
        <v>140.39850000000001</v>
      </c>
      <c r="F69" s="144">
        <f>VLOOKUP($B69,'PetroleumStatistics Table 3B'!$A:$Y,MATCH(F$66,'PetroleumStatistics Table 3B'!$A$9:$G$9,0),FALSE)</f>
        <v>190.9</v>
      </c>
      <c r="G69" s="144">
        <f>VLOOKUP($B69,'PetroleumStatistics Table 3B'!$A:$Y,MATCH(G$66,'PetroleumStatistics Table 3B'!$A$9:$G$9,0),FALSE)</f>
        <v>184.9</v>
      </c>
      <c r="H69" s="144">
        <f>VLOOKUP($B69,'PetroleumStatistics Table 3B'!$A:$Y,MATCH(H$66,'PetroleumStatistics Table 3B'!$A$9:$G$9,0),FALSE)</f>
        <v>516.19849999999997</v>
      </c>
      <c r="I69" s="145">
        <f>VLOOKUP($B69,'PetroleumStatistics Table 3B'!$A:$Y,MATCH(I$66,'PetroleumStatistics Table 3B'!$A$9:$G$9,0),FALSE)</f>
        <v>426.1</v>
      </c>
      <c r="J69" s="146">
        <f t="shared" si="4"/>
        <v>0.35819553911915669</v>
      </c>
      <c r="K69" s="254">
        <f t="shared" si="5"/>
        <v>2011</v>
      </c>
      <c r="L69" s="147">
        <f t="shared" si="6"/>
        <v>40391</v>
      </c>
      <c r="M69" s="148">
        <v>0.4</v>
      </c>
      <c r="N69" s="149">
        <f t="shared" si="7"/>
        <v>0.35819553911915669</v>
      </c>
      <c r="O69" s="150">
        <f t="shared" si="8"/>
        <v>0.36981897467737707</v>
      </c>
      <c r="P69" s="151">
        <f t="shared" si="9"/>
        <v>0.27198548620346635</v>
      </c>
      <c r="Q69" s="152">
        <f t="shared" si="10"/>
        <v>1</v>
      </c>
      <c r="W69" s="144"/>
      <c r="X69" s="144"/>
      <c r="Y69" s="144"/>
    </row>
    <row r="70" spans="2:32" x14ac:dyDescent="0.2">
      <c r="B70" s="240">
        <f>'PetroleumStatistics Table 3B'!A24</f>
        <v>40422</v>
      </c>
      <c r="C70" s="143">
        <f>VLOOKUP($B70,'PetroleumStatistics Table 3B'!$A:$Y,MATCH(C$66,'PetroleumStatistics Table 3B'!$A$9:$G$9,0),FALSE)</f>
        <v>74.2</v>
      </c>
      <c r="D70" s="144">
        <f>VLOOKUP($B70,'PetroleumStatistics Table 3B'!$A:$Y,MATCH(D$66,'PetroleumStatistics Table 3B'!$A$9:$G$9,0),FALSE)</f>
        <v>63.439599999999999</v>
      </c>
      <c r="E70" s="144">
        <f t="shared" si="11"/>
        <v>137.6396</v>
      </c>
      <c r="F70" s="144">
        <f>VLOOKUP($B70,'PetroleumStatistics Table 3B'!$A:$Y,MATCH(F$66,'PetroleumStatistics Table 3B'!$A$9:$G$9,0),FALSE)</f>
        <v>166.8</v>
      </c>
      <c r="G70" s="144">
        <f>VLOOKUP($B70,'PetroleumStatistics Table 3B'!$A:$Y,MATCH(G$66,'PetroleumStatistics Table 3B'!$A$9:$G$9,0),FALSE)</f>
        <v>177.6</v>
      </c>
      <c r="H70" s="144">
        <f>VLOOKUP($B70,'PetroleumStatistics Table 3B'!$A:$Y,MATCH(H$66,'PetroleumStatistics Table 3B'!$A$9:$G$9,0),FALSE)</f>
        <v>482.03960000000006</v>
      </c>
      <c r="I70" s="145">
        <f>VLOOKUP($B70,'PetroleumStatistics Table 3B'!$A:$Y,MATCH(I$66,'PetroleumStatistics Table 3B'!$A$9:$G$9,0),FALSE)</f>
        <v>390.6</v>
      </c>
      <c r="J70" s="146">
        <f t="shared" si="4"/>
        <v>0.36843446057128909</v>
      </c>
      <c r="K70" s="254">
        <f t="shared" si="5"/>
        <v>2011</v>
      </c>
      <c r="L70" s="147">
        <f t="shared" si="6"/>
        <v>40422</v>
      </c>
      <c r="M70" s="148">
        <v>0.4</v>
      </c>
      <c r="N70" s="149">
        <f t="shared" si="7"/>
        <v>0.36843446057128909</v>
      </c>
      <c r="O70" s="150">
        <f t="shared" si="8"/>
        <v>0.34602966229330534</v>
      </c>
      <c r="P70" s="151">
        <f t="shared" si="9"/>
        <v>0.28553587713540546</v>
      </c>
      <c r="Q70" s="152">
        <f t="shared" si="10"/>
        <v>1</v>
      </c>
      <c r="W70" s="144"/>
      <c r="X70" s="144"/>
      <c r="Y70" s="144"/>
    </row>
    <row r="71" spans="2:32" x14ac:dyDescent="0.2">
      <c r="B71" s="240">
        <f>'PetroleumStatistics Table 3B'!A25</f>
        <v>40452</v>
      </c>
      <c r="C71" s="143">
        <f>VLOOKUP($B71,'PetroleumStatistics Table 3B'!$A:$Y,MATCH(C$66,'PetroleumStatistics Table 3B'!$A$9:$G$9,0),FALSE)</f>
        <v>76.2</v>
      </c>
      <c r="D71" s="144">
        <f>VLOOKUP($B71,'PetroleumStatistics Table 3B'!$A:$Y,MATCH(D$66,'PetroleumStatistics Table 3B'!$A$9:$G$9,0),FALSE)</f>
        <v>68.009299999999996</v>
      </c>
      <c r="E71" s="144">
        <f t="shared" si="11"/>
        <v>144.20929999999998</v>
      </c>
      <c r="F71" s="144">
        <f>VLOOKUP($B71,'PetroleumStatistics Table 3B'!$A:$Y,MATCH(F$66,'PetroleumStatistics Table 3B'!$A$9:$G$9,0),FALSE)</f>
        <v>202.8</v>
      </c>
      <c r="G71" s="144">
        <f>VLOOKUP($B71,'PetroleumStatistics Table 3B'!$A:$Y,MATCH(G$66,'PetroleumStatistics Table 3B'!$A$9:$G$9,0),FALSE)</f>
        <v>176.5</v>
      </c>
      <c r="H71" s="144">
        <f>VLOOKUP($B71,'PetroleumStatistics Table 3B'!$A:$Y,MATCH(H$66,'PetroleumStatistics Table 3B'!$A$9:$G$9,0),FALSE)</f>
        <v>523.50929999999994</v>
      </c>
      <c r="I71" s="145">
        <f>VLOOKUP($B71,'PetroleumStatistics Table 3B'!$A:$Y,MATCH(I$66,'PetroleumStatistics Table 3B'!$A$9:$G$9,0),FALSE)</f>
        <v>422.3</v>
      </c>
      <c r="J71" s="146">
        <f t="shared" si="4"/>
        <v>0.33714778323899885</v>
      </c>
      <c r="K71" s="254">
        <f t="shared" si="5"/>
        <v>2011</v>
      </c>
      <c r="L71" s="147">
        <f t="shared" si="6"/>
        <v>40452</v>
      </c>
      <c r="M71" s="148">
        <v>0.4</v>
      </c>
      <c r="N71" s="149">
        <f t="shared" si="7"/>
        <v>0.33714778323899885</v>
      </c>
      <c r="O71" s="150">
        <f t="shared" si="8"/>
        <v>0.3873856682202208</v>
      </c>
      <c r="P71" s="151">
        <f t="shared" si="9"/>
        <v>0.27546654854078045</v>
      </c>
      <c r="Q71" s="152">
        <f t="shared" si="10"/>
        <v>1</v>
      </c>
      <c r="W71" s="144"/>
      <c r="X71" s="144"/>
      <c r="Y71" s="144"/>
    </row>
    <row r="72" spans="2:32" x14ac:dyDescent="0.2">
      <c r="B72" s="240">
        <f>'PetroleumStatistics Table 3B'!A26</f>
        <v>40483</v>
      </c>
      <c r="C72" s="143">
        <f>VLOOKUP($B72,'PetroleumStatistics Table 3B'!$A:$Y,MATCH(C$66,'PetroleumStatistics Table 3B'!$A$9:$G$9,0),FALSE)</f>
        <v>80</v>
      </c>
      <c r="D72" s="144">
        <f>VLOOKUP($B72,'PetroleumStatistics Table 3B'!$A:$Y,MATCH(D$66,'PetroleumStatistics Table 3B'!$A$9:$G$9,0),FALSE)</f>
        <v>72.287700000000001</v>
      </c>
      <c r="E72" s="144">
        <f t="shared" si="11"/>
        <v>152.2877</v>
      </c>
      <c r="F72" s="144">
        <f>VLOOKUP($B72,'PetroleumStatistics Table 3B'!$A:$Y,MATCH(F$66,'PetroleumStatistics Table 3B'!$A$9:$G$9,0),FALSE)</f>
        <v>202.7</v>
      </c>
      <c r="G72" s="144">
        <f>VLOOKUP($B72,'PetroleumStatistics Table 3B'!$A:$Y,MATCH(G$66,'PetroleumStatistics Table 3B'!$A$9:$G$9,0),FALSE)</f>
        <v>182.2</v>
      </c>
      <c r="H72" s="144">
        <f>VLOOKUP($B72,'PetroleumStatistics Table 3B'!$A:$Y,MATCH(H$66,'PetroleumStatistics Table 3B'!$A$9:$G$9,0),FALSE)</f>
        <v>537.18769999999995</v>
      </c>
      <c r="I72" s="145">
        <f>VLOOKUP($B72,'PetroleumStatistics Table 3B'!$A:$Y,MATCH(I$66,'PetroleumStatistics Table 3B'!$A$9:$G$9,0),FALSE)</f>
        <v>431.6</v>
      </c>
      <c r="J72" s="146">
        <f t="shared" si="4"/>
        <v>0.33917381205861563</v>
      </c>
      <c r="K72" s="254">
        <f t="shared" si="5"/>
        <v>2011</v>
      </c>
      <c r="L72" s="147">
        <f t="shared" si="6"/>
        <v>40483</v>
      </c>
      <c r="M72" s="148">
        <v>0.4</v>
      </c>
      <c r="N72" s="149">
        <f t="shared" si="7"/>
        <v>0.33917381205861563</v>
      </c>
      <c r="O72" s="150">
        <f t="shared" si="8"/>
        <v>0.37733551978200547</v>
      </c>
      <c r="P72" s="151">
        <f t="shared" si="9"/>
        <v>0.28349066815937896</v>
      </c>
      <c r="Q72" s="152">
        <f t="shared" si="10"/>
        <v>1</v>
      </c>
      <c r="W72" s="144"/>
      <c r="X72" s="144"/>
      <c r="Y72" s="144"/>
    </row>
    <row r="73" spans="2:32" x14ac:dyDescent="0.2">
      <c r="B73" s="240">
        <f>'PetroleumStatistics Table 3B'!A27</f>
        <v>40513</v>
      </c>
      <c r="C73" s="143">
        <f>VLOOKUP($B73,'PetroleumStatistics Table 3B'!$A:$Y,MATCH(C$66,'PetroleumStatistics Table 3B'!$A$9:$G$9,0),FALSE)</f>
        <v>94.1</v>
      </c>
      <c r="D73" s="144">
        <f>VLOOKUP($B73,'PetroleumStatistics Table 3B'!$A:$Y,MATCH(D$66,'PetroleumStatistics Table 3B'!$A$9:$G$9,0),FALSE)</f>
        <v>78.00869999999999</v>
      </c>
      <c r="E73" s="144">
        <f t="shared" si="11"/>
        <v>172.1087</v>
      </c>
      <c r="F73" s="144">
        <f>VLOOKUP($B73,'PetroleumStatistics Table 3B'!$A:$Y,MATCH(F$66,'PetroleumStatistics Table 3B'!$A$9:$G$9,0),FALSE)</f>
        <v>185.2</v>
      </c>
      <c r="G73" s="144">
        <f>VLOOKUP($B73,'PetroleumStatistics Table 3B'!$A:$Y,MATCH(G$66,'PetroleumStatistics Table 3B'!$A$9:$G$9,0),FALSE)</f>
        <v>221.1</v>
      </c>
      <c r="H73" s="144">
        <f>VLOOKUP($B73,'PetroleumStatistics Table 3B'!$A:$Y,MATCH(H$66,'PetroleumStatistics Table 3B'!$A$9:$G$9,0),FALSE)</f>
        <v>578.40869999999995</v>
      </c>
      <c r="I73" s="145">
        <f>VLOOKUP($B73,'PetroleumStatistics Table 3B'!$A:$Y,MATCH(I$66,'PetroleumStatistics Table 3B'!$A$9:$G$9,0),FALSE)</f>
        <v>465.3</v>
      </c>
      <c r="J73" s="146">
        <f t="shared" si="4"/>
        <v>0.38225566109223463</v>
      </c>
      <c r="K73" s="254">
        <f t="shared" si="5"/>
        <v>2011</v>
      </c>
      <c r="L73" s="147">
        <f t="shared" si="6"/>
        <v>40513</v>
      </c>
      <c r="M73" s="148">
        <v>0.4</v>
      </c>
      <c r="N73" s="149">
        <f t="shared" si="7"/>
        <v>0.38225566109223463</v>
      </c>
      <c r="O73" s="150">
        <f t="shared" si="8"/>
        <v>0.32018882150285777</v>
      </c>
      <c r="P73" s="151">
        <f t="shared" si="9"/>
        <v>0.29755551740490765</v>
      </c>
      <c r="Q73" s="152">
        <f t="shared" si="10"/>
        <v>1</v>
      </c>
      <c r="W73" s="144"/>
      <c r="X73" s="144"/>
      <c r="Y73" s="144"/>
    </row>
    <row r="74" spans="2:32" x14ac:dyDescent="0.2">
      <c r="B74" s="240">
        <f>'PetroleumStatistics Table 3B'!A28</f>
        <v>40544</v>
      </c>
      <c r="C74" s="143">
        <f>VLOOKUP($B74,'PetroleumStatistics Table 3B'!$A:$Y,MATCH(C$66,'PetroleumStatistics Table 3B'!$A$9:$G$9,0),FALSE)</f>
        <v>80.2</v>
      </c>
      <c r="D74" s="144">
        <f>VLOOKUP($B74,'PetroleumStatistics Table 3B'!$A:$Y,MATCH(D$66,'PetroleumStatistics Table 3B'!$A$9:$G$9,0),FALSE)</f>
        <v>62.959600000000002</v>
      </c>
      <c r="E74" s="144">
        <f t="shared" si="11"/>
        <v>143.15960000000001</v>
      </c>
      <c r="F74" s="144">
        <f>VLOOKUP($B74,'PetroleumStatistics Table 3B'!$A:$Y,MATCH(F$66,'PetroleumStatistics Table 3B'!$A$9:$G$9,0),FALSE)</f>
        <v>148.30000000000001</v>
      </c>
      <c r="G74" s="144">
        <f>VLOOKUP($B74,'PetroleumStatistics Table 3B'!$A:$Y,MATCH(G$66,'PetroleumStatistics Table 3B'!$A$9:$G$9,0),FALSE)</f>
        <v>175.3</v>
      </c>
      <c r="H74" s="144">
        <f>VLOOKUP($B74,'PetroleumStatistics Table 3B'!$A:$Y,MATCH(H$66,'PetroleumStatistics Table 3B'!$A$9:$G$9,0),FALSE)</f>
        <v>466.75960000000003</v>
      </c>
      <c r="I74" s="145">
        <f>VLOOKUP($B74,'PetroleumStatistics Table 3B'!$A:$Y,MATCH(I$66,'PetroleumStatistics Table 3B'!$A$9:$G$9,0),FALSE)</f>
        <v>379</v>
      </c>
      <c r="J74" s="146">
        <f t="shared" si="4"/>
        <v>0.37556806544525273</v>
      </c>
      <c r="K74" s="254">
        <f t="shared" si="5"/>
        <v>2011</v>
      </c>
      <c r="L74" s="147">
        <f t="shared" si="6"/>
        <v>40544</v>
      </c>
      <c r="M74" s="148">
        <v>0.4</v>
      </c>
      <c r="N74" s="153">
        <f t="shared" si="7"/>
        <v>0.37556806544525273</v>
      </c>
      <c r="O74" s="154">
        <f t="shared" si="8"/>
        <v>0.31772244213080997</v>
      </c>
      <c r="P74" s="155">
        <f t="shared" si="9"/>
        <v>0.3067094924239373</v>
      </c>
      <c r="Q74" s="152">
        <f t="shared" si="10"/>
        <v>1</v>
      </c>
      <c r="W74" s="144"/>
      <c r="X74" s="144"/>
      <c r="Y74" s="144"/>
    </row>
    <row r="75" spans="2:32" x14ac:dyDescent="0.2">
      <c r="B75" s="240">
        <f>'PetroleumStatistics Table 3B'!A29</f>
        <v>40575</v>
      </c>
      <c r="C75" s="143">
        <f>VLOOKUP($B75,'PetroleumStatistics Table 3B'!$A:$Y,MATCH(C$66,'PetroleumStatistics Table 3B'!$A$9:$G$9,0),FALSE)</f>
        <v>83.7</v>
      </c>
      <c r="D75" s="144">
        <f>VLOOKUP($B75,'PetroleumStatistics Table 3B'!$A:$Y,MATCH(D$66,'PetroleumStatistics Table 3B'!$A$9:$G$9,0),FALSE)</f>
        <v>63.344300000000004</v>
      </c>
      <c r="E75" s="144">
        <f t="shared" si="11"/>
        <v>147.04430000000002</v>
      </c>
      <c r="F75" s="144">
        <f>VLOOKUP($B75,'PetroleumStatistics Table 3B'!$A:$Y,MATCH(F$66,'PetroleumStatistics Table 3B'!$A$9:$G$9,0),FALSE)</f>
        <v>157.6</v>
      </c>
      <c r="G75" s="144">
        <f>VLOOKUP($B75,'PetroleumStatistics Table 3B'!$A:$Y,MATCH(G$66,'PetroleumStatistics Table 3B'!$A$9:$G$9,0),FALSE)</f>
        <v>187</v>
      </c>
      <c r="H75" s="144">
        <f>VLOOKUP($B75,'PetroleumStatistics Table 3B'!$A:$Y,MATCH(H$66,'PetroleumStatistics Table 3B'!$A$9:$G$9,0),FALSE)</f>
        <v>491.64430000000004</v>
      </c>
      <c r="I75" s="145">
        <f>VLOOKUP($B75,'PetroleumStatistics Table 3B'!$A:$Y,MATCH(I$66,'PetroleumStatistics Table 3B'!$A$9:$G$9,0),FALSE)</f>
        <v>402.2</v>
      </c>
      <c r="J75" s="146">
        <f t="shared" si="4"/>
        <v>0.3803562860385038</v>
      </c>
      <c r="K75" s="254">
        <f t="shared" si="5"/>
        <v>2011</v>
      </c>
      <c r="L75" s="147">
        <f t="shared" si="6"/>
        <v>40575</v>
      </c>
      <c r="M75" s="148">
        <v>0.6</v>
      </c>
      <c r="N75" s="149">
        <f t="shared" si="7"/>
        <v>0.3803562860385038</v>
      </c>
      <c r="O75" s="150">
        <f t="shared" si="8"/>
        <v>0.32055695550624708</v>
      </c>
      <c r="P75" s="151">
        <f t="shared" si="9"/>
        <v>0.29908675845524907</v>
      </c>
      <c r="Q75" s="152">
        <f t="shared" si="10"/>
        <v>1</v>
      </c>
      <c r="W75" s="144"/>
      <c r="X75" s="144"/>
      <c r="Y75" s="144"/>
    </row>
    <row r="76" spans="2:32" x14ac:dyDescent="0.2">
      <c r="B76" s="240">
        <f>'PetroleumStatistics Table 3B'!A30</f>
        <v>40603</v>
      </c>
      <c r="C76" s="143">
        <f>VLOOKUP($B76,'PetroleumStatistics Table 3B'!$A:$Y,MATCH(C$66,'PetroleumStatistics Table 3B'!$A$9:$G$9,0),FALSE)</f>
        <v>86.2</v>
      </c>
      <c r="D76" s="144">
        <f>VLOOKUP($B76,'PetroleumStatistics Table 3B'!$A:$Y,MATCH(D$66,'PetroleumStatistics Table 3B'!$A$9:$G$9,0),FALSE)</f>
        <v>68.601399999999998</v>
      </c>
      <c r="E76" s="144">
        <f t="shared" si="11"/>
        <v>154.8014</v>
      </c>
      <c r="F76" s="144">
        <f>VLOOKUP($B76,'PetroleumStatistics Table 3B'!$A:$Y,MATCH(F$66,'PetroleumStatistics Table 3B'!$A$9:$G$9,0),FALSE)</f>
        <v>162.9</v>
      </c>
      <c r="G76" s="144">
        <f>VLOOKUP($B76,'PetroleumStatistics Table 3B'!$A:$Y,MATCH(G$66,'PetroleumStatistics Table 3B'!$A$9:$G$9,0),FALSE)</f>
        <v>201.2</v>
      </c>
      <c r="H76" s="144">
        <f>VLOOKUP($B76,'PetroleumStatistics Table 3B'!$A:$Y,MATCH(H$66,'PetroleumStatistics Table 3B'!$A$9:$G$9,0),FALSE)</f>
        <v>518.90139999999997</v>
      </c>
      <c r="I76" s="145">
        <f>VLOOKUP($B76,'PetroleumStatistics Table 3B'!$A:$Y,MATCH(I$66,'PetroleumStatistics Table 3B'!$A$9:$G$9,0),FALSE)</f>
        <v>421.4</v>
      </c>
      <c r="J76" s="146">
        <f t="shared" si="4"/>
        <v>0.38774225700682247</v>
      </c>
      <c r="K76" s="254">
        <f t="shared" si="5"/>
        <v>2011</v>
      </c>
      <c r="L76" s="147">
        <f t="shared" si="6"/>
        <v>40603</v>
      </c>
      <c r="M76" s="148">
        <v>0.6</v>
      </c>
      <c r="N76" s="149">
        <f t="shared" si="7"/>
        <v>0.38774225700682247</v>
      </c>
      <c r="O76" s="150">
        <f t="shared" si="8"/>
        <v>0.31393247349111031</v>
      </c>
      <c r="P76" s="151">
        <f t="shared" si="9"/>
        <v>0.29832526950206728</v>
      </c>
      <c r="Q76" s="152">
        <f t="shared" si="10"/>
        <v>1</v>
      </c>
      <c r="W76" s="144"/>
      <c r="X76" s="144"/>
      <c r="Y76" s="144"/>
    </row>
    <row r="77" spans="2:32" x14ac:dyDescent="0.2">
      <c r="B77" s="240">
        <f>'PetroleumStatistics Table 3B'!A31</f>
        <v>40634</v>
      </c>
      <c r="C77" s="143">
        <f>VLOOKUP($B77,'PetroleumStatistics Table 3B'!$A:$Y,MATCH(C$66,'PetroleumStatistics Table 3B'!$A$9:$G$9,0),FALSE)</f>
        <v>79.7</v>
      </c>
      <c r="D77" s="144">
        <f>VLOOKUP($B77,'PetroleumStatistics Table 3B'!$A:$Y,MATCH(D$66,'PetroleumStatistics Table 3B'!$A$9:$G$9,0),FALSE)</f>
        <v>64.708100000000002</v>
      </c>
      <c r="E77" s="144">
        <f t="shared" si="11"/>
        <v>144.40809999999999</v>
      </c>
      <c r="F77" s="144">
        <f>VLOOKUP($B77,'PetroleumStatistics Table 3B'!$A:$Y,MATCH(F$66,'PetroleumStatistics Table 3B'!$A$9:$G$9,0),FALSE)</f>
        <v>144.69999999999999</v>
      </c>
      <c r="G77" s="144">
        <f>VLOOKUP($B77,'PetroleumStatistics Table 3B'!$A:$Y,MATCH(G$66,'PetroleumStatistics Table 3B'!$A$9:$G$9,0),FALSE)</f>
        <v>177.3</v>
      </c>
      <c r="H77" s="144">
        <f>VLOOKUP($B77,'PetroleumStatistics Table 3B'!$A:$Y,MATCH(H$66,'PetroleumStatistics Table 3B'!$A$9:$G$9,0),FALSE)</f>
        <v>466.40809999999999</v>
      </c>
      <c r="I77" s="145">
        <f>VLOOKUP($B77,'PetroleumStatistics Table 3B'!$A:$Y,MATCH(I$66,'PetroleumStatistics Table 3B'!$A$9:$G$9,0),FALSE)</f>
        <v>383.2</v>
      </c>
      <c r="J77" s="146">
        <f t="shared" si="4"/>
        <v>0.38013919569578664</v>
      </c>
      <c r="K77" s="254">
        <f t="shared" si="5"/>
        <v>2011</v>
      </c>
      <c r="L77" s="147">
        <f t="shared" si="6"/>
        <v>40634</v>
      </c>
      <c r="M77" s="148">
        <v>0.6</v>
      </c>
      <c r="N77" s="149">
        <f t="shared" si="7"/>
        <v>0.38013919569578664</v>
      </c>
      <c r="O77" s="150">
        <f t="shared" si="8"/>
        <v>0.31024332553401196</v>
      </c>
      <c r="P77" s="151">
        <f t="shared" si="9"/>
        <v>0.30961747877020146</v>
      </c>
      <c r="Q77" s="152">
        <f t="shared" si="10"/>
        <v>1</v>
      </c>
      <c r="W77" s="144"/>
      <c r="X77" s="144"/>
      <c r="Y77" s="144"/>
    </row>
    <row r="78" spans="2:32" x14ac:dyDescent="0.2">
      <c r="B78" s="240">
        <f>'PetroleumStatistics Table 3B'!A32</f>
        <v>40664</v>
      </c>
      <c r="C78" s="143">
        <f>VLOOKUP($B78,'PetroleumStatistics Table 3B'!$A:$Y,MATCH(C$66,'PetroleumStatistics Table 3B'!$A$9:$G$9,0),FALSE)</f>
        <v>83.4</v>
      </c>
      <c r="D78" s="144">
        <f>VLOOKUP($B78,'PetroleumStatistics Table 3B'!$A:$Y,MATCH(D$66,'PetroleumStatistics Table 3B'!$A$9:$G$9,0),FALSE)</f>
        <v>67.394499999999994</v>
      </c>
      <c r="E78" s="144">
        <f t="shared" si="11"/>
        <v>150.7945</v>
      </c>
      <c r="F78" s="144">
        <f>VLOOKUP($B78,'PetroleumStatistics Table 3B'!$A:$Y,MATCH(F$66,'PetroleumStatistics Table 3B'!$A$9:$G$9,0),FALSE)</f>
        <v>145.1</v>
      </c>
      <c r="G78" s="144">
        <f>VLOOKUP($B78,'PetroleumStatistics Table 3B'!$A:$Y,MATCH(G$66,'PetroleumStatistics Table 3B'!$A$9:$G$9,0),FALSE)</f>
        <v>183.8</v>
      </c>
      <c r="H78" s="144">
        <f>VLOOKUP($B78,'PetroleumStatistics Table 3B'!$A:$Y,MATCH(H$66,'PetroleumStatistics Table 3B'!$A$9:$G$9,0),FALSE)</f>
        <v>479.69450000000001</v>
      </c>
      <c r="I78" s="145">
        <f>VLOOKUP($B78,'PetroleumStatistics Table 3B'!$A:$Y,MATCH(I$66,'PetroleumStatistics Table 3B'!$A$9:$G$9,0),FALSE)</f>
        <v>397.4</v>
      </c>
      <c r="J78" s="146">
        <f t="shared" si="4"/>
        <v>0.38316053238050468</v>
      </c>
      <c r="K78" s="254">
        <f t="shared" si="5"/>
        <v>2011</v>
      </c>
      <c r="L78" s="147">
        <f t="shared" si="6"/>
        <v>40664</v>
      </c>
      <c r="M78" s="148">
        <v>0.6</v>
      </c>
      <c r="N78" s="149">
        <f t="shared" si="7"/>
        <v>0.38316053238050468</v>
      </c>
      <c r="O78" s="150">
        <f t="shared" si="8"/>
        <v>0.30248418524706872</v>
      </c>
      <c r="P78" s="151">
        <f t="shared" si="9"/>
        <v>0.3143552823724266</v>
      </c>
      <c r="Q78" s="152">
        <f t="shared" si="10"/>
        <v>1</v>
      </c>
      <c r="W78" s="144"/>
      <c r="X78" s="144"/>
      <c r="Y78" s="144"/>
    </row>
    <row r="79" spans="2:32" x14ac:dyDescent="0.2">
      <c r="B79" s="240">
        <f>'PetroleumStatistics Table 3B'!A33</f>
        <v>40695</v>
      </c>
      <c r="C79" s="143">
        <f>VLOOKUP($B79,'PetroleumStatistics Table 3B'!$A:$Y,MATCH(C$66,'PetroleumStatistics Table 3B'!$A$9:$G$9,0),FALSE)</f>
        <v>81.2</v>
      </c>
      <c r="D79" s="144">
        <f>VLOOKUP($B79,'PetroleumStatistics Table 3B'!$A:$Y,MATCH(D$66,'PetroleumStatistics Table 3B'!$A$9:$G$9,0),FALSE)</f>
        <v>67.226500000000001</v>
      </c>
      <c r="E79" s="144">
        <f t="shared" si="11"/>
        <v>148.4265</v>
      </c>
      <c r="F79" s="144">
        <f>VLOOKUP($B79,'PetroleumStatistics Table 3B'!$A:$Y,MATCH(F$66,'PetroleumStatistics Table 3B'!$A$9:$G$9,0),FALSE)</f>
        <v>192</v>
      </c>
      <c r="G79" s="144">
        <f>VLOOKUP($B79,'PetroleumStatistics Table 3B'!$A:$Y,MATCH(G$66,'PetroleumStatistics Table 3B'!$A$9:$G$9,0),FALSE)</f>
        <v>176.8</v>
      </c>
      <c r="H79" s="144">
        <f>VLOOKUP($B79,'PetroleumStatistics Table 3B'!$A:$Y,MATCH(H$66,'PetroleumStatistics Table 3B'!$A$9:$G$9,0),FALSE)</f>
        <v>517.22649999999999</v>
      </c>
      <c r="I79" s="145">
        <f>VLOOKUP($B79,'PetroleumStatistics Table 3B'!$A:$Y,MATCH(I$66,'PetroleumStatistics Table 3B'!$A$9:$G$9,0),FALSE)</f>
        <v>383</v>
      </c>
      <c r="J79" s="146">
        <f t="shared" si="4"/>
        <v>0.34182316644642147</v>
      </c>
      <c r="K79" s="254">
        <f t="shared" si="5"/>
        <v>2011</v>
      </c>
      <c r="L79" s="147">
        <f t="shared" si="6"/>
        <v>40695</v>
      </c>
      <c r="M79" s="148">
        <v>0.6</v>
      </c>
      <c r="N79" s="149">
        <f t="shared" si="7"/>
        <v>0.34182316644642147</v>
      </c>
      <c r="O79" s="150">
        <f t="shared" si="8"/>
        <v>0.37121067849385136</v>
      </c>
      <c r="P79" s="151">
        <f t="shared" si="9"/>
        <v>0.28696615505972722</v>
      </c>
      <c r="Q79" s="152">
        <f t="shared" si="10"/>
        <v>1</v>
      </c>
      <c r="W79" s="144"/>
      <c r="X79" s="144"/>
      <c r="Y79" s="144"/>
      <c r="AF79" s="156"/>
    </row>
    <row r="80" spans="2:32" x14ac:dyDescent="0.2">
      <c r="B80" s="240">
        <f>'PetroleumStatistics Table 3B'!A34</f>
        <v>40725</v>
      </c>
      <c r="C80" s="143">
        <f>VLOOKUP($B80,'PetroleumStatistics Table 3B'!$A:$Y,MATCH(C$66,'PetroleumStatistics Table 3B'!$A$9:$G$9,0),FALSE)</f>
        <v>87.3</v>
      </c>
      <c r="D80" s="144">
        <f>VLOOKUP($B80,'PetroleumStatistics Table 3B'!$A:$Y,MATCH(D$66,'PetroleumStatistics Table 3B'!$A$9:$G$9,0),FALSE)</f>
        <v>69.541800000000009</v>
      </c>
      <c r="E80" s="144">
        <f t="shared" si="11"/>
        <v>156.84180000000001</v>
      </c>
      <c r="F80" s="144">
        <f>VLOOKUP($B80,'PetroleumStatistics Table 3B'!$A:$Y,MATCH(F$66,'PetroleumStatistics Table 3B'!$A$9:$G$9,0),FALSE)</f>
        <v>155.19999999999999</v>
      </c>
      <c r="G80" s="144">
        <f>VLOOKUP($B80,'PetroleumStatistics Table 3B'!$A:$Y,MATCH(G$66,'PetroleumStatistics Table 3B'!$A$9:$G$9,0),FALSE)</f>
        <v>185.9</v>
      </c>
      <c r="H80" s="144">
        <f>VLOOKUP($B80,'PetroleumStatistics Table 3B'!$A:$Y,MATCH(H$66,'PetroleumStatistics Table 3B'!$A$9:$G$9,0),FALSE)</f>
        <v>497.94179999999994</v>
      </c>
      <c r="I80" s="145">
        <f>VLOOKUP($B80,'PetroleumStatistics Table 3B'!$A:$Y,MATCH(I$66,'PetroleumStatistics Table 3B'!$A$9:$G$9,0),FALSE)</f>
        <v>403.4</v>
      </c>
      <c r="J80" s="146">
        <f t="shared" si="4"/>
        <v>0.37333680361841487</v>
      </c>
      <c r="K80" s="254">
        <f t="shared" si="5"/>
        <v>2012</v>
      </c>
      <c r="L80" s="147">
        <f t="shared" si="6"/>
        <v>40725</v>
      </c>
      <c r="M80" s="148">
        <v>0.6</v>
      </c>
      <c r="N80" s="149">
        <f t="shared" si="7"/>
        <v>0.37333680361841487</v>
      </c>
      <c r="O80" s="150">
        <f t="shared" si="8"/>
        <v>0.31168301195039261</v>
      </c>
      <c r="P80" s="151">
        <f t="shared" si="9"/>
        <v>0.31498018443119263</v>
      </c>
      <c r="Q80" s="152">
        <f t="shared" si="10"/>
        <v>1</v>
      </c>
      <c r="W80" s="144"/>
      <c r="X80" s="144"/>
      <c r="Y80" s="144"/>
    </row>
    <row r="81" spans="2:32" x14ac:dyDescent="0.2">
      <c r="B81" s="240">
        <f>'PetroleumStatistics Table 3B'!A35</f>
        <v>40756</v>
      </c>
      <c r="C81" s="143">
        <f>VLOOKUP($B81,'PetroleumStatistics Table 3B'!$A:$Y,MATCH(C$66,'PetroleumStatistics Table 3B'!$A$9:$G$9,0),FALSE)</f>
        <v>94</v>
      </c>
      <c r="D81" s="144">
        <f>VLOOKUP($B81,'PetroleumStatistics Table 3B'!$A:$Y,MATCH(D$66,'PetroleumStatistics Table 3B'!$A$9:$G$9,0),FALSE)</f>
        <v>76.140100000000004</v>
      </c>
      <c r="E81" s="144">
        <f t="shared" si="11"/>
        <v>170.14010000000002</v>
      </c>
      <c r="F81" s="144">
        <f>VLOOKUP($B81,'PetroleumStatistics Table 3B'!$A:$Y,MATCH(F$66,'PetroleumStatistics Table 3B'!$A$9:$G$9,0),FALSE)</f>
        <v>156</v>
      </c>
      <c r="G81" s="144">
        <f>VLOOKUP($B81,'PetroleumStatistics Table 3B'!$A:$Y,MATCH(G$66,'PetroleumStatistics Table 3B'!$A$9:$G$9,0),FALSE)</f>
        <v>192</v>
      </c>
      <c r="H81" s="144">
        <f>VLOOKUP($B81,'PetroleumStatistics Table 3B'!$A:$Y,MATCH(H$66,'PetroleumStatistics Table 3B'!$A$9:$G$9,0),FALSE)</f>
        <v>518.14010000000007</v>
      </c>
      <c r="I81" s="145">
        <f>VLOOKUP($B81,'PetroleumStatistics Table 3B'!$A:$Y,MATCH(I$66,'PetroleumStatistics Table 3B'!$A$9:$G$9,0),FALSE)</f>
        <v>423</v>
      </c>
      <c r="J81" s="146">
        <f t="shared" si="4"/>
        <v>0.37055614880994536</v>
      </c>
      <c r="K81" s="254">
        <f t="shared" si="5"/>
        <v>2012</v>
      </c>
      <c r="L81" s="147">
        <f t="shared" si="6"/>
        <v>40756</v>
      </c>
      <c r="M81" s="148">
        <v>0.6</v>
      </c>
      <c r="N81" s="149">
        <f t="shared" si="7"/>
        <v>0.37055614880994536</v>
      </c>
      <c r="O81" s="150">
        <f t="shared" si="8"/>
        <v>0.30107687090808061</v>
      </c>
      <c r="P81" s="151">
        <f t="shared" si="9"/>
        <v>0.32836698028197392</v>
      </c>
      <c r="Q81" s="152">
        <f t="shared" si="10"/>
        <v>1</v>
      </c>
      <c r="W81" s="144"/>
      <c r="X81" s="144"/>
      <c r="Y81" s="144"/>
    </row>
    <row r="82" spans="2:32" x14ac:dyDescent="0.2">
      <c r="B82" s="240">
        <f>'PetroleumStatistics Table 3B'!A36</f>
        <v>40787</v>
      </c>
      <c r="C82" s="143">
        <f>VLOOKUP($B82,'PetroleumStatistics Table 3B'!$A:$Y,MATCH(C$66,'PetroleumStatistics Table 3B'!$A$9:$G$9,0),FALSE)</f>
        <v>86.9</v>
      </c>
      <c r="D82" s="144">
        <f>VLOOKUP($B82,'PetroleumStatistics Table 3B'!$A:$Y,MATCH(D$66,'PetroleumStatistics Table 3B'!$A$9:$G$9,0),FALSE)</f>
        <v>72.826599999999999</v>
      </c>
      <c r="E82" s="144">
        <f t="shared" si="11"/>
        <v>159.72660000000002</v>
      </c>
      <c r="F82" s="144">
        <f>VLOOKUP($B82,'PetroleumStatistics Table 3B'!$A:$Y,MATCH(F$66,'PetroleumStatistics Table 3B'!$A$9:$G$9,0),FALSE)</f>
        <v>145.30000000000001</v>
      </c>
      <c r="G82" s="144">
        <f>VLOOKUP($B82,'PetroleumStatistics Table 3B'!$A:$Y,MATCH(G$66,'PetroleumStatistics Table 3B'!$A$9:$G$9,0),FALSE)</f>
        <v>176.1</v>
      </c>
      <c r="H82" s="144">
        <f>VLOOKUP($B82,'PetroleumStatistics Table 3B'!$A:$Y,MATCH(H$66,'PetroleumStatistics Table 3B'!$A$9:$G$9,0),FALSE)</f>
        <v>481.12660000000005</v>
      </c>
      <c r="I82" s="145">
        <f>VLOOKUP($B82,'PetroleumStatistics Table 3B'!$A:$Y,MATCH(I$66,'PetroleumStatistics Table 3B'!$A$9:$G$9,0),FALSE)</f>
        <v>389.2</v>
      </c>
      <c r="J82" s="146">
        <f t="shared" si="4"/>
        <v>0.3660159301107026</v>
      </c>
      <c r="K82" s="254">
        <f t="shared" si="5"/>
        <v>2012</v>
      </c>
      <c r="L82" s="147">
        <f t="shared" si="6"/>
        <v>40787</v>
      </c>
      <c r="M82" s="148">
        <v>0.6</v>
      </c>
      <c r="N82" s="149">
        <f t="shared" si="7"/>
        <v>0.3660159301107026</v>
      </c>
      <c r="O82" s="150">
        <f t="shared" si="8"/>
        <v>0.30199951530428787</v>
      </c>
      <c r="P82" s="151">
        <f t="shared" si="9"/>
        <v>0.33198455458500942</v>
      </c>
      <c r="Q82" s="152">
        <f t="shared" si="10"/>
        <v>0.99999999999999989</v>
      </c>
      <c r="W82" s="144"/>
      <c r="X82" s="144"/>
      <c r="Y82" s="144"/>
      <c r="AF82" s="156"/>
    </row>
    <row r="83" spans="2:32" x14ac:dyDescent="0.2">
      <c r="B83" s="240">
        <f>'PetroleumStatistics Table 3B'!A37</f>
        <v>40817</v>
      </c>
      <c r="C83" s="143">
        <f>VLOOKUP($B83,'PetroleumStatistics Table 3B'!$A:$Y,MATCH(C$66,'PetroleumStatistics Table 3B'!$A$9:$G$9,0),FALSE)</f>
        <v>86.2</v>
      </c>
      <c r="D83" s="144">
        <f>VLOOKUP($B83,'PetroleumStatistics Table 3B'!$A:$Y,MATCH(D$66,'PetroleumStatistics Table 3B'!$A$9:$G$9,0),FALSE)</f>
        <v>72.701100000000011</v>
      </c>
      <c r="E83" s="144">
        <f t="shared" si="11"/>
        <v>158.90110000000001</v>
      </c>
      <c r="F83" s="144">
        <f>VLOOKUP($B83,'PetroleumStatistics Table 3B'!$A:$Y,MATCH(F$66,'PetroleumStatistics Table 3B'!$A$9:$G$9,0),FALSE)</f>
        <v>137.6</v>
      </c>
      <c r="G83" s="144">
        <f>VLOOKUP($B83,'PetroleumStatistics Table 3B'!$A:$Y,MATCH(G$66,'PetroleumStatistics Table 3B'!$A$9:$G$9,0),FALSE)</f>
        <v>173.9</v>
      </c>
      <c r="H83" s="144">
        <f>VLOOKUP($B83,'PetroleumStatistics Table 3B'!$A:$Y,MATCH(H$66,'PetroleumStatistics Table 3B'!$A$9:$G$9,0),FALSE)</f>
        <v>470.40110000000004</v>
      </c>
      <c r="I83" s="145">
        <f>VLOOKUP($B83,'PetroleumStatistics Table 3B'!$A:$Y,MATCH(I$66,'PetroleumStatistics Table 3B'!$A$9:$G$9,0),FALSE)</f>
        <v>388.2</v>
      </c>
      <c r="J83" s="146">
        <f t="shared" si="4"/>
        <v>0.36968450966632516</v>
      </c>
      <c r="K83" s="254">
        <f t="shared" si="5"/>
        <v>2012</v>
      </c>
      <c r="L83" s="147">
        <f t="shared" si="6"/>
        <v>40817</v>
      </c>
      <c r="M83" s="148">
        <v>0.6</v>
      </c>
      <c r="N83" s="149">
        <f t="shared" si="7"/>
        <v>0.36968450966632516</v>
      </c>
      <c r="O83" s="150">
        <f t="shared" si="8"/>
        <v>0.29251632277220435</v>
      </c>
      <c r="P83" s="151">
        <f t="shared" si="9"/>
        <v>0.33779916756147044</v>
      </c>
      <c r="Q83" s="152">
        <f t="shared" si="10"/>
        <v>1</v>
      </c>
      <c r="W83" s="144"/>
      <c r="X83" s="144"/>
      <c r="Y83" s="144"/>
    </row>
    <row r="84" spans="2:32" x14ac:dyDescent="0.2">
      <c r="B84" s="240">
        <f>'PetroleumStatistics Table 3B'!A38</f>
        <v>40848</v>
      </c>
      <c r="C84" s="143">
        <f>VLOOKUP($B84,'PetroleumStatistics Table 3B'!$A:$Y,MATCH(C$66,'PetroleumStatistics Table 3B'!$A$9:$G$9,0),FALSE)</f>
        <v>96.7</v>
      </c>
      <c r="D84" s="144">
        <f>VLOOKUP($B84,'PetroleumStatistics Table 3B'!$A:$Y,MATCH(D$66,'PetroleumStatistics Table 3B'!$A$9:$G$9,0),FALSE)</f>
        <v>79.591899999999995</v>
      </c>
      <c r="E84" s="144">
        <f t="shared" si="11"/>
        <v>176.2919</v>
      </c>
      <c r="F84" s="144">
        <f>VLOOKUP($B84,'PetroleumStatistics Table 3B'!$A:$Y,MATCH(F$66,'PetroleumStatistics Table 3B'!$A$9:$G$9,0),FALSE)</f>
        <v>153.1</v>
      </c>
      <c r="G84" s="144">
        <f>VLOOKUP($B84,'PetroleumStatistics Table 3B'!$A:$Y,MATCH(G$66,'PetroleumStatistics Table 3B'!$A$9:$G$9,0),FALSE)</f>
        <v>189.8</v>
      </c>
      <c r="H84" s="144">
        <f>VLOOKUP($B84,'PetroleumStatistics Table 3B'!$A:$Y,MATCH(H$66,'PetroleumStatistics Table 3B'!$A$9:$G$9,0),FALSE)</f>
        <v>519.19190000000003</v>
      </c>
      <c r="I84" s="145">
        <f>VLOOKUP($B84,'PetroleumStatistics Table 3B'!$A:$Y,MATCH(I$66,'PetroleumStatistics Table 3B'!$A$9:$G$9,0),FALSE)</f>
        <v>424.8</v>
      </c>
      <c r="J84" s="146">
        <f t="shared" si="4"/>
        <v>0.36556810689843194</v>
      </c>
      <c r="K84" s="254">
        <f t="shared" si="5"/>
        <v>2012</v>
      </c>
      <c r="L84" s="147">
        <f t="shared" si="6"/>
        <v>40848</v>
      </c>
      <c r="M84" s="148">
        <v>0.6</v>
      </c>
      <c r="N84" s="149">
        <f t="shared" si="7"/>
        <v>0.36556810689843194</v>
      </c>
      <c r="O84" s="150">
        <f t="shared" si="8"/>
        <v>0.29488133385748116</v>
      </c>
      <c r="P84" s="151">
        <f t="shared" si="9"/>
        <v>0.33955055924408678</v>
      </c>
      <c r="Q84" s="152">
        <f t="shared" si="10"/>
        <v>1</v>
      </c>
      <c r="W84" s="144"/>
      <c r="X84" s="144"/>
      <c r="Y84" s="144"/>
    </row>
    <row r="85" spans="2:32" x14ac:dyDescent="0.2">
      <c r="B85" s="240">
        <f>'PetroleumStatistics Table 3B'!A39</f>
        <v>40878</v>
      </c>
      <c r="C85" s="143">
        <f>VLOOKUP($B85,'PetroleumStatistics Table 3B'!$A:$Y,MATCH(C$66,'PetroleumStatistics Table 3B'!$A$9:$G$9,0),FALSE)</f>
        <v>100.6</v>
      </c>
      <c r="D85" s="144">
        <f>VLOOKUP($B85,'PetroleumStatistics Table 3B'!$A:$Y,MATCH(D$66,'PetroleumStatistics Table 3B'!$A$9:$G$9,0),FALSE)</f>
        <v>82.206999999999994</v>
      </c>
      <c r="E85" s="144">
        <f t="shared" si="11"/>
        <v>182.80699999999999</v>
      </c>
      <c r="F85" s="144">
        <f>VLOOKUP($B85,'PetroleumStatistics Table 3B'!$A:$Y,MATCH(F$66,'PetroleumStatistics Table 3B'!$A$9:$G$9,0),FALSE)</f>
        <v>148.5</v>
      </c>
      <c r="G85" s="144">
        <f>VLOOKUP($B85,'PetroleumStatistics Table 3B'!$A:$Y,MATCH(G$66,'PetroleumStatistics Table 3B'!$A$9:$G$9,0),FALSE)</f>
        <v>187.6</v>
      </c>
      <c r="H85" s="144">
        <f>VLOOKUP($B85,'PetroleumStatistics Table 3B'!$A:$Y,MATCH(H$66,'PetroleumStatistics Table 3B'!$A$9:$G$9,0),FALSE)</f>
        <v>518.90700000000004</v>
      </c>
      <c r="I85" s="145">
        <f>VLOOKUP($B85,'PetroleumStatistics Table 3B'!$A:$Y,MATCH(I$66,'PetroleumStatistics Table 3B'!$A$9:$G$9,0),FALSE)</f>
        <v>420.5</v>
      </c>
      <c r="J85" s="146">
        <f t="shared" si="4"/>
        <v>0.36152913720570351</v>
      </c>
      <c r="K85" s="254">
        <f t="shared" si="5"/>
        <v>2012</v>
      </c>
      <c r="L85" s="147">
        <f t="shared" si="6"/>
        <v>40878</v>
      </c>
      <c r="M85" s="148">
        <v>0.6</v>
      </c>
      <c r="N85" s="149">
        <f t="shared" si="7"/>
        <v>0.36152913720570351</v>
      </c>
      <c r="O85" s="150">
        <f t="shared" si="8"/>
        <v>0.28617844816123117</v>
      </c>
      <c r="P85" s="151">
        <f t="shared" si="9"/>
        <v>0.35229241463306521</v>
      </c>
      <c r="Q85" s="152">
        <f t="shared" si="10"/>
        <v>1</v>
      </c>
      <c r="W85" s="144"/>
      <c r="X85" s="144"/>
      <c r="Y85" s="144"/>
    </row>
    <row r="86" spans="2:32" x14ac:dyDescent="0.2">
      <c r="B86" s="240">
        <f>'PetroleumStatistics Table 3B'!A40</f>
        <v>40909</v>
      </c>
      <c r="C86" s="143">
        <f>VLOOKUP($B86,'PetroleumStatistics Table 3B'!$A:$Y,MATCH(C$66,'PetroleumStatistics Table 3B'!$A$9:$G$9,0),FALSE)</f>
        <v>91.9</v>
      </c>
      <c r="D86" s="144">
        <f>VLOOKUP($B86,'PetroleumStatistics Table 3B'!$A:$Y,MATCH(D$66,'PetroleumStatistics Table 3B'!$A$9:$G$9,0),FALSE)</f>
        <v>78.620500000000007</v>
      </c>
      <c r="E86" s="144">
        <f t="shared" si="11"/>
        <v>170.52050000000003</v>
      </c>
      <c r="F86" s="144">
        <f>VLOOKUP($B86,'PetroleumStatistics Table 3B'!$A:$Y,MATCH(F$66,'PetroleumStatistics Table 3B'!$A$9:$G$9,0),FALSE)</f>
        <v>133.69999999999999</v>
      </c>
      <c r="G86" s="144">
        <f>VLOOKUP($B86,'PetroleumStatistics Table 3B'!$A:$Y,MATCH(G$66,'PetroleumStatistics Table 3B'!$A$9:$G$9,0),FALSE)</f>
        <v>165.2</v>
      </c>
      <c r="H86" s="144">
        <f>VLOOKUP($B86,'PetroleumStatistics Table 3B'!$A:$Y,MATCH(H$66,'PetroleumStatistics Table 3B'!$A$9:$G$9,0),FALSE)</f>
        <v>469.4205</v>
      </c>
      <c r="I86" s="145">
        <f>VLOOKUP($B86,'PetroleumStatistics Table 3B'!$A:$Y,MATCH(I$66,'PetroleumStatistics Table 3B'!$A$9:$G$9,0),FALSE)</f>
        <v>379.1</v>
      </c>
      <c r="J86" s="146">
        <f t="shared" si="4"/>
        <v>0.3519232756132295</v>
      </c>
      <c r="K86" s="254">
        <f t="shared" si="5"/>
        <v>2012</v>
      </c>
      <c r="L86" s="147">
        <f t="shared" si="6"/>
        <v>40909</v>
      </c>
      <c r="M86" s="148">
        <v>0.6</v>
      </c>
      <c r="N86" s="149">
        <f t="shared" si="7"/>
        <v>0.3519232756132295</v>
      </c>
      <c r="O86" s="150">
        <f t="shared" si="8"/>
        <v>0.28481926119545264</v>
      </c>
      <c r="P86" s="151">
        <f t="shared" si="9"/>
        <v>0.36325746319131785</v>
      </c>
      <c r="Q86" s="152">
        <f t="shared" si="10"/>
        <v>1</v>
      </c>
      <c r="W86" s="144"/>
      <c r="X86" s="144"/>
      <c r="Y86" s="144"/>
    </row>
    <row r="87" spans="2:32" x14ac:dyDescent="0.2">
      <c r="B87" s="240">
        <f>'PetroleumStatistics Table 3B'!A41</f>
        <v>40940</v>
      </c>
      <c r="C87" s="143">
        <f>VLOOKUP($B87,'PetroleumStatistics Table 3B'!$A:$Y,MATCH(C$66,'PetroleumStatistics Table 3B'!$A$9:$G$9,0),FALSE)</f>
        <v>98.6</v>
      </c>
      <c r="D87" s="144">
        <f>VLOOKUP($B87,'PetroleumStatistics Table 3B'!$A:$Y,MATCH(D$66,'PetroleumStatistics Table 3B'!$A$9:$G$9,0),FALSE)</f>
        <v>79.907300000000006</v>
      </c>
      <c r="E87" s="144">
        <f t="shared" si="11"/>
        <v>178.50729999999999</v>
      </c>
      <c r="F87" s="144">
        <f>VLOOKUP($B87,'PetroleumStatistics Table 3B'!$A:$Y,MATCH(F$66,'PetroleumStatistics Table 3B'!$A$9:$G$9,0),FALSE)</f>
        <v>137.69999999999999</v>
      </c>
      <c r="G87" s="144">
        <f>VLOOKUP($B87,'PetroleumStatistics Table 3B'!$A:$Y,MATCH(G$66,'PetroleumStatistics Table 3B'!$A$9:$G$9,0),FALSE)</f>
        <v>178.7</v>
      </c>
      <c r="H87" s="144">
        <f>VLOOKUP($B87,'PetroleumStatistics Table 3B'!$A:$Y,MATCH(H$66,'PetroleumStatistics Table 3B'!$A$9:$G$9,0),FALSE)</f>
        <v>494.90729999999996</v>
      </c>
      <c r="I87" s="145">
        <f>VLOOKUP($B87,'PetroleumStatistics Table 3B'!$A:$Y,MATCH(I$66,'PetroleumStatistics Table 3B'!$A$9:$G$9,0),FALSE)</f>
        <v>401.3</v>
      </c>
      <c r="J87" s="146">
        <f t="shared" si="4"/>
        <v>0.36107772101967378</v>
      </c>
      <c r="K87" s="254">
        <f t="shared" si="5"/>
        <v>2012</v>
      </c>
      <c r="L87" s="147">
        <f t="shared" si="6"/>
        <v>40940</v>
      </c>
      <c r="M87" s="148">
        <v>0.6</v>
      </c>
      <c r="N87" s="149">
        <f t="shared" si="7"/>
        <v>0.36107772101967378</v>
      </c>
      <c r="O87" s="150">
        <f t="shared" si="8"/>
        <v>0.27823392380754941</v>
      </c>
      <c r="P87" s="151">
        <f t="shared" si="9"/>
        <v>0.36068835517277681</v>
      </c>
      <c r="Q87" s="152">
        <f t="shared" si="10"/>
        <v>1</v>
      </c>
      <c r="W87" s="144"/>
      <c r="X87" s="144"/>
      <c r="Y87" s="144"/>
    </row>
    <row r="88" spans="2:32" x14ac:dyDescent="0.2">
      <c r="B88" s="240">
        <f>'PetroleumStatistics Table 3B'!A42</f>
        <v>40969</v>
      </c>
      <c r="C88" s="143">
        <f>VLOOKUP($B88,'PetroleumStatistics Table 3B'!$A:$Y,MATCH(C$66,'PetroleumStatistics Table 3B'!$A$9:$G$9,0),FALSE)</f>
        <v>98.2</v>
      </c>
      <c r="D88" s="144">
        <f>VLOOKUP($B88,'PetroleumStatistics Table 3B'!$A:$Y,MATCH(D$66,'PetroleumStatistics Table 3B'!$A$9:$G$9,0),FALSE)</f>
        <v>82.787999999999997</v>
      </c>
      <c r="E88" s="144">
        <f t="shared" si="11"/>
        <v>180.988</v>
      </c>
      <c r="F88" s="144">
        <f>VLOOKUP($B88,'PetroleumStatistics Table 3B'!$A:$Y,MATCH(F$66,'PetroleumStatistics Table 3B'!$A$9:$G$9,0),FALSE)</f>
        <v>137.9</v>
      </c>
      <c r="G88" s="144">
        <f>VLOOKUP($B88,'PetroleumStatistics Table 3B'!$A:$Y,MATCH(G$66,'PetroleumStatistics Table 3B'!$A$9:$G$9,0),FALSE)</f>
        <v>182.6</v>
      </c>
      <c r="H88" s="144">
        <f>VLOOKUP($B88,'PetroleumStatistics Table 3B'!$A:$Y,MATCH(H$66,'PetroleumStatistics Table 3B'!$A$9:$G$9,0),FALSE)</f>
        <v>501.48800000000006</v>
      </c>
      <c r="I88" s="145">
        <f>VLOOKUP($B88,'PetroleumStatistics Table 3B'!$A:$Y,MATCH(I$66,'PetroleumStatistics Table 3B'!$A$9:$G$9,0),FALSE)</f>
        <v>407.4</v>
      </c>
      <c r="J88" s="146">
        <f t="shared" si="4"/>
        <v>0.36411638962447751</v>
      </c>
      <c r="K88" s="254">
        <f t="shared" si="5"/>
        <v>2012</v>
      </c>
      <c r="L88" s="147">
        <f t="shared" si="6"/>
        <v>40969</v>
      </c>
      <c r="M88" s="148">
        <v>0.6</v>
      </c>
      <c r="N88" s="149">
        <f t="shared" si="7"/>
        <v>0.36411638962447751</v>
      </c>
      <c r="O88" s="150">
        <f t="shared" si="8"/>
        <v>0.2749816545959225</v>
      </c>
      <c r="P88" s="151">
        <f t="shared" si="9"/>
        <v>0.36090195577959988</v>
      </c>
      <c r="Q88" s="152">
        <f t="shared" si="10"/>
        <v>0.99999999999999978</v>
      </c>
      <c r="W88" s="144"/>
      <c r="X88" s="144"/>
      <c r="Y88" s="144"/>
    </row>
    <row r="89" spans="2:32" x14ac:dyDescent="0.2">
      <c r="B89" s="240">
        <f>'PetroleumStatistics Table 3B'!A43</f>
        <v>41000</v>
      </c>
      <c r="C89" s="143">
        <f>VLOOKUP($B89,'PetroleumStatistics Table 3B'!$A:$Y,MATCH(C$66,'PetroleumStatistics Table 3B'!$A$9:$G$9,0),FALSE)</f>
        <v>91.1</v>
      </c>
      <c r="D89" s="144">
        <f>VLOOKUP($B89,'PetroleumStatistics Table 3B'!$A:$Y,MATCH(D$66,'PetroleumStatistics Table 3B'!$A$9:$G$9,0),FALSE)</f>
        <v>74.779399999999995</v>
      </c>
      <c r="E89" s="144">
        <f t="shared" si="11"/>
        <v>165.87939999999998</v>
      </c>
      <c r="F89" s="144">
        <f>VLOOKUP($B89,'PetroleumStatistics Table 3B'!$A:$Y,MATCH(F$66,'PetroleumStatistics Table 3B'!$A$9:$G$9,0),FALSE)</f>
        <v>129.1</v>
      </c>
      <c r="G89" s="144">
        <f>VLOOKUP($B89,'PetroleumStatistics Table 3B'!$A:$Y,MATCH(G$66,'PetroleumStatistics Table 3B'!$A$9:$G$9,0),FALSE)</f>
        <v>166</v>
      </c>
      <c r="H89" s="144">
        <f>VLOOKUP($B89,'PetroleumStatistics Table 3B'!$A:$Y,MATCH(H$66,'PetroleumStatistics Table 3B'!$A$9:$G$9,0),FALSE)</f>
        <v>460.97939999999994</v>
      </c>
      <c r="I89" s="145">
        <f>VLOOKUP($B89,'PetroleumStatistics Table 3B'!$A:$Y,MATCH(I$66,'PetroleumStatistics Table 3B'!$A$9:$G$9,0),FALSE)</f>
        <v>372.5</v>
      </c>
      <c r="J89" s="146">
        <f t="shared" si="4"/>
        <v>0.36010285926008845</v>
      </c>
      <c r="K89" s="254">
        <f t="shared" si="5"/>
        <v>2012</v>
      </c>
      <c r="L89" s="147">
        <f t="shared" si="6"/>
        <v>41000</v>
      </c>
      <c r="M89" s="148">
        <v>0.6</v>
      </c>
      <c r="N89" s="149">
        <f t="shared" si="7"/>
        <v>0.36010285926008845</v>
      </c>
      <c r="O89" s="150">
        <f t="shared" si="8"/>
        <v>0.28005589837636996</v>
      </c>
      <c r="P89" s="151">
        <f t="shared" si="9"/>
        <v>0.35984124236354159</v>
      </c>
      <c r="Q89" s="152">
        <f t="shared" si="10"/>
        <v>1</v>
      </c>
      <c r="W89" s="144"/>
      <c r="X89" s="144"/>
      <c r="Y89" s="144"/>
    </row>
    <row r="90" spans="2:32" x14ac:dyDescent="0.2">
      <c r="B90" s="240">
        <f>'PetroleumStatistics Table 3B'!A44</f>
        <v>41030</v>
      </c>
      <c r="C90" s="143">
        <f>VLOOKUP($B90,'PetroleumStatistics Table 3B'!$A:$Y,MATCH(C$66,'PetroleumStatistics Table 3B'!$A$9:$G$9,0),FALSE)</f>
        <v>98</v>
      </c>
      <c r="D90" s="144">
        <f>VLOOKUP($B90,'PetroleumStatistics Table 3B'!$A:$Y,MATCH(D$66,'PetroleumStatistics Table 3B'!$A$9:$G$9,0),FALSE)</f>
        <v>82.807400000000001</v>
      </c>
      <c r="E90" s="144">
        <f t="shared" si="11"/>
        <v>180.8074</v>
      </c>
      <c r="F90" s="144">
        <f>VLOOKUP($B90,'PetroleumStatistics Table 3B'!$A:$Y,MATCH(F$66,'PetroleumStatistics Table 3B'!$A$9:$G$9,0),FALSE)</f>
        <v>147</v>
      </c>
      <c r="G90" s="144">
        <f>VLOOKUP($B90,'PetroleumStatistics Table 3B'!$A:$Y,MATCH(G$66,'PetroleumStatistics Table 3B'!$A$9:$G$9,0),FALSE)</f>
        <v>187.1</v>
      </c>
      <c r="H90" s="144">
        <f>VLOOKUP($B90,'PetroleumStatistics Table 3B'!$A:$Y,MATCH(H$66,'PetroleumStatistics Table 3B'!$A$9:$G$9,0),FALSE)</f>
        <v>514.90740000000005</v>
      </c>
      <c r="I90" s="145">
        <f>VLOOKUP($B90,'PetroleumStatistics Table 3B'!$A:$Y,MATCH(I$66,'PetroleumStatistics Table 3B'!$A$9:$G$9,0),FALSE)</f>
        <v>411</v>
      </c>
      <c r="J90" s="146">
        <f t="shared" si="4"/>
        <v>0.36336630625234745</v>
      </c>
      <c r="K90" s="254">
        <f t="shared" si="5"/>
        <v>2012</v>
      </c>
      <c r="L90" s="147">
        <f t="shared" si="6"/>
        <v>41030</v>
      </c>
      <c r="M90" s="148">
        <v>0.6</v>
      </c>
      <c r="N90" s="149">
        <f t="shared" si="7"/>
        <v>0.36336630625234745</v>
      </c>
      <c r="O90" s="150">
        <f t="shared" si="8"/>
        <v>0.28548822564989351</v>
      </c>
      <c r="P90" s="151">
        <f t="shared" si="9"/>
        <v>0.35114546809775893</v>
      </c>
      <c r="Q90" s="152">
        <f t="shared" si="10"/>
        <v>0.99999999999999989</v>
      </c>
      <c r="W90" s="144"/>
      <c r="X90" s="144"/>
      <c r="Y90" s="144"/>
    </row>
    <row r="91" spans="2:32" x14ac:dyDescent="0.2">
      <c r="B91" s="240">
        <f>'PetroleumStatistics Table 3B'!A45</f>
        <v>41061</v>
      </c>
      <c r="C91" s="143">
        <f>VLOOKUP($B91,'PetroleumStatistics Table 3B'!$A:$Y,MATCH(C$66,'PetroleumStatistics Table 3B'!$A$9:$G$9,0),FALSE)</f>
        <v>89.6</v>
      </c>
      <c r="D91" s="144">
        <f>VLOOKUP($B91,'PetroleumStatistics Table 3B'!$A:$Y,MATCH(D$66,'PetroleumStatistics Table 3B'!$A$9:$G$9,0),FALSE)</f>
        <v>78.286600000000007</v>
      </c>
      <c r="E91" s="144">
        <f t="shared" si="11"/>
        <v>167.88659999999999</v>
      </c>
      <c r="F91" s="144">
        <f>VLOOKUP($B91,'PetroleumStatistics Table 3B'!$A:$Y,MATCH(F$66,'PetroleumStatistics Table 3B'!$A$9:$G$9,0),FALSE)</f>
        <v>130.4</v>
      </c>
      <c r="G91" s="144">
        <f>VLOOKUP($B91,'PetroleumStatistics Table 3B'!$A:$Y,MATCH(G$66,'PetroleumStatistics Table 3B'!$A$9:$G$9,0),FALSE)</f>
        <v>170.4</v>
      </c>
      <c r="H91" s="144">
        <f>VLOOKUP($B91,'PetroleumStatistics Table 3B'!$A:$Y,MATCH(H$66,'PetroleumStatistics Table 3B'!$A$9:$G$9,0),FALSE)</f>
        <v>468.6866</v>
      </c>
      <c r="I91" s="145">
        <f>VLOOKUP($B91,'PetroleumStatistics Table 3B'!$A:$Y,MATCH(I$66,'PetroleumStatistics Table 3B'!$A$9:$G$9,0),FALSE)</f>
        <v>377.7</v>
      </c>
      <c r="J91" s="146">
        <f t="shared" si="4"/>
        <v>0.36356917394267302</v>
      </c>
      <c r="K91" s="254">
        <f t="shared" si="5"/>
        <v>2012</v>
      </c>
      <c r="L91" s="147">
        <f t="shared" si="6"/>
        <v>41061</v>
      </c>
      <c r="M91" s="148">
        <v>0.6</v>
      </c>
      <c r="N91" s="149">
        <f t="shared" si="7"/>
        <v>0.36356917394267302</v>
      </c>
      <c r="O91" s="150">
        <f t="shared" si="8"/>
        <v>0.27822429743030846</v>
      </c>
      <c r="P91" s="151">
        <f t="shared" si="9"/>
        <v>0.35820652862701852</v>
      </c>
      <c r="Q91" s="152">
        <f t="shared" si="10"/>
        <v>1</v>
      </c>
      <c r="W91" s="144"/>
      <c r="X91" s="144"/>
      <c r="Y91" s="144"/>
    </row>
    <row r="92" spans="2:32" x14ac:dyDescent="0.2">
      <c r="B92" s="240">
        <f>'PetroleumStatistics Table 3B'!A46</f>
        <v>41091</v>
      </c>
      <c r="C92" s="143">
        <f>VLOOKUP($B92,'PetroleumStatistics Table 3B'!$A:$Y,MATCH(C$66,'PetroleumStatistics Table 3B'!$A$9:$G$9,0),FALSE)</f>
        <v>95.7</v>
      </c>
      <c r="D92" s="144">
        <f>VLOOKUP($B92,'PetroleumStatistics Table 3B'!$A:$Y,MATCH(D$66,'PetroleumStatistics Table 3B'!$A$9:$G$9,0),FALSE)</f>
        <v>82.957899999999995</v>
      </c>
      <c r="E92" s="144">
        <f t="shared" si="11"/>
        <v>178.65789999999998</v>
      </c>
      <c r="F92" s="144">
        <f>VLOOKUP($B92,'PetroleumStatistics Table 3B'!$A:$Y,MATCH(F$66,'PetroleumStatistics Table 3B'!$A$9:$G$9,0),FALSE)</f>
        <v>136.6</v>
      </c>
      <c r="G92" s="144">
        <f>VLOOKUP($B92,'PetroleumStatistics Table 3B'!$A:$Y,MATCH(G$66,'PetroleumStatistics Table 3B'!$A$9:$G$9,0),FALSE)</f>
        <v>181.5</v>
      </c>
      <c r="H92" s="144">
        <f>VLOOKUP($B92,'PetroleumStatistics Table 3B'!$A:$Y,MATCH(H$66,'PetroleumStatistics Table 3B'!$A$9:$G$9,0),FALSE)</f>
        <v>496.75789999999995</v>
      </c>
      <c r="I92" s="145">
        <f>VLOOKUP($B92,'PetroleumStatistics Table 3B'!$A:$Y,MATCH(I$66,'PetroleumStatistics Table 3B'!$A$9:$G$9,0),FALSE)</f>
        <v>400.4</v>
      </c>
      <c r="J92" s="146">
        <f t="shared" si="4"/>
        <v>0.36536912648998643</v>
      </c>
      <c r="K92" s="254">
        <f t="shared" si="5"/>
        <v>2013</v>
      </c>
      <c r="L92" s="147">
        <f t="shared" si="6"/>
        <v>41091</v>
      </c>
      <c r="M92" s="148">
        <v>0.6</v>
      </c>
      <c r="N92" s="149">
        <f t="shared" si="7"/>
        <v>0.36536912648998643</v>
      </c>
      <c r="O92" s="150">
        <f t="shared" si="8"/>
        <v>0.27498304506078314</v>
      </c>
      <c r="P92" s="151">
        <f t="shared" si="9"/>
        <v>0.35964782844923049</v>
      </c>
      <c r="Q92" s="152">
        <f t="shared" si="10"/>
        <v>1</v>
      </c>
      <c r="W92" s="144"/>
      <c r="X92" s="144"/>
      <c r="Y92" s="144"/>
    </row>
    <row r="93" spans="2:32" x14ac:dyDescent="0.2">
      <c r="B93" s="240">
        <f>'PetroleumStatistics Table 3B'!A47</f>
        <v>41122</v>
      </c>
      <c r="C93" s="143">
        <f>VLOOKUP($B93,'PetroleumStatistics Table 3B'!$A:$Y,MATCH(C$66,'PetroleumStatistics Table 3B'!$A$9:$G$9,0),FALSE)</f>
        <v>100.2</v>
      </c>
      <c r="D93" s="144">
        <f>VLOOKUP($B93,'PetroleumStatistics Table 3B'!$A:$Y,MATCH(D$66,'PetroleumStatistics Table 3B'!$A$9:$G$9,0),FALSE)</f>
        <v>84.448800000000006</v>
      </c>
      <c r="E93" s="144">
        <f t="shared" si="11"/>
        <v>184.64879999999999</v>
      </c>
      <c r="F93" s="144">
        <f>VLOOKUP($B93,'PetroleumStatistics Table 3B'!$A:$Y,MATCH(F$66,'PetroleumStatistics Table 3B'!$A$9:$G$9,0),FALSE)</f>
        <v>135.5</v>
      </c>
      <c r="G93" s="144">
        <f>VLOOKUP($B93,'PetroleumStatistics Table 3B'!$A:$Y,MATCH(G$66,'PetroleumStatistics Table 3B'!$A$9:$G$9,0),FALSE)</f>
        <v>187.4</v>
      </c>
      <c r="H93" s="144">
        <f>VLOOKUP($B93,'PetroleumStatistics Table 3B'!$A:$Y,MATCH(H$66,'PetroleumStatistics Table 3B'!$A$9:$G$9,0),FALSE)</f>
        <v>507.54880000000003</v>
      </c>
      <c r="I93" s="145">
        <f>VLOOKUP($B93,'PetroleumStatistics Table 3B'!$A:$Y,MATCH(I$66,'PetroleumStatistics Table 3B'!$A$9:$G$9,0),FALSE)</f>
        <v>417.2</v>
      </c>
      <c r="J93" s="146">
        <f t="shared" si="4"/>
        <v>0.36922557988512633</v>
      </c>
      <c r="K93" s="254">
        <f t="shared" si="5"/>
        <v>2013</v>
      </c>
      <c r="L93" s="147">
        <f t="shared" si="6"/>
        <v>41122</v>
      </c>
      <c r="M93" s="148">
        <v>0.6</v>
      </c>
      <c r="N93" s="149">
        <f t="shared" si="7"/>
        <v>0.36922557988512633</v>
      </c>
      <c r="O93" s="150">
        <f t="shared" si="8"/>
        <v>0.26696940274511533</v>
      </c>
      <c r="P93" s="151">
        <f t="shared" si="9"/>
        <v>0.36380501736975829</v>
      </c>
      <c r="Q93" s="152">
        <f t="shared" si="10"/>
        <v>1</v>
      </c>
      <c r="W93" s="144"/>
      <c r="X93" s="144"/>
      <c r="Y93" s="144"/>
    </row>
    <row r="94" spans="2:32" x14ac:dyDescent="0.2">
      <c r="B94" s="240">
        <f>'PetroleumStatistics Table 3B'!A48</f>
        <v>41153</v>
      </c>
      <c r="C94" s="143">
        <f>VLOOKUP($B94,'PetroleumStatistics Table 3B'!$A:$Y,MATCH(C$66,'PetroleumStatistics Table 3B'!$A$9:$G$9,0),FALSE)</f>
        <v>91</v>
      </c>
      <c r="D94" s="144">
        <f>VLOOKUP($B94,'PetroleumStatistics Table 3B'!$A:$Y,MATCH(D$66,'PetroleumStatistics Table 3B'!$A$9:$G$9,0),FALSE)</f>
        <v>80.5916</v>
      </c>
      <c r="E94" s="144">
        <f t="shared" si="11"/>
        <v>171.5916</v>
      </c>
      <c r="F94" s="144">
        <f>VLOOKUP($B94,'PetroleumStatistics Table 3B'!$A:$Y,MATCH(F$66,'PetroleumStatistics Table 3B'!$A$9:$G$9,0),FALSE)</f>
        <v>124.3</v>
      </c>
      <c r="G94" s="144">
        <f>VLOOKUP($B94,'PetroleumStatistics Table 3B'!$A:$Y,MATCH(G$66,'PetroleumStatistics Table 3B'!$A$9:$G$9,0),FALSE)</f>
        <v>171.4</v>
      </c>
      <c r="H94" s="144">
        <f>VLOOKUP($B94,'PetroleumStatistics Table 3B'!$A:$Y,MATCH(H$66,'PetroleumStatistics Table 3B'!$A$9:$G$9,0),FALSE)</f>
        <v>467.29160000000002</v>
      </c>
      <c r="I94" s="145">
        <f>VLOOKUP($B94,'PetroleumStatistics Table 3B'!$A:$Y,MATCH(I$66,'PetroleumStatistics Table 3B'!$A$9:$G$9,0),FALSE)</f>
        <v>384.5</v>
      </c>
      <c r="J94" s="146">
        <f t="shared" si="4"/>
        <v>0.36679452401883533</v>
      </c>
      <c r="K94" s="254">
        <f t="shared" si="5"/>
        <v>2013</v>
      </c>
      <c r="L94" s="147">
        <f t="shared" si="6"/>
        <v>41153</v>
      </c>
      <c r="M94" s="148">
        <v>0.6</v>
      </c>
      <c r="N94" s="149">
        <f t="shared" si="7"/>
        <v>0.36679452401883533</v>
      </c>
      <c r="O94" s="150">
        <f t="shared" si="8"/>
        <v>0.26600092961225924</v>
      </c>
      <c r="P94" s="151">
        <f t="shared" si="9"/>
        <v>0.36720454636890537</v>
      </c>
      <c r="Q94" s="152">
        <f t="shared" si="10"/>
        <v>1</v>
      </c>
      <c r="W94" s="144"/>
      <c r="X94" s="144"/>
      <c r="Y94" s="144"/>
    </row>
    <row r="95" spans="2:32" x14ac:dyDescent="0.2">
      <c r="B95" s="240">
        <f>'PetroleumStatistics Table 3B'!A49</f>
        <v>41183</v>
      </c>
      <c r="C95" s="143">
        <f>VLOOKUP($B95,'PetroleumStatistics Table 3B'!$A:$Y,MATCH(C$66,'PetroleumStatistics Table 3B'!$A$9:$G$9,0),FALSE)</f>
        <v>94.2</v>
      </c>
      <c r="D95" s="144">
        <f>VLOOKUP($B95,'PetroleumStatistics Table 3B'!$A:$Y,MATCH(D$66,'PetroleumStatistics Table 3B'!$A$9:$G$9,0),FALSE)</f>
        <v>82.706199999999995</v>
      </c>
      <c r="E95" s="144">
        <f t="shared" si="11"/>
        <v>176.90620000000001</v>
      </c>
      <c r="F95" s="144">
        <f>VLOOKUP($B95,'PetroleumStatistics Table 3B'!$A:$Y,MATCH(F$66,'PetroleumStatistics Table 3B'!$A$9:$G$9,0),FALSE)</f>
        <v>138.4</v>
      </c>
      <c r="G95" s="144">
        <f>VLOOKUP($B95,'PetroleumStatistics Table 3B'!$A:$Y,MATCH(G$66,'PetroleumStatistics Table 3B'!$A$9:$G$9,0),FALSE)</f>
        <v>177.9</v>
      </c>
      <c r="H95" s="144">
        <f>VLOOKUP($B95,'PetroleumStatistics Table 3B'!$A:$Y,MATCH(H$66,'PetroleumStatistics Table 3B'!$A$9:$G$9,0),FALSE)</f>
        <v>493.20619999999997</v>
      </c>
      <c r="I95" s="145">
        <f>VLOOKUP($B95,'PetroleumStatistics Table 3B'!$A:$Y,MATCH(I$66,'PetroleumStatistics Table 3B'!$A$9:$G$9,0),FALSE)</f>
        <v>396.8</v>
      </c>
      <c r="J95" s="146">
        <f t="shared" si="4"/>
        <v>0.36070106174658795</v>
      </c>
      <c r="K95" s="254">
        <f t="shared" si="5"/>
        <v>2013</v>
      </c>
      <c r="L95" s="147">
        <f t="shared" si="6"/>
        <v>41183</v>
      </c>
      <c r="M95" s="148">
        <v>0.6</v>
      </c>
      <c r="N95" s="149">
        <f t="shared" si="7"/>
        <v>0.36070106174658795</v>
      </c>
      <c r="O95" s="150">
        <f t="shared" si="8"/>
        <v>0.28061285523174689</v>
      </c>
      <c r="P95" s="151">
        <f t="shared" si="9"/>
        <v>0.35868608302166521</v>
      </c>
      <c r="Q95" s="152">
        <f t="shared" si="10"/>
        <v>1</v>
      </c>
      <c r="W95" s="144"/>
      <c r="X95" s="144"/>
      <c r="Y95" s="144"/>
    </row>
    <row r="96" spans="2:32" x14ac:dyDescent="0.2">
      <c r="B96" s="240">
        <f>'PetroleumStatistics Table 3B'!A50</f>
        <v>41214</v>
      </c>
      <c r="C96" s="143">
        <f>VLOOKUP($B96,'PetroleumStatistics Table 3B'!$A:$Y,MATCH(C$66,'PetroleumStatistics Table 3B'!$A$9:$G$9,0),FALSE)</f>
        <v>94.5</v>
      </c>
      <c r="D96" s="144">
        <f>VLOOKUP($B96,'PetroleumStatistics Table 3B'!$A:$Y,MATCH(D$66,'PetroleumStatistics Table 3B'!$A$9:$G$9,0),FALSE)</f>
        <v>86.868800000000007</v>
      </c>
      <c r="E96" s="144">
        <f t="shared" si="11"/>
        <v>181.36880000000002</v>
      </c>
      <c r="F96" s="144">
        <f>VLOOKUP($B96,'PetroleumStatistics Table 3B'!$A:$Y,MATCH(F$66,'PetroleumStatistics Table 3B'!$A$9:$G$9,0),FALSE)</f>
        <v>140.5</v>
      </c>
      <c r="G96" s="144">
        <f>VLOOKUP($B96,'PetroleumStatistics Table 3B'!$A:$Y,MATCH(G$66,'PetroleumStatistics Table 3B'!$A$9:$G$9,0),FALSE)</f>
        <v>178.2</v>
      </c>
      <c r="H96" s="144">
        <f>VLOOKUP($B96,'PetroleumStatistics Table 3B'!$A:$Y,MATCH(H$66,'PetroleumStatistics Table 3B'!$A$9:$G$9,0),FALSE)</f>
        <v>500.06880000000001</v>
      </c>
      <c r="I96" s="145">
        <f>VLOOKUP($B96,'PetroleumStatistics Table 3B'!$A:$Y,MATCH(I$66,'PetroleumStatistics Table 3B'!$A$9:$G$9,0),FALSE)</f>
        <v>403.4</v>
      </c>
      <c r="J96" s="146">
        <f t="shared" si="4"/>
        <v>0.35635096610706363</v>
      </c>
      <c r="K96" s="254">
        <f t="shared" si="5"/>
        <v>2013</v>
      </c>
      <c r="L96" s="147">
        <f t="shared" si="6"/>
        <v>41214</v>
      </c>
      <c r="M96" s="148">
        <v>0.6</v>
      </c>
      <c r="N96" s="149">
        <f t="shared" si="7"/>
        <v>0.35635096610706363</v>
      </c>
      <c r="O96" s="150">
        <f t="shared" si="8"/>
        <v>0.28096133971965459</v>
      </c>
      <c r="P96" s="151">
        <f t="shared" si="9"/>
        <v>0.36268769417328178</v>
      </c>
      <c r="Q96" s="152">
        <f t="shared" si="10"/>
        <v>1</v>
      </c>
      <c r="W96" s="144"/>
      <c r="X96" s="144"/>
      <c r="Y96" s="144"/>
    </row>
    <row r="97" spans="2:25" x14ac:dyDescent="0.2">
      <c r="B97" s="240">
        <f>'PetroleumStatistics Table 3B'!A51</f>
        <v>41244</v>
      </c>
      <c r="C97" s="143">
        <f>VLOOKUP($B97,'PetroleumStatistics Table 3B'!$A:$Y,MATCH(C$66,'PetroleumStatistics Table 3B'!$A$9:$G$9,0),FALSE)</f>
        <v>104.7</v>
      </c>
      <c r="D97" s="144">
        <f>VLOOKUP($B97,'PetroleumStatistics Table 3B'!$A:$Y,MATCH(D$66,'PetroleumStatistics Table 3B'!$A$9:$G$9,0),FALSE)</f>
        <v>87.160300000000007</v>
      </c>
      <c r="E97" s="144">
        <f t="shared" si="11"/>
        <v>191.8603</v>
      </c>
      <c r="F97" s="144">
        <f>VLOOKUP($B97,'PetroleumStatistics Table 3B'!$A:$Y,MATCH(F$66,'PetroleumStatistics Table 3B'!$A$9:$G$9,0),FALSE)</f>
        <v>142.19999999999999</v>
      </c>
      <c r="G97" s="144">
        <f>VLOOKUP($B97,'PetroleumStatistics Table 3B'!$A:$Y,MATCH(G$66,'PetroleumStatistics Table 3B'!$A$9:$G$9,0),FALSE)</f>
        <v>183.1</v>
      </c>
      <c r="H97" s="144">
        <f>VLOOKUP($B97,'PetroleumStatistics Table 3B'!$A:$Y,MATCH(H$66,'PetroleumStatistics Table 3B'!$A$9:$G$9,0),FALSE)</f>
        <v>517.16030000000001</v>
      </c>
      <c r="I97" s="145">
        <f>VLOOKUP($B97,'PetroleumStatistics Table 3B'!$A:$Y,MATCH(I$66,'PetroleumStatistics Table 3B'!$A$9:$G$9,0),FALSE)</f>
        <v>423.1</v>
      </c>
      <c r="J97" s="146">
        <f t="shared" si="4"/>
        <v>0.35404883166786005</v>
      </c>
      <c r="K97" s="254">
        <f t="shared" si="5"/>
        <v>2013</v>
      </c>
      <c r="L97" s="147">
        <f t="shared" si="6"/>
        <v>41244</v>
      </c>
      <c r="M97" s="148">
        <v>0.6</v>
      </c>
      <c r="N97" s="149">
        <f t="shared" si="7"/>
        <v>0.35404883166786005</v>
      </c>
      <c r="O97" s="150">
        <f t="shared" si="8"/>
        <v>0.27496310138268537</v>
      </c>
      <c r="P97" s="151">
        <f t="shared" si="9"/>
        <v>0.37098806694945452</v>
      </c>
      <c r="Q97" s="152">
        <f t="shared" si="10"/>
        <v>1</v>
      </c>
      <c r="W97" s="144"/>
      <c r="X97" s="144"/>
      <c r="Y97" s="144"/>
    </row>
    <row r="98" spans="2:25" x14ac:dyDescent="0.2">
      <c r="B98" s="240">
        <f>'PetroleumStatistics Table 3B'!A52</f>
        <v>41275</v>
      </c>
      <c r="C98" s="143">
        <f>VLOOKUP($B98,'PetroleumStatistics Table 3B'!$A:$Y,MATCH(C$66,'PetroleumStatistics Table 3B'!$A$9:$G$9,0),FALSE)</f>
        <v>94.5</v>
      </c>
      <c r="D98" s="144">
        <f>VLOOKUP($B98,'PetroleumStatistics Table 3B'!$A:$Y,MATCH(D$66,'PetroleumStatistics Table 3B'!$A$9:$G$9,0),FALSE)</f>
        <v>85.355800000000002</v>
      </c>
      <c r="E98" s="144">
        <f t="shared" si="11"/>
        <v>179.85579999999999</v>
      </c>
      <c r="F98" s="144">
        <f>VLOOKUP($B98,'PetroleumStatistics Table 3B'!$A:$Y,MATCH(F$66,'PetroleumStatistics Table 3B'!$A$9:$G$9,0),FALSE)</f>
        <v>137.19999999999999</v>
      </c>
      <c r="G98" s="144">
        <f>VLOOKUP($B98,'PetroleumStatistics Table 3B'!$A:$Y,MATCH(G$66,'PetroleumStatistics Table 3B'!$A$9:$G$9,0),FALSE)</f>
        <v>166.5</v>
      </c>
      <c r="H98" s="144">
        <f>VLOOKUP($B98,'PetroleumStatistics Table 3B'!$A:$Y,MATCH(H$66,'PetroleumStatistics Table 3B'!$A$9:$G$9,0),FALSE)</f>
        <v>483.55579999999998</v>
      </c>
      <c r="I98" s="145">
        <f>VLOOKUP($B98,'PetroleumStatistics Table 3B'!$A:$Y,MATCH(I$66,'PetroleumStatistics Table 3B'!$A$9:$G$9,0),FALSE)</f>
        <v>391.1</v>
      </c>
      <c r="J98" s="146">
        <f t="shared" si="4"/>
        <v>0.34432427446842745</v>
      </c>
      <c r="K98" s="254">
        <f t="shared" si="5"/>
        <v>2013</v>
      </c>
      <c r="L98" s="147">
        <f t="shared" si="6"/>
        <v>41275</v>
      </c>
      <c r="M98" s="148">
        <v>0.6</v>
      </c>
      <c r="N98" s="149">
        <f t="shared" si="7"/>
        <v>0.34432427446842745</v>
      </c>
      <c r="O98" s="150">
        <f t="shared" si="8"/>
        <v>0.28373147421662609</v>
      </c>
      <c r="P98" s="151">
        <f t="shared" si="9"/>
        <v>0.37194425131494646</v>
      </c>
      <c r="Q98" s="152">
        <f t="shared" si="10"/>
        <v>1</v>
      </c>
      <c r="W98" s="144"/>
      <c r="X98" s="144"/>
      <c r="Y98" s="144"/>
    </row>
    <row r="99" spans="2:25" x14ac:dyDescent="0.2">
      <c r="B99" s="240">
        <f>'PetroleumStatistics Table 3B'!A53</f>
        <v>41306</v>
      </c>
      <c r="C99" s="143">
        <f>VLOOKUP($B99,'PetroleumStatistics Table 3B'!$A:$Y,MATCH(C$66,'PetroleumStatistics Table 3B'!$A$9:$G$9,0),FALSE)</f>
        <v>93.5</v>
      </c>
      <c r="D99" s="144">
        <f>VLOOKUP($B99,'PetroleumStatistics Table 3B'!$A:$Y,MATCH(D$66,'PetroleumStatistics Table 3B'!$A$9:$G$9,0),FALSE)</f>
        <v>78.900700000000001</v>
      </c>
      <c r="E99" s="144">
        <f t="shared" si="11"/>
        <v>172.4007</v>
      </c>
      <c r="F99" s="144">
        <f>VLOOKUP($B99,'PetroleumStatistics Table 3B'!$A:$Y,MATCH(F$66,'PetroleumStatistics Table 3B'!$A$9:$G$9,0),FALSE)</f>
        <v>131.80000000000001</v>
      </c>
      <c r="G99" s="144">
        <f>VLOOKUP($B99,'PetroleumStatistics Table 3B'!$A:$Y,MATCH(G$66,'PetroleumStatistics Table 3B'!$A$9:$G$9,0),FALSE)</f>
        <v>171.7</v>
      </c>
      <c r="H99" s="144">
        <f>VLOOKUP($B99,'PetroleumStatistics Table 3B'!$A:$Y,MATCH(H$66,'PetroleumStatistics Table 3B'!$A$9:$G$9,0),FALSE)</f>
        <v>475.90069999999997</v>
      </c>
      <c r="I99" s="145">
        <f>VLOOKUP($B99,'PetroleumStatistics Table 3B'!$A:$Y,MATCH(I$66,'PetroleumStatistics Table 3B'!$A$9:$G$9,0),FALSE)</f>
        <v>386.2</v>
      </c>
      <c r="J99" s="146">
        <f t="shared" si="4"/>
        <v>0.36078955126563167</v>
      </c>
      <c r="K99" s="254">
        <f t="shared" si="5"/>
        <v>2013</v>
      </c>
      <c r="L99" s="147">
        <f t="shared" si="6"/>
        <v>41306</v>
      </c>
      <c r="M99" s="148">
        <v>0.6</v>
      </c>
      <c r="N99" s="149">
        <f t="shared" si="7"/>
        <v>0.36078955126563167</v>
      </c>
      <c r="O99" s="150">
        <f t="shared" si="8"/>
        <v>0.27694853148986759</v>
      </c>
      <c r="P99" s="151">
        <f t="shared" si="9"/>
        <v>0.3622619172445008</v>
      </c>
      <c r="Q99" s="152">
        <f t="shared" si="10"/>
        <v>1</v>
      </c>
      <c r="W99" s="144"/>
      <c r="X99" s="144"/>
      <c r="Y99" s="144"/>
    </row>
    <row r="100" spans="2:25" x14ac:dyDescent="0.2">
      <c r="B100" s="240">
        <f>'PetroleumStatistics Table 3B'!A54</f>
        <v>41334</v>
      </c>
      <c r="C100" s="143">
        <f>VLOOKUP($B100,'PetroleumStatistics Table 3B'!$A:$Y,MATCH(C$66,'PetroleumStatistics Table 3B'!$A$9:$G$9,0),FALSE)</f>
        <v>100.4</v>
      </c>
      <c r="D100" s="144">
        <f>VLOOKUP($B100,'PetroleumStatistics Table 3B'!$A:$Y,MATCH(D$66,'PetroleumStatistics Table 3B'!$A$9:$G$9,0),FALSE)</f>
        <v>89.309100000000001</v>
      </c>
      <c r="E100" s="144">
        <f t="shared" si="11"/>
        <v>189.70910000000001</v>
      </c>
      <c r="F100" s="144">
        <f>VLOOKUP($B100,'PetroleumStatistics Table 3B'!$A:$Y,MATCH(F$66,'PetroleumStatistics Table 3B'!$A$9:$G$9,0),FALSE)</f>
        <v>145.5</v>
      </c>
      <c r="G100" s="144">
        <f>VLOOKUP($B100,'PetroleumStatistics Table 3B'!$A:$Y,MATCH(G$66,'PetroleumStatistics Table 3B'!$A$9:$G$9,0),FALSE)</f>
        <v>180.8</v>
      </c>
      <c r="H100" s="144">
        <f>VLOOKUP($B100,'PetroleumStatistics Table 3B'!$A:$Y,MATCH(H$66,'PetroleumStatistics Table 3B'!$A$9:$G$9,0),FALSE)</f>
        <v>516.00909999999999</v>
      </c>
      <c r="I100" s="145">
        <f>VLOOKUP($B100,'PetroleumStatistics Table 3B'!$A:$Y,MATCH(I$66,'PetroleumStatistics Table 3B'!$A$9:$G$9,0),FALSE)</f>
        <v>416.9</v>
      </c>
      <c r="J100" s="146">
        <f t="shared" si="4"/>
        <v>0.35038141769205233</v>
      </c>
      <c r="K100" s="254">
        <f t="shared" si="5"/>
        <v>2013</v>
      </c>
      <c r="L100" s="147">
        <f t="shared" si="6"/>
        <v>41334</v>
      </c>
      <c r="M100" s="148">
        <v>0.6</v>
      </c>
      <c r="N100" s="149">
        <f t="shared" si="7"/>
        <v>0.35038141769205233</v>
      </c>
      <c r="O100" s="150">
        <f t="shared" si="8"/>
        <v>0.28197177142806201</v>
      </c>
      <c r="P100" s="151">
        <f t="shared" si="9"/>
        <v>0.36764681087988565</v>
      </c>
      <c r="Q100" s="152">
        <f t="shared" si="10"/>
        <v>1</v>
      </c>
      <c r="W100" s="144"/>
      <c r="X100" s="144"/>
      <c r="Y100" s="144"/>
    </row>
    <row r="101" spans="2:25" x14ac:dyDescent="0.2">
      <c r="B101" s="240">
        <f>'PetroleumStatistics Table 3B'!A55</f>
        <v>41365</v>
      </c>
      <c r="C101" s="143">
        <f>VLOOKUP($B101,'PetroleumStatistics Table 3B'!$A:$Y,MATCH(C$66,'PetroleumStatistics Table 3B'!$A$9:$G$9,0),FALSE)</f>
        <v>94.2</v>
      </c>
      <c r="D101" s="144">
        <f>VLOOKUP($B101,'PetroleumStatistics Table 3B'!$A:$Y,MATCH(D$66,'PetroleumStatistics Table 3B'!$A$9:$G$9,0),FALSE)</f>
        <v>86.596299999999999</v>
      </c>
      <c r="E101" s="144">
        <f t="shared" si="11"/>
        <v>180.7963</v>
      </c>
      <c r="F101" s="144">
        <f>VLOOKUP($B101,'PetroleumStatistics Table 3B'!$A:$Y,MATCH(F$66,'PetroleumStatistics Table 3B'!$A$9:$G$9,0),FALSE)</f>
        <v>132.9</v>
      </c>
      <c r="G101" s="144">
        <f>VLOOKUP($B101,'PetroleumStatistics Table 3B'!$A:$Y,MATCH(G$66,'PetroleumStatistics Table 3B'!$A$9:$G$9,0),FALSE)</f>
        <v>163.6</v>
      </c>
      <c r="H101" s="144">
        <f>VLOOKUP($B101,'PetroleumStatistics Table 3B'!$A:$Y,MATCH(H$66,'PetroleumStatistics Table 3B'!$A$9:$G$9,0),FALSE)</f>
        <v>477.29629999999997</v>
      </c>
      <c r="I101" s="145">
        <f>VLOOKUP($B101,'PetroleumStatistics Table 3B'!$A:$Y,MATCH(I$66,'PetroleumStatistics Table 3B'!$A$9:$G$9,0),FALSE)</f>
        <v>387</v>
      </c>
      <c r="J101" s="146">
        <f t="shared" si="4"/>
        <v>0.34276402310263038</v>
      </c>
      <c r="K101" s="254">
        <f t="shared" si="5"/>
        <v>2013</v>
      </c>
      <c r="L101" s="147">
        <f t="shared" si="6"/>
        <v>41365</v>
      </c>
      <c r="M101" s="148">
        <v>0.6</v>
      </c>
      <c r="N101" s="149">
        <f t="shared" si="7"/>
        <v>0.34276402310263038</v>
      </c>
      <c r="O101" s="150">
        <f t="shared" si="8"/>
        <v>0.27844339040549865</v>
      </c>
      <c r="P101" s="151">
        <f t="shared" si="9"/>
        <v>0.37879258649187103</v>
      </c>
      <c r="Q101" s="152">
        <f t="shared" si="10"/>
        <v>1</v>
      </c>
      <c r="W101" s="144"/>
      <c r="X101" s="144"/>
      <c r="Y101" s="144"/>
    </row>
    <row r="102" spans="2:25" x14ac:dyDescent="0.2">
      <c r="B102" s="240">
        <f>'PetroleumStatistics Table 3B'!A56</f>
        <v>41395</v>
      </c>
      <c r="C102" s="143">
        <f>VLOOKUP($B102,'PetroleumStatistics Table 3B'!$A:$Y,MATCH(C$66,'PetroleumStatistics Table 3B'!$A$9:$G$9,0),FALSE)</f>
        <v>94.8</v>
      </c>
      <c r="D102" s="144">
        <f>VLOOKUP($B102,'PetroleumStatistics Table 3B'!$A:$Y,MATCH(D$66,'PetroleumStatistics Table 3B'!$A$9:$G$9,0),FALSE)</f>
        <v>89.122199999999992</v>
      </c>
      <c r="E102" s="144">
        <f t="shared" si="11"/>
        <v>183.92219999999998</v>
      </c>
      <c r="F102" s="144">
        <f>VLOOKUP($B102,'PetroleumStatistics Table 3B'!$A:$Y,MATCH(F$66,'PetroleumStatistics Table 3B'!$A$9:$G$9,0),FALSE)</f>
        <v>136.5</v>
      </c>
      <c r="G102" s="144">
        <f>VLOOKUP($B102,'PetroleumStatistics Table 3B'!$A:$Y,MATCH(G$66,'PetroleumStatistics Table 3B'!$A$9:$G$9,0),FALSE)</f>
        <v>162.1</v>
      </c>
      <c r="H102" s="144">
        <f>VLOOKUP($B102,'PetroleumStatistics Table 3B'!$A:$Y,MATCH(H$66,'PetroleumStatistics Table 3B'!$A$9:$G$9,0),FALSE)</f>
        <v>482.5222</v>
      </c>
      <c r="I102" s="145">
        <f>VLOOKUP($B102,'PetroleumStatistics Table 3B'!$A:$Y,MATCH(I$66,'PetroleumStatistics Table 3B'!$A$9:$G$9,0),FALSE)</f>
        <v>389.6</v>
      </c>
      <c r="J102" s="146">
        <f t="shared" si="4"/>
        <v>0.33594309235927383</v>
      </c>
      <c r="K102" s="254">
        <f t="shared" si="5"/>
        <v>2013</v>
      </c>
      <c r="L102" s="147">
        <f t="shared" si="6"/>
        <v>41395</v>
      </c>
      <c r="M102" s="148">
        <v>0.6</v>
      </c>
      <c r="N102" s="149">
        <f t="shared" si="7"/>
        <v>0.33594309235927383</v>
      </c>
      <c r="O102" s="150">
        <f t="shared" si="8"/>
        <v>0.28288853859988206</v>
      </c>
      <c r="P102" s="151">
        <f t="shared" si="9"/>
        <v>0.38116836904084406</v>
      </c>
      <c r="Q102" s="152">
        <f t="shared" si="10"/>
        <v>1</v>
      </c>
      <c r="W102" s="144"/>
      <c r="X102" s="144"/>
      <c r="Y102" s="144"/>
    </row>
    <row r="103" spans="2:25" x14ac:dyDescent="0.2">
      <c r="B103" s="240">
        <f>'PetroleumStatistics Table 3B'!A57</f>
        <v>41426</v>
      </c>
      <c r="C103" s="143">
        <f>VLOOKUP($B103,'PetroleumStatistics Table 3B'!$A:$Y,MATCH(C$66,'PetroleumStatistics Table 3B'!$A$9:$G$9,0),FALSE)</f>
        <v>87</v>
      </c>
      <c r="D103" s="144">
        <f>VLOOKUP($B103,'PetroleumStatistics Table 3B'!$A:$Y,MATCH(D$66,'PetroleumStatistics Table 3B'!$A$9:$G$9,0),FALSE)</f>
        <v>83.463300000000004</v>
      </c>
      <c r="E103" s="144">
        <f t="shared" si="11"/>
        <v>170.4633</v>
      </c>
      <c r="F103" s="144">
        <f>VLOOKUP($B103,'PetroleumStatistics Table 3B'!$A:$Y,MATCH(F$66,'PetroleumStatistics Table 3B'!$A$9:$G$9,0),FALSE)</f>
        <v>130.19999999999999</v>
      </c>
      <c r="G103" s="144">
        <f>VLOOKUP($B103,'PetroleumStatistics Table 3B'!$A:$Y,MATCH(G$66,'PetroleumStatistics Table 3B'!$A$9:$G$9,0),FALSE)</f>
        <v>167.1</v>
      </c>
      <c r="H103" s="144">
        <f>VLOOKUP($B103,'PetroleumStatistics Table 3B'!$A:$Y,MATCH(H$66,'PetroleumStatistics Table 3B'!$A$9:$G$9,0),FALSE)</f>
        <v>467.76329999999996</v>
      </c>
      <c r="I103" s="145">
        <f>VLOOKUP($B103,'PetroleumStatistics Table 3B'!$A:$Y,MATCH(I$66,'PetroleumStatistics Table 3B'!$A$9:$G$9,0),FALSE)</f>
        <v>387.7</v>
      </c>
      <c r="J103" s="146">
        <f t="shared" si="4"/>
        <v>0.35723195898438381</v>
      </c>
      <c r="K103" s="254">
        <f t="shared" si="5"/>
        <v>2013</v>
      </c>
      <c r="L103" s="147">
        <f t="shared" si="6"/>
        <v>41426</v>
      </c>
      <c r="M103" s="148">
        <v>0.6</v>
      </c>
      <c r="N103" s="149">
        <f t="shared" si="7"/>
        <v>0.35723195898438381</v>
      </c>
      <c r="O103" s="150">
        <f t="shared" si="8"/>
        <v>0.27834590700039957</v>
      </c>
      <c r="P103" s="151">
        <f t="shared" si="9"/>
        <v>0.36442213401521673</v>
      </c>
      <c r="Q103" s="152">
        <f t="shared" si="10"/>
        <v>1</v>
      </c>
      <c r="W103" s="144"/>
      <c r="X103" s="144"/>
      <c r="Y103" s="144"/>
    </row>
    <row r="104" spans="2:25" x14ac:dyDescent="0.2">
      <c r="B104" s="240">
        <f>'PetroleumStatistics Table 3B'!A58</f>
        <v>41456</v>
      </c>
      <c r="C104" s="143">
        <f>VLOOKUP($B104,'PetroleumStatistics Table 3B'!$A:$Y,MATCH(C$66,'PetroleumStatistics Table 3B'!$A$9:$G$9,0),FALSE)</f>
        <v>98.7</v>
      </c>
      <c r="D104" s="144">
        <f>VLOOKUP($B104,'PetroleumStatistics Table 3B'!$A:$Y,MATCH(D$66,'PetroleumStatistics Table 3B'!$A$9:$G$9,0),FALSE)</f>
        <v>91.954999999999998</v>
      </c>
      <c r="E104" s="144">
        <f t="shared" si="11"/>
        <v>190.655</v>
      </c>
      <c r="F104" s="144">
        <f>VLOOKUP($B104,'PetroleumStatistics Table 3B'!$A:$Y,MATCH(F$66,'PetroleumStatistics Table 3B'!$A$9:$G$9,0),FALSE)</f>
        <v>140</v>
      </c>
      <c r="G104" s="144">
        <f>VLOOKUP($B104,'PetroleumStatistics Table 3B'!$A:$Y,MATCH(G$66,'PetroleumStatistics Table 3B'!$A$9:$G$9,0),FALSE)</f>
        <v>179.9</v>
      </c>
      <c r="H104" s="144">
        <f>VLOOKUP($B104,'PetroleumStatistics Table 3B'!$A:$Y,MATCH(H$66,'PetroleumStatistics Table 3B'!$A$9:$G$9,0),FALSE)</f>
        <v>510.55499999999995</v>
      </c>
      <c r="I104" s="145">
        <f>VLOOKUP($B104,'PetroleumStatistics Table 3B'!$A:$Y,MATCH(I$66,'PetroleumStatistics Table 3B'!$A$9:$G$9,0),FALSE)</f>
        <v>403.7</v>
      </c>
      <c r="J104" s="146">
        <f t="shared" si="4"/>
        <v>0.35236164566011502</v>
      </c>
      <c r="K104" s="254">
        <f t="shared" si="5"/>
        <v>2014</v>
      </c>
      <c r="L104" s="147">
        <f t="shared" si="6"/>
        <v>41456</v>
      </c>
      <c r="M104" s="148">
        <v>0.6</v>
      </c>
      <c r="N104" s="149">
        <f t="shared" si="7"/>
        <v>0.35236164566011502</v>
      </c>
      <c r="O104" s="150">
        <f t="shared" si="8"/>
        <v>0.2742113974008677</v>
      </c>
      <c r="P104" s="151">
        <f t="shared" si="9"/>
        <v>0.3734269569390174</v>
      </c>
      <c r="Q104" s="152">
        <f t="shared" si="10"/>
        <v>1</v>
      </c>
      <c r="W104" s="144"/>
      <c r="X104" s="144"/>
      <c r="Y104" s="144"/>
    </row>
    <row r="105" spans="2:25" x14ac:dyDescent="0.2">
      <c r="B105" s="240">
        <f>'PetroleumStatistics Table 3B'!A59</f>
        <v>41487</v>
      </c>
      <c r="C105" s="143">
        <f>VLOOKUP($B105,'PetroleumStatistics Table 3B'!$A:$Y,MATCH(C$66,'PetroleumStatistics Table 3B'!$A$9:$G$9,0),FALSE)</f>
        <v>100</v>
      </c>
      <c r="D105" s="144">
        <f>VLOOKUP($B105,'PetroleumStatistics Table 3B'!$A:$Y,MATCH(D$66,'PetroleumStatistics Table 3B'!$A$9:$G$9,0),FALSE)</f>
        <v>95.891199999999998</v>
      </c>
      <c r="E105" s="144">
        <f t="shared" si="11"/>
        <v>195.8912</v>
      </c>
      <c r="F105" s="144">
        <f>VLOOKUP($B105,'PetroleumStatistics Table 3B'!$A:$Y,MATCH(F$66,'PetroleumStatistics Table 3B'!$A$9:$G$9,0),FALSE)</f>
        <v>145.30000000000001</v>
      </c>
      <c r="G105" s="144">
        <f>VLOOKUP($B105,'PetroleumStatistics Table 3B'!$A:$Y,MATCH(G$66,'PetroleumStatistics Table 3B'!$A$9:$G$9,0),FALSE)</f>
        <v>175.4</v>
      </c>
      <c r="H105" s="144">
        <f>VLOOKUP($B105,'PetroleumStatistics Table 3B'!$A:$Y,MATCH(H$66,'PetroleumStatistics Table 3B'!$A$9:$G$9,0),FALSE)</f>
        <v>516.59119999999996</v>
      </c>
      <c r="I105" s="145">
        <f>VLOOKUP($B105,'PetroleumStatistics Table 3B'!$A:$Y,MATCH(I$66,'PetroleumStatistics Table 3B'!$A$9:$G$9,0),FALSE)</f>
        <v>407.5</v>
      </c>
      <c r="J105" s="146">
        <f t="shared" si="4"/>
        <v>0.33953346475898161</v>
      </c>
      <c r="K105" s="254">
        <f t="shared" si="5"/>
        <v>2014</v>
      </c>
      <c r="L105" s="147">
        <f t="shared" si="6"/>
        <v>41487</v>
      </c>
      <c r="M105" s="148">
        <v>0.6</v>
      </c>
      <c r="N105" s="149">
        <f t="shared" si="7"/>
        <v>0.33953346475898161</v>
      </c>
      <c r="O105" s="150">
        <f t="shared" si="8"/>
        <v>0.28126688956374019</v>
      </c>
      <c r="P105" s="151">
        <f t="shared" si="9"/>
        <v>0.37919964567727832</v>
      </c>
      <c r="Q105" s="152">
        <f t="shared" si="10"/>
        <v>1.0000000000000002</v>
      </c>
      <c r="W105" s="144"/>
      <c r="X105" s="144"/>
      <c r="Y105" s="144"/>
    </row>
    <row r="106" spans="2:25" x14ac:dyDescent="0.2">
      <c r="B106" s="240">
        <f>'PetroleumStatistics Table 3B'!A60</f>
        <v>41518</v>
      </c>
      <c r="C106" s="143">
        <f>VLOOKUP($B106,'PetroleumStatistics Table 3B'!$A:$Y,MATCH(C$66,'PetroleumStatistics Table 3B'!$A$9:$G$9,0),FALSE)</f>
        <v>91.5</v>
      </c>
      <c r="D106" s="144">
        <f>VLOOKUP($B106,'PetroleumStatistics Table 3B'!$A:$Y,MATCH(D$66,'PetroleumStatistics Table 3B'!$A$9:$G$9,0),FALSE)</f>
        <v>88.802300000000002</v>
      </c>
      <c r="E106" s="144">
        <f t="shared" si="11"/>
        <v>180.3023</v>
      </c>
      <c r="F106" s="144">
        <f>VLOOKUP($B106,'PetroleumStatistics Table 3B'!$A:$Y,MATCH(F$66,'PetroleumStatistics Table 3B'!$A$9:$G$9,0),FALSE)</f>
        <v>134.5</v>
      </c>
      <c r="G106" s="144">
        <f>VLOOKUP($B106,'PetroleumStatistics Table 3B'!$A:$Y,MATCH(G$66,'PetroleumStatistics Table 3B'!$A$9:$G$9,0),FALSE)</f>
        <v>156</v>
      </c>
      <c r="H106" s="144">
        <f>VLOOKUP($B106,'PetroleumStatistics Table 3B'!$A:$Y,MATCH(H$66,'PetroleumStatistics Table 3B'!$A$9:$G$9,0),FALSE)</f>
        <v>470.8023</v>
      </c>
      <c r="I106" s="145">
        <f>VLOOKUP($B106,'PetroleumStatistics Table 3B'!$A:$Y,MATCH(I$66,'PetroleumStatistics Table 3B'!$A$9:$G$9,0),FALSE)</f>
        <v>370.2</v>
      </c>
      <c r="J106" s="146">
        <f t="shared" si="4"/>
        <v>0.33134927335741565</v>
      </c>
      <c r="K106" s="254">
        <f t="shared" si="5"/>
        <v>2014</v>
      </c>
      <c r="L106" s="147">
        <f t="shared" si="6"/>
        <v>41518</v>
      </c>
      <c r="M106" s="148">
        <v>0.6</v>
      </c>
      <c r="N106" s="149">
        <f t="shared" si="7"/>
        <v>0.33134927335741565</v>
      </c>
      <c r="O106" s="150">
        <f t="shared" si="8"/>
        <v>0.28568254658059233</v>
      </c>
      <c r="P106" s="151">
        <f t="shared" si="9"/>
        <v>0.38296818006199207</v>
      </c>
      <c r="Q106" s="152">
        <f t="shared" si="10"/>
        <v>1</v>
      </c>
      <c r="W106" s="144"/>
      <c r="X106" s="144"/>
      <c r="Y106" s="144"/>
    </row>
    <row r="107" spans="2:25" x14ac:dyDescent="0.2">
      <c r="B107" s="240">
        <f>'PetroleumStatistics Table 3B'!A61</f>
        <v>41548</v>
      </c>
      <c r="C107" s="143">
        <f>VLOOKUP($B107,'PetroleumStatistics Table 3B'!$A:$Y,MATCH(C$66,'PetroleumStatistics Table 3B'!$A$9:$G$9,0),FALSE)</f>
        <v>97.9</v>
      </c>
      <c r="D107" s="144">
        <f>VLOOKUP($B107,'PetroleumStatistics Table 3B'!$A:$Y,MATCH(D$66,'PetroleumStatistics Table 3B'!$A$9:$G$9,0),FALSE)</f>
        <v>94.452699999999993</v>
      </c>
      <c r="E107" s="144">
        <f t="shared" si="11"/>
        <v>192.3527</v>
      </c>
      <c r="F107" s="144">
        <f>VLOOKUP($B107,'PetroleumStatistics Table 3B'!$A:$Y,MATCH(F$66,'PetroleumStatistics Table 3B'!$A$9:$G$9,0),FALSE)</f>
        <v>143.19999999999999</v>
      </c>
      <c r="G107" s="144">
        <f>VLOOKUP($B107,'PetroleumStatistics Table 3B'!$A:$Y,MATCH(G$66,'PetroleumStatistics Table 3B'!$A$9:$G$9,0),FALSE)</f>
        <v>163.1</v>
      </c>
      <c r="H107" s="144">
        <f>VLOOKUP($B107,'PetroleumStatistics Table 3B'!$A:$Y,MATCH(H$66,'PetroleumStatistics Table 3B'!$A$9:$G$9,0),FALSE)</f>
        <v>498.65269999999998</v>
      </c>
      <c r="I107" s="145">
        <f>VLOOKUP($B107,'PetroleumStatistics Table 3B'!$A:$Y,MATCH(I$66,'PetroleumStatistics Table 3B'!$A$9:$G$9,0),FALSE)</f>
        <v>383.2</v>
      </c>
      <c r="J107" s="146">
        <f t="shared" si="4"/>
        <v>0.32708135341491185</v>
      </c>
      <c r="K107" s="254">
        <f t="shared" si="5"/>
        <v>2014</v>
      </c>
      <c r="L107" s="147">
        <f t="shared" si="6"/>
        <v>41548</v>
      </c>
      <c r="M107" s="148">
        <v>0.6</v>
      </c>
      <c r="N107" s="149">
        <f t="shared" si="7"/>
        <v>0.32708135341491185</v>
      </c>
      <c r="O107" s="150">
        <f t="shared" si="8"/>
        <v>0.2871738185715228</v>
      </c>
      <c r="P107" s="151">
        <f t="shared" si="9"/>
        <v>0.38574482801356536</v>
      </c>
      <c r="Q107" s="152">
        <f t="shared" si="10"/>
        <v>1</v>
      </c>
      <c r="W107" s="144"/>
      <c r="X107" s="144"/>
      <c r="Y107" s="144"/>
    </row>
    <row r="108" spans="2:25" x14ac:dyDescent="0.2">
      <c r="B108" s="240">
        <f>'PetroleumStatistics Table 3B'!A62</f>
        <v>41579</v>
      </c>
      <c r="C108" s="143">
        <f>VLOOKUP($B108,'PetroleumStatistics Table 3B'!$A:$Y,MATCH(C$66,'PetroleumStatistics Table 3B'!$A$9:$G$9,0),FALSE)</f>
        <v>97.2</v>
      </c>
      <c r="D108" s="144">
        <f>VLOOKUP($B108,'PetroleumStatistics Table 3B'!$A:$Y,MATCH(D$66,'PetroleumStatistics Table 3B'!$A$9:$G$9,0),FALSE)</f>
        <v>97.028000000000006</v>
      </c>
      <c r="E108" s="144">
        <f t="shared" si="11"/>
        <v>194.22800000000001</v>
      </c>
      <c r="F108" s="144">
        <f>VLOOKUP($B108,'PetroleumStatistics Table 3B'!$A:$Y,MATCH(F$66,'PetroleumStatistics Table 3B'!$A$9:$G$9,0),FALSE)</f>
        <v>141.4</v>
      </c>
      <c r="G108" s="144">
        <f>VLOOKUP($B108,'PetroleumStatistics Table 3B'!$A:$Y,MATCH(G$66,'PetroleumStatistics Table 3B'!$A$9:$G$9,0),FALSE)</f>
        <v>164.4</v>
      </c>
      <c r="H108" s="144">
        <f>VLOOKUP($B108,'PetroleumStatistics Table 3B'!$A:$Y,MATCH(H$66,'PetroleumStatistics Table 3B'!$A$9:$G$9,0),FALSE)</f>
        <v>500.02800000000002</v>
      </c>
      <c r="I108" s="145">
        <f>VLOOKUP($B108,'PetroleumStatistics Table 3B'!$A:$Y,MATCH(I$66,'PetroleumStatistics Table 3B'!$A$9:$G$9,0),FALSE)</f>
        <v>390.1</v>
      </c>
      <c r="J108" s="146">
        <f t="shared" si="4"/>
        <v>0.32878158823105907</v>
      </c>
      <c r="K108" s="254">
        <f t="shared" si="5"/>
        <v>2014</v>
      </c>
      <c r="L108" s="147">
        <f t="shared" si="6"/>
        <v>41579</v>
      </c>
      <c r="M108" s="148">
        <v>0.6</v>
      </c>
      <c r="N108" s="149">
        <f t="shared" si="7"/>
        <v>0.32878158823105907</v>
      </c>
      <c r="O108" s="150">
        <f t="shared" si="8"/>
        <v>0.28278416408681112</v>
      </c>
      <c r="P108" s="151">
        <f t="shared" si="9"/>
        <v>0.38843424768212981</v>
      </c>
      <c r="Q108" s="152">
        <f t="shared" si="10"/>
        <v>1</v>
      </c>
      <c r="W108" s="144"/>
      <c r="X108" s="144"/>
      <c r="Y108" s="144"/>
    </row>
    <row r="109" spans="2:25" x14ac:dyDescent="0.2">
      <c r="B109" s="240">
        <f>'PetroleumStatistics Table 3B'!A63</f>
        <v>41609</v>
      </c>
      <c r="C109" s="143">
        <f>VLOOKUP($B109,'PetroleumStatistics Table 3B'!$A:$Y,MATCH(C$66,'PetroleumStatistics Table 3B'!$A$9:$G$9,0),FALSE)</f>
        <v>104.7</v>
      </c>
      <c r="D109" s="144">
        <f>VLOOKUP($B109,'PetroleumStatistics Table 3B'!$A:$Y,MATCH(D$66,'PetroleumStatistics Table 3B'!$A$9:$G$9,0),FALSE)</f>
        <v>101.6212</v>
      </c>
      <c r="E109" s="144">
        <f t="shared" si="11"/>
        <v>206.3212</v>
      </c>
      <c r="F109" s="144">
        <f>VLOOKUP($B109,'PetroleumStatistics Table 3B'!$A:$Y,MATCH(F$66,'PetroleumStatistics Table 3B'!$A$9:$G$9,0),FALSE)</f>
        <v>147.1</v>
      </c>
      <c r="G109" s="144">
        <f>VLOOKUP($B109,'PetroleumStatistics Table 3B'!$A:$Y,MATCH(G$66,'PetroleumStatistics Table 3B'!$A$9:$G$9,0),FALSE)</f>
        <v>171.1</v>
      </c>
      <c r="H109" s="144">
        <f>VLOOKUP($B109,'PetroleumStatistics Table 3B'!$A:$Y,MATCH(H$66,'PetroleumStatistics Table 3B'!$A$9:$G$9,0),FALSE)</f>
        <v>524.52120000000002</v>
      </c>
      <c r="I109" s="145">
        <f>VLOOKUP($B109,'PetroleumStatistics Table 3B'!$A:$Y,MATCH(I$66,'PetroleumStatistics Table 3B'!$A$9:$G$9,0),FALSE)</f>
        <v>412.2</v>
      </c>
      <c r="J109" s="146">
        <f t="shared" si="4"/>
        <v>0.32620225836439021</v>
      </c>
      <c r="K109" s="254">
        <f t="shared" si="5"/>
        <v>2014</v>
      </c>
      <c r="L109" s="147">
        <f t="shared" si="6"/>
        <v>41609</v>
      </c>
      <c r="M109" s="148">
        <v>0.6</v>
      </c>
      <c r="N109" s="149">
        <f t="shared" si="7"/>
        <v>0.32620225836439021</v>
      </c>
      <c r="O109" s="150">
        <f t="shared" si="8"/>
        <v>0.28044624316424194</v>
      </c>
      <c r="P109" s="151">
        <f t="shared" si="9"/>
        <v>0.3933514984713678</v>
      </c>
      <c r="Q109" s="152">
        <f t="shared" si="10"/>
        <v>1</v>
      </c>
      <c r="W109" s="144"/>
      <c r="X109" s="144"/>
      <c r="Y109" s="144"/>
    </row>
    <row r="110" spans="2:25" x14ac:dyDescent="0.2">
      <c r="B110" s="240">
        <f>'PetroleumStatistics Table 3B'!A64</f>
        <v>41640</v>
      </c>
      <c r="C110" s="143">
        <f>VLOOKUP($B110,'PetroleumStatistics Table 3B'!$A:$Y,MATCH(C$66,'PetroleumStatistics Table 3B'!$A$9:$G$9,0),FALSE)</f>
        <v>96.2</v>
      </c>
      <c r="D110" s="144">
        <f>VLOOKUP($B110,'PetroleumStatistics Table 3B'!$A:$Y,MATCH(D$66,'PetroleumStatistics Table 3B'!$A$9:$G$9,0),FALSE)</f>
        <v>91.045000000000002</v>
      </c>
      <c r="E110" s="144">
        <f t="shared" si="11"/>
        <v>187.245</v>
      </c>
      <c r="F110" s="144">
        <f>VLOOKUP($B110,'PetroleumStatistics Table 3B'!$A:$Y,MATCH(F$66,'PetroleumStatistics Table 3B'!$A$9:$G$9,0),FALSE)</f>
        <v>136.69999999999999</v>
      </c>
      <c r="G110" s="144">
        <f>VLOOKUP($B110,'PetroleumStatistics Table 3B'!$A:$Y,MATCH(G$66,'PetroleumStatistics Table 3B'!$A$9:$G$9,0),FALSE)</f>
        <v>154.9</v>
      </c>
      <c r="H110" s="144">
        <f>VLOOKUP($B110,'PetroleumStatistics Table 3B'!$A:$Y,MATCH(H$66,'PetroleumStatistics Table 3B'!$A$9:$G$9,0),FALSE)</f>
        <v>478.84500000000003</v>
      </c>
      <c r="I110" s="145">
        <f>VLOOKUP($B110,'PetroleumStatistics Table 3B'!$A:$Y,MATCH(I$66,'PetroleumStatistics Table 3B'!$A$9:$G$9,0),FALSE)</f>
        <v>374.5</v>
      </c>
      <c r="J110" s="146">
        <f t="shared" si="4"/>
        <v>0.32348672326118055</v>
      </c>
      <c r="K110" s="254">
        <f t="shared" si="5"/>
        <v>2014</v>
      </c>
      <c r="L110" s="147">
        <f t="shared" si="6"/>
        <v>41640</v>
      </c>
      <c r="M110" s="148">
        <v>0.6</v>
      </c>
      <c r="N110" s="149">
        <f t="shared" si="7"/>
        <v>0.32348672326118055</v>
      </c>
      <c r="O110" s="150">
        <f t="shared" si="8"/>
        <v>0.28547859954682619</v>
      </c>
      <c r="P110" s="151">
        <f t="shared" si="9"/>
        <v>0.3910346771919932</v>
      </c>
      <c r="Q110" s="152">
        <f t="shared" si="10"/>
        <v>1</v>
      </c>
      <c r="W110" s="144"/>
      <c r="X110" s="144"/>
      <c r="Y110" s="144"/>
    </row>
    <row r="111" spans="2:25" x14ac:dyDescent="0.2">
      <c r="B111" s="240">
        <f>'PetroleumStatistics Table 3B'!A65</f>
        <v>41671</v>
      </c>
      <c r="C111" s="143">
        <f>VLOOKUP($B111,'PetroleumStatistics Table 3B'!$A:$Y,MATCH(C$66,'PetroleumStatistics Table 3B'!$A$9:$G$9,0),FALSE)</f>
        <v>95.8</v>
      </c>
      <c r="D111" s="144">
        <f>VLOOKUP($B111,'PetroleumStatistics Table 3B'!$A:$Y,MATCH(D$66,'PetroleumStatistics Table 3B'!$A$9:$G$9,0),FALSE)</f>
        <v>89.772199999999998</v>
      </c>
      <c r="E111" s="144">
        <f t="shared" si="11"/>
        <v>185.57220000000001</v>
      </c>
      <c r="F111" s="144">
        <f>VLOOKUP($B111,'PetroleumStatistics Table 3B'!$A:$Y,MATCH(F$66,'PetroleumStatistics Table 3B'!$A$9:$G$9,0),FALSE)</f>
        <v>131.30000000000001</v>
      </c>
      <c r="G111" s="144">
        <f>VLOOKUP($B111,'PetroleumStatistics Table 3B'!$A:$Y,MATCH(G$66,'PetroleumStatistics Table 3B'!$A$9:$G$9,0),FALSE)</f>
        <v>155.1</v>
      </c>
      <c r="H111" s="144">
        <f>VLOOKUP($B111,'PetroleumStatistics Table 3B'!$A:$Y,MATCH(H$66,'PetroleumStatistics Table 3B'!$A$9:$G$9,0),FALSE)</f>
        <v>471.97220000000004</v>
      </c>
      <c r="I111" s="145">
        <f>VLOOKUP($B111,'PetroleumStatistics Table 3B'!$A:$Y,MATCH(I$66,'PetroleumStatistics Table 3B'!$A$9:$G$9,0),FALSE)</f>
        <v>372.4</v>
      </c>
      <c r="J111" s="146">
        <f t="shared" si="4"/>
        <v>0.32862105013812248</v>
      </c>
      <c r="K111" s="254">
        <f t="shared" si="5"/>
        <v>2014</v>
      </c>
      <c r="L111" s="147">
        <f t="shared" si="6"/>
        <v>41671</v>
      </c>
      <c r="M111" s="148">
        <v>0.6</v>
      </c>
      <c r="N111" s="149">
        <f t="shared" si="7"/>
        <v>0.32862105013812248</v>
      </c>
      <c r="O111" s="150">
        <f t="shared" si="8"/>
        <v>0.27819435127746933</v>
      </c>
      <c r="P111" s="151">
        <f t="shared" si="9"/>
        <v>0.39318459858440813</v>
      </c>
      <c r="Q111" s="152">
        <f t="shared" si="10"/>
        <v>0.99999999999999989</v>
      </c>
      <c r="W111" s="144"/>
      <c r="X111" s="144"/>
      <c r="Y111" s="144"/>
    </row>
    <row r="112" spans="2:25" x14ac:dyDescent="0.2">
      <c r="B112" s="240">
        <f>'PetroleumStatistics Table 3B'!A66</f>
        <v>41699</v>
      </c>
      <c r="C112" s="143">
        <f>VLOOKUP($B112,'PetroleumStatistics Table 3B'!$A:$Y,MATCH(C$66,'PetroleumStatistics Table 3B'!$A$9:$G$9,0),FALSE)</f>
        <v>97</v>
      </c>
      <c r="D112" s="144">
        <f>VLOOKUP($B112,'PetroleumStatistics Table 3B'!$A:$Y,MATCH(D$66,'PetroleumStatistics Table 3B'!$A$9:$G$9,0),FALSE)</f>
        <v>93.694999999999993</v>
      </c>
      <c r="E112" s="144">
        <f t="shared" si="11"/>
        <v>190.69499999999999</v>
      </c>
      <c r="F112" s="144">
        <f>VLOOKUP($B112,'PetroleumStatistics Table 3B'!$A:$Y,MATCH(F$66,'PetroleumStatistics Table 3B'!$A$9:$G$9,0),FALSE)</f>
        <v>140</v>
      </c>
      <c r="G112" s="144">
        <f>VLOOKUP($B112,'PetroleumStatistics Table 3B'!$A:$Y,MATCH(G$66,'PetroleumStatistics Table 3B'!$A$9:$G$9,0),FALSE)</f>
        <v>158.30000000000001</v>
      </c>
      <c r="H112" s="144">
        <f>VLOOKUP($B112,'PetroleumStatistics Table 3B'!$A:$Y,MATCH(H$66,'PetroleumStatistics Table 3B'!$A$9:$G$9,0),FALSE)</f>
        <v>488.995</v>
      </c>
      <c r="I112" s="145">
        <f>VLOOKUP($B112,'PetroleumStatistics Table 3B'!$A:$Y,MATCH(I$66,'PetroleumStatistics Table 3B'!$A$9:$G$9,0),FALSE)</f>
        <v>386.2</v>
      </c>
      <c r="J112" s="146">
        <f t="shared" si="4"/>
        <v>0.32372519146412543</v>
      </c>
      <c r="K112" s="254">
        <f t="shared" si="5"/>
        <v>2014</v>
      </c>
      <c r="L112" s="147">
        <f t="shared" si="6"/>
        <v>41699</v>
      </c>
      <c r="M112" s="148">
        <v>0.6</v>
      </c>
      <c r="N112" s="149">
        <f t="shared" si="7"/>
        <v>0.32372519146412543</v>
      </c>
      <c r="O112" s="150">
        <f t="shared" si="8"/>
        <v>0.28630149592531623</v>
      </c>
      <c r="P112" s="151">
        <f t="shared" si="9"/>
        <v>0.3899733126105584</v>
      </c>
      <c r="Q112" s="152">
        <f t="shared" si="10"/>
        <v>1</v>
      </c>
      <c r="W112" s="144"/>
      <c r="X112" s="144"/>
      <c r="Y112" s="144"/>
    </row>
    <row r="113" spans="2:25" x14ac:dyDescent="0.2">
      <c r="B113" s="240">
        <f>'PetroleumStatistics Table 3B'!A67</f>
        <v>41730</v>
      </c>
      <c r="C113" s="143">
        <f>VLOOKUP($B113,'PetroleumStatistics Table 3B'!$A:$Y,MATCH(C$66,'PetroleumStatistics Table 3B'!$A$9:$G$9,0),FALSE)</f>
        <v>94.8</v>
      </c>
      <c r="D113" s="144">
        <f>VLOOKUP($B113,'PetroleumStatistics Table 3B'!$A:$Y,MATCH(D$66,'PetroleumStatistics Table 3B'!$A$9:$G$9,0),FALSE)</f>
        <v>94.291699999999992</v>
      </c>
      <c r="E113" s="144">
        <f t="shared" si="11"/>
        <v>189.0917</v>
      </c>
      <c r="F113" s="144">
        <f>VLOOKUP($B113,'PetroleumStatistics Table 3B'!$A:$Y,MATCH(F$66,'PetroleumStatistics Table 3B'!$A$9:$G$9,0),FALSE)</f>
        <v>137.9</v>
      </c>
      <c r="G113" s="144">
        <f>VLOOKUP($B113,'PetroleumStatistics Table 3B'!$A:$Y,MATCH(G$66,'PetroleumStatistics Table 3B'!$A$9:$G$9,0),FALSE)</f>
        <v>152</v>
      </c>
      <c r="H113" s="144">
        <f>VLOOKUP($B113,'PetroleumStatistics Table 3B'!$A:$Y,MATCH(H$66,'PetroleumStatistics Table 3B'!$A$9:$G$9,0),FALSE)</f>
        <v>478.99170000000004</v>
      </c>
      <c r="I113" s="145">
        <f>VLOOKUP($B113,'PetroleumStatistics Table 3B'!$A:$Y,MATCH(I$66,'PetroleumStatistics Table 3B'!$A$9:$G$9,0),FALSE)</f>
        <v>374.6</v>
      </c>
      <c r="J113" s="146">
        <f t="shared" si="4"/>
        <v>0.3173332648561551</v>
      </c>
      <c r="K113" s="254">
        <f t="shared" si="5"/>
        <v>2014</v>
      </c>
      <c r="L113" s="147">
        <f t="shared" si="6"/>
        <v>41730</v>
      </c>
      <c r="M113" s="148">
        <v>0.6</v>
      </c>
      <c r="N113" s="149">
        <f t="shared" si="7"/>
        <v>0.3173332648561551</v>
      </c>
      <c r="O113" s="150">
        <f t="shared" si="8"/>
        <v>0.28789642910305124</v>
      </c>
      <c r="P113" s="151">
        <f t="shared" si="9"/>
        <v>0.39477030604079361</v>
      </c>
      <c r="Q113" s="152">
        <f t="shared" si="10"/>
        <v>1</v>
      </c>
      <c r="W113" s="144"/>
      <c r="X113" s="144"/>
      <c r="Y113" s="144"/>
    </row>
    <row r="114" spans="2:25" x14ac:dyDescent="0.2">
      <c r="B114" s="240">
        <f>'PetroleumStatistics Table 3B'!A68</f>
        <v>41760</v>
      </c>
      <c r="C114" s="143">
        <f>VLOOKUP($B114,'PetroleumStatistics Table 3B'!$A:$Y,MATCH(C$66,'PetroleumStatistics Table 3B'!$A$9:$G$9,0),FALSE)</f>
        <v>95.2</v>
      </c>
      <c r="D114" s="144">
        <f>VLOOKUP($B114,'PetroleumStatistics Table 3B'!$A:$Y,MATCH(D$66,'PetroleumStatistics Table 3B'!$A$9:$G$9,0),FALSE)</f>
        <v>93.534999999999997</v>
      </c>
      <c r="E114" s="144">
        <f t="shared" si="11"/>
        <v>188.73500000000001</v>
      </c>
      <c r="F114" s="144">
        <f>VLOOKUP($B114,'PetroleumStatistics Table 3B'!$A:$Y,MATCH(F$66,'PetroleumStatistics Table 3B'!$A$9:$G$9,0),FALSE)</f>
        <v>138.30000000000001</v>
      </c>
      <c r="G114" s="144">
        <f>VLOOKUP($B114,'PetroleumStatistics Table 3B'!$A:$Y,MATCH(G$66,'PetroleumStatistics Table 3B'!$A$9:$G$9,0),FALSE)</f>
        <v>152</v>
      </c>
      <c r="H114" s="144">
        <f>VLOOKUP($B114,'PetroleumStatistics Table 3B'!$A:$Y,MATCH(H$66,'PetroleumStatistics Table 3B'!$A$9:$G$9,0),FALSE)</f>
        <v>479.03500000000003</v>
      </c>
      <c r="I114" s="145">
        <f>VLOOKUP($B114,'PetroleumStatistics Table 3B'!$A:$Y,MATCH(I$66,'PetroleumStatistics Table 3B'!$A$9:$G$9,0),FALSE)</f>
        <v>375.2</v>
      </c>
      <c r="J114" s="146">
        <f t="shared" si="4"/>
        <v>0.3173045810848894</v>
      </c>
      <c r="K114" s="254">
        <f t="shared" si="5"/>
        <v>2014</v>
      </c>
      <c r="L114" s="147">
        <f t="shared" si="6"/>
        <v>41760</v>
      </c>
      <c r="M114" s="148">
        <v>0.6</v>
      </c>
      <c r="N114" s="149">
        <f t="shared" si="7"/>
        <v>0.3173045810848894</v>
      </c>
      <c r="O114" s="150">
        <f t="shared" si="8"/>
        <v>0.28870541818447504</v>
      </c>
      <c r="P114" s="151">
        <f t="shared" si="9"/>
        <v>0.39399000073063556</v>
      </c>
      <c r="Q114" s="152">
        <f t="shared" si="10"/>
        <v>1</v>
      </c>
      <c r="W114" s="144"/>
      <c r="X114" s="144"/>
      <c r="Y114" s="144"/>
    </row>
    <row r="115" spans="2:25" x14ac:dyDescent="0.2">
      <c r="B115" s="240">
        <f>'PetroleumStatistics Table 3B'!A69</f>
        <v>41791</v>
      </c>
      <c r="C115" s="143">
        <f>VLOOKUP($B115,'PetroleumStatistics Table 3B'!$A:$Y,MATCH(C$66,'PetroleumStatistics Table 3B'!$A$9:$G$9,0),FALSE)</f>
        <v>89.1</v>
      </c>
      <c r="D115" s="144">
        <f>VLOOKUP($B115,'PetroleumStatistics Table 3B'!$A:$Y,MATCH(D$66,'PetroleumStatistics Table 3B'!$A$9:$G$9,0),FALSE)</f>
        <v>88.906999999999996</v>
      </c>
      <c r="E115" s="144">
        <f t="shared" si="11"/>
        <v>178.00700000000001</v>
      </c>
      <c r="F115" s="144">
        <f>VLOOKUP($B115,'PetroleumStatistics Table 3B'!$A:$Y,MATCH(F$66,'PetroleumStatistics Table 3B'!$A$9:$G$9,0),FALSE)</f>
        <v>129.5</v>
      </c>
      <c r="G115" s="144">
        <f>VLOOKUP($B115,'PetroleumStatistics Table 3B'!$A:$Y,MATCH(G$66,'PetroleumStatistics Table 3B'!$A$9:$G$9,0),FALSE)</f>
        <v>145.69999999999999</v>
      </c>
      <c r="H115" s="144">
        <f>VLOOKUP($B115,'PetroleumStatistics Table 3B'!$A:$Y,MATCH(H$66,'PetroleumStatistics Table 3B'!$A$9:$G$9,0),FALSE)</f>
        <v>453.20699999999999</v>
      </c>
      <c r="I115" s="145">
        <f>VLOOKUP($B115,'PetroleumStatistics Table 3B'!$A:$Y,MATCH(I$66,'PetroleumStatistics Table 3B'!$A$9:$G$9,0),FALSE)</f>
        <v>358.2</v>
      </c>
      <c r="J115" s="146">
        <f t="shared" si="4"/>
        <v>0.32148664958837792</v>
      </c>
      <c r="K115" s="254">
        <f t="shared" si="5"/>
        <v>2014</v>
      </c>
      <c r="L115" s="147">
        <f t="shared" si="6"/>
        <v>41791</v>
      </c>
      <c r="M115" s="148">
        <v>0.6</v>
      </c>
      <c r="N115" s="149">
        <f t="shared" si="7"/>
        <v>0.32148664958837792</v>
      </c>
      <c r="O115" s="150">
        <f t="shared" si="8"/>
        <v>0.28574139410909366</v>
      </c>
      <c r="P115" s="151">
        <f t="shared" si="9"/>
        <v>0.39277195630252842</v>
      </c>
      <c r="Q115" s="152">
        <f t="shared" si="10"/>
        <v>1</v>
      </c>
      <c r="W115" s="144"/>
      <c r="X115" s="144"/>
      <c r="Y115" s="144"/>
    </row>
    <row r="116" spans="2:25" x14ac:dyDescent="0.2">
      <c r="B116" s="240">
        <f>'PetroleumStatistics Table 3B'!A70</f>
        <v>41821</v>
      </c>
      <c r="C116" s="143">
        <f>VLOOKUP($B116,'PetroleumStatistics Table 3B'!$A:$Y,MATCH(C$66,'PetroleumStatistics Table 3B'!$A$9:$G$9,0),FALSE)</f>
        <v>99.2</v>
      </c>
      <c r="D116" s="144">
        <f>VLOOKUP($B116,'PetroleumStatistics Table 3B'!$A:$Y,MATCH(D$66,'PetroleumStatistics Table 3B'!$A$9:$G$9,0),FALSE)</f>
        <v>96.066000000000003</v>
      </c>
      <c r="E116" s="144">
        <f t="shared" si="11"/>
        <v>195.26600000000002</v>
      </c>
      <c r="F116" s="144">
        <f>VLOOKUP($B116,'PetroleumStatistics Table 3B'!$A:$Y,MATCH(F$66,'PetroleumStatistics Table 3B'!$A$9:$G$9,0),FALSE)</f>
        <v>141.80000000000001</v>
      </c>
      <c r="G116" s="144">
        <f>VLOOKUP($B116,'PetroleumStatistics Table 3B'!$A:$Y,MATCH(G$66,'PetroleumStatistics Table 3B'!$A$9:$G$9,0),FALSE)</f>
        <v>164.8</v>
      </c>
      <c r="H116" s="144">
        <f>VLOOKUP($B116,'PetroleumStatistics Table 3B'!$A:$Y,MATCH(H$66,'PetroleumStatistics Table 3B'!$A$9:$G$9,0),FALSE)</f>
        <v>501.86600000000004</v>
      </c>
      <c r="I116" s="145">
        <f>VLOOKUP($B116,'PetroleumStatistics Table 3B'!$A:$Y,MATCH(I$66,'PetroleumStatistics Table 3B'!$A$9:$G$9,0),FALSE)</f>
        <v>390</v>
      </c>
      <c r="J116" s="146">
        <f t="shared" si="4"/>
        <v>0.3283745063423304</v>
      </c>
      <c r="K116" s="254">
        <f t="shared" si="5"/>
        <v>2015</v>
      </c>
      <c r="L116" s="147">
        <f t="shared" si="6"/>
        <v>41821</v>
      </c>
      <c r="M116" s="148">
        <v>0.6</v>
      </c>
      <c r="N116" s="149">
        <f t="shared" si="7"/>
        <v>0.3283745063423304</v>
      </c>
      <c r="O116" s="150">
        <f t="shared" si="8"/>
        <v>0.28254554004455373</v>
      </c>
      <c r="P116" s="151">
        <f t="shared" si="9"/>
        <v>0.38907995361311587</v>
      </c>
      <c r="Q116" s="152">
        <f t="shared" si="10"/>
        <v>1</v>
      </c>
      <c r="W116" s="144"/>
      <c r="X116" s="144"/>
      <c r="Y116" s="144"/>
    </row>
    <row r="117" spans="2:25" x14ac:dyDescent="0.2">
      <c r="B117" s="240">
        <f>'PetroleumStatistics Table 3B'!A71</f>
        <v>41852</v>
      </c>
      <c r="C117" s="143">
        <f>VLOOKUP($B117,'PetroleumStatistics Table 3B'!$A:$Y,MATCH(C$66,'PetroleumStatistics Table 3B'!$A$9:$G$9,0),FALSE)</f>
        <v>98.1</v>
      </c>
      <c r="D117" s="144">
        <f>VLOOKUP($B117,'PetroleumStatistics Table 3B'!$A:$Y,MATCH(D$66,'PetroleumStatistics Table 3B'!$A$9:$G$9,0),FALSE)</f>
        <v>98.816000000000003</v>
      </c>
      <c r="E117" s="144">
        <f t="shared" si="11"/>
        <v>196.916</v>
      </c>
      <c r="F117" s="144">
        <f>VLOOKUP($B117,'PetroleumStatistics Table 3B'!$A:$Y,MATCH(F$66,'PetroleumStatistics Table 3B'!$A$9:$G$9,0),FALSE)</f>
        <v>141.30000000000001</v>
      </c>
      <c r="G117" s="144">
        <f>VLOOKUP($B117,'PetroleumStatistics Table 3B'!$A:$Y,MATCH(G$66,'PetroleumStatistics Table 3B'!$A$9:$G$9,0),FALSE)</f>
        <v>159.80000000000001</v>
      </c>
      <c r="H117" s="144">
        <f>VLOOKUP($B117,'PetroleumStatistics Table 3B'!$A:$Y,MATCH(H$66,'PetroleumStatistics Table 3B'!$A$9:$G$9,0),FALSE)</f>
        <v>498.01600000000002</v>
      </c>
      <c r="I117" s="145">
        <f>VLOOKUP($B117,'PetroleumStatistics Table 3B'!$A:$Y,MATCH(I$66,'PetroleumStatistics Table 3B'!$A$9:$G$9,0),FALSE)</f>
        <v>390.5</v>
      </c>
      <c r="J117" s="146">
        <f t="shared" si="4"/>
        <v>0.3208732249566279</v>
      </c>
      <c r="K117" s="254">
        <f t="shared" si="5"/>
        <v>2015</v>
      </c>
      <c r="L117" s="147">
        <f t="shared" si="6"/>
        <v>41852</v>
      </c>
      <c r="M117" s="148">
        <v>0.6</v>
      </c>
      <c r="N117" s="149">
        <f t="shared" si="7"/>
        <v>0.3208732249566279</v>
      </c>
      <c r="O117" s="150">
        <f t="shared" si="8"/>
        <v>0.28372582406990943</v>
      </c>
      <c r="P117" s="151">
        <f t="shared" si="9"/>
        <v>0.39540095097346267</v>
      </c>
      <c r="Q117" s="152">
        <f t="shared" si="10"/>
        <v>1</v>
      </c>
      <c r="W117" s="144"/>
      <c r="X117" s="144"/>
      <c r="Y117" s="144"/>
    </row>
    <row r="118" spans="2:25" x14ac:dyDescent="0.2">
      <c r="B118" s="240">
        <f>'PetroleumStatistics Table 3B'!A72</f>
        <v>41883</v>
      </c>
      <c r="C118" s="143">
        <f>VLOOKUP($B118,'PetroleumStatistics Table 3B'!$A:$Y,MATCH(C$66,'PetroleumStatistics Table 3B'!$A$9:$G$9,0),FALSE)</f>
        <v>92.3</v>
      </c>
      <c r="D118" s="144">
        <f>VLOOKUP($B118,'PetroleumStatistics Table 3B'!$A:$Y,MATCH(D$66,'PetroleumStatistics Table 3B'!$A$9:$G$9,0),FALSE)</f>
        <v>91.646000000000001</v>
      </c>
      <c r="E118" s="144">
        <f t="shared" si="11"/>
        <v>183.946</v>
      </c>
      <c r="F118" s="144">
        <f>VLOOKUP($B118,'PetroleumStatistics Table 3B'!$A:$Y,MATCH(F$66,'PetroleumStatistics Table 3B'!$A$9:$G$9,0),FALSE)</f>
        <v>138.19999999999999</v>
      </c>
      <c r="G118" s="144">
        <f>VLOOKUP($B118,'PetroleumStatistics Table 3B'!$A:$Y,MATCH(G$66,'PetroleumStatistics Table 3B'!$A$9:$G$9,0),FALSE)</f>
        <v>147.80000000000001</v>
      </c>
      <c r="H118" s="144">
        <f>VLOOKUP($B118,'PetroleumStatistics Table 3B'!$A:$Y,MATCH(H$66,'PetroleumStatistics Table 3B'!$A$9:$G$9,0),FALSE)</f>
        <v>469.94599999999997</v>
      </c>
      <c r="I118" s="145">
        <f>VLOOKUP($B118,'PetroleumStatistics Table 3B'!$A:$Y,MATCH(I$66,'PetroleumStatistics Table 3B'!$A$9:$G$9,0),FALSE)</f>
        <v>364.6</v>
      </c>
      <c r="J118" s="146">
        <f t="shared" si="4"/>
        <v>0.3145042196337452</v>
      </c>
      <c r="K118" s="254">
        <f t="shared" si="5"/>
        <v>2015</v>
      </c>
      <c r="L118" s="147">
        <f t="shared" si="6"/>
        <v>41883</v>
      </c>
      <c r="M118" s="148">
        <v>0.6</v>
      </c>
      <c r="N118" s="149">
        <f t="shared" si="7"/>
        <v>0.3145042196337452</v>
      </c>
      <c r="O118" s="150">
        <f t="shared" si="8"/>
        <v>0.29407634068595112</v>
      </c>
      <c r="P118" s="151">
        <f t="shared" si="9"/>
        <v>0.39141943968030374</v>
      </c>
      <c r="Q118" s="152">
        <f t="shared" si="10"/>
        <v>1</v>
      </c>
      <c r="W118" s="144"/>
      <c r="X118" s="144"/>
      <c r="Y118" s="144"/>
    </row>
    <row r="119" spans="2:25" x14ac:dyDescent="0.2">
      <c r="B119" s="240">
        <f>'PetroleumStatistics Table 3B'!A73</f>
        <v>41913</v>
      </c>
      <c r="C119" s="143">
        <f>VLOOKUP($B119,'PetroleumStatistics Table 3B'!$A:$Y,MATCH(C$66,'PetroleumStatistics Table 3B'!$A$9:$G$9,0),FALSE)</f>
        <v>98.2</v>
      </c>
      <c r="D119" s="144">
        <f>VLOOKUP($B119,'PetroleumStatistics Table 3B'!$A:$Y,MATCH(D$66,'PetroleumStatistics Table 3B'!$A$9:$G$9,0),FALSE)</f>
        <v>102.244</v>
      </c>
      <c r="E119" s="144">
        <f t="shared" si="11"/>
        <v>200.44400000000002</v>
      </c>
      <c r="F119" s="144">
        <f>VLOOKUP($B119,'PetroleumStatistics Table 3B'!$A:$Y,MATCH(F$66,'PetroleumStatistics Table 3B'!$A$9:$G$9,0),FALSE)</f>
        <v>142.4</v>
      </c>
      <c r="G119" s="144">
        <f>VLOOKUP($B119,'PetroleumStatistics Table 3B'!$A:$Y,MATCH(G$66,'PetroleumStatistics Table 3B'!$A$9:$G$9,0),FALSE)</f>
        <v>156.1</v>
      </c>
      <c r="H119" s="144">
        <f>VLOOKUP($B119,'PetroleumStatistics Table 3B'!$A:$Y,MATCH(H$66,'PetroleumStatistics Table 3B'!$A$9:$G$9,0),FALSE)</f>
        <v>498.94400000000007</v>
      </c>
      <c r="I119" s="145">
        <f>VLOOKUP($B119,'PetroleumStatistics Table 3B'!$A:$Y,MATCH(I$66,'PetroleumStatistics Table 3B'!$A$9:$G$9,0),FALSE)</f>
        <v>387.3</v>
      </c>
      <c r="J119" s="146">
        <f t="shared" si="4"/>
        <v>0.31286076192919438</v>
      </c>
      <c r="K119" s="254">
        <f t="shared" si="5"/>
        <v>2015</v>
      </c>
      <c r="L119" s="147">
        <f t="shared" si="6"/>
        <v>41913</v>
      </c>
      <c r="M119" s="148">
        <v>0.6</v>
      </c>
      <c r="N119" s="149">
        <f t="shared" si="7"/>
        <v>0.31286076192919438</v>
      </c>
      <c r="O119" s="150">
        <f t="shared" si="8"/>
        <v>0.28540277065161618</v>
      </c>
      <c r="P119" s="151">
        <f t="shared" si="9"/>
        <v>0.40173646741918928</v>
      </c>
      <c r="Q119" s="152">
        <f t="shared" si="10"/>
        <v>0.99999999999999978</v>
      </c>
      <c r="W119" s="144"/>
      <c r="X119" s="144"/>
      <c r="Y119" s="144"/>
    </row>
    <row r="120" spans="2:25" x14ac:dyDescent="0.2">
      <c r="B120" s="240">
        <f>'PetroleumStatistics Table 3B'!A74</f>
        <v>41944</v>
      </c>
      <c r="C120" s="143">
        <f>VLOOKUP($B120,'PetroleumStatistics Table 3B'!$A:$Y,MATCH(C$66,'PetroleumStatistics Table 3B'!$A$9:$G$9,0),FALSE)</f>
        <v>95.4</v>
      </c>
      <c r="D120" s="144">
        <f>VLOOKUP($B120,'PetroleumStatistics Table 3B'!$A:$Y,MATCH(D$66,'PetroleumStatistics Table 3B'!$A$9:$G$9,0),FALSE)</f>
        <v>101.7</v>
      </c>
      <c r="E120" s="144">
        <f t="shared" si="11"/>
        <v>197.10000000000002</v>
      </c>
      <c r="F120" s="144">
        <f>VLOOKUP($B120,'PetroleumStatistics Table 3B'!$A:$Y,MATCH(F$66,'PetroleumStatistics Table 3B'!$A$9:$G$9,0),FALSE)</f>
        <v>137.6</v>
      </c>
      <c r="G120" s="144">
        <f>VLOOKUP($B120,'PetroleumStatistics Table 3B'!$A:$Y,MATCH(G$66,'PetroleumStatistics Table 3B'!$A$9:$G$9,0),FALSE)</f>
        <v>150.69999999999999</v>
      </c>
      <c r="H120" s="144">
        <f>VLOOKUP($B120,'PetroleumStatistics Table 3B'!$A:$Y,MATCH(H$66,'PetroleumStatistics Table 3B'!$A$9:$G$9,0),FALSE)</f>
        <v>485.40000000000003</v>
      </c>
      <c r="I120" s="145">
        <f>VLOOKUP($B120,'PetroleumStatistics Table 3B'!$A:$Y,MATCH(I$66,'PetroleumStatistics Table 3B'!$A$9:$G$9,0),FALSE)</f>
        <v>376.9</v>
      </c>
      <c r="J120" s="146">
        <f t="shared" si="4"/>
        <v>0.31046559538524926</v>
      </c>
      <c r="K120" s="254">
        <f t="shared" si="5"/>
        <v>2015</v>
      </c>
      <c r="L120" s="147">
        <f t="shared" si="6"/>
        <v>41944</v>
      </c>
      <c r="M120" s="148">
        <v>0.6</v>
      </c>
      <c r="N120" s="149">
        <f t="shared" si="7"/>
        <v>0.31046559538524926</v>
      </c>
      <c r="O120" s="150">
        <f t="shared" si="8"/>
        <v>0.28347754429336625</v>
      </c>
      <c r="P120" s="151">
        <f t="shared" si="9"/>
        <v>0.40605686032138444</v>
      </c>
      <c r="Q120" s="152">
        <f t="shared" si="10"/>
        <v>0.99999999999999989</v>
      </c>
      <c r="W120" s="144"/>
      <c r="X120" s="144"/>
      <c r="Y120" s="144"/>
    </row>
    <row r="121" spans="2:25" x14ac:dyDescent="0.2">
      <c r="B121" s="240">
        <f>'PetroleumStatistics Table 3B'!A75</f>
        <v>41974</v>
      </c>
      <c r="C121" s="143">
        <f>VLOOKUP($B121,'PetroleumStatistics Table 3B'!$A:$Y,MATCH(C$66,'PetroleumStatistics Table 3B'!$A$9:$G$9,0),FALSE)</f>
        <v>106.4</v>
      </c>
      <c r="D121" s="144">
        <f>VLOOKUP($B121,'PetroleumStatistics Table 3B'!$A:$Y,MATCH(D$66,'PetroleumStatistics Table 3B'!$A$9:$G$9,0),FALSE)</f>
        <v>116.98</v>
      </c>
      <c r="E121" s="144">
        <f t="shared" si="11"/>
        <v>223.38</v>
      </c>
      <c r="F121" s="144">
        <f>VLOOKUP($B121,'PetroleumStatistics Table 3B'!$A:$Y,MATCH(F$66,'PetroleumStatistics Table 3B'!$A$9:$G$9,0),FALSE)</f>
        <v>149.4</v>
      </c>
      <c r="G121" s="144">
        <f>VLOOKUP($B121,'PetroleumStatistics Table 3B'!$A:$Y,MATCH(G$66,'PetroleumStatistics Table 3B'!$A$9:$G$9,0),FALSE)</f>
        <v>158.69999999999999</v>
      </c>
      <c r="H121" s="144">
        <f>VLOOKUP($B121,'PetroleumStatistics Table 3B'!$A:$Y,MATCH(H$66,'PetroleumStatistics Table 3B'!$A$9:$G$9,0),FALSE)</f>
        <v>531.48</v>
      </c>
      <c r="I121" s="145">
        <f>VLOOKUP($B121,'PetroleumStatistics Table 3B'!$A:$Y,MATCH(I$66,'PetroleumStatistics Table 3B'!$A$9:$G$9,0),FALSE)</f>
        <v>412.8</v>
      </c>
      <c r="J121" s="146">
        <f t="shared" si="4"/>
        <v>0.29860013547076086</v>
      </c>
      <c r="K121" s="254">
        <f t="shared" si="5"/>
        <v>2015</v>
      </c>
      <c r="L121" s="147">
        <f t="shared" si="6"/>
        <v>41974</v>
      </c>
      <c r="M121" s="148">
        <v>0.6</v>
      </c>
      <c r="N121" s="149">
        <f t="shared" si="7"/>
        <v>0.29860013547076086</v>
      </c>
      <c r="O121" s="150">
        <f t="shared" si="8"/>
        <v>0.28110182885527207</v>
      </c>
      <c r="P121" s="151">
        <f t="shared" si="9"/>
        <v>0.42029803567396701</v>
      </c>
      <c r="Q121" s="152">
        <f t="shared" si="10"/>
        <v>1</v>
      </c>
      <c r="W121" s="144"/>
      <c r="X121" s="144"/>
      <c r="Y121" s="144"/>
    </row>
    <row r="122" spans="2:25" x14ac:dyDescent="0.2">
      <c r="B122" s="240">
        <f>'PetroleumStatistics Table 3B'!A76</f>
        <v>42005</v>
      </c>
      <c r="C122" s="143">
        <f>VLOOKUP($B122,'PetroleumStatistics Table 3B'!$A:$Y,MATCH(C$66,'PetroleumStatistics Table 3B'!$A$9:$G$9,0),FALSE)</f>
        <v>95.2</v>
      </c>
      <c r="D122" s="144">
        <f>VLOOKUP($B122,'PetroleumStatistics Table 3B'!$A:$Y,MATCH(D$66,'PetroleumStatistics Table 3B'!$A$9:$G$9,0),FALSE)</f>
        <v>110.42700000000001</v>
      </c>
      <c r="E122" s="144">
        <f t="shared" si="11"/>
        <v>205.62700000000001</v>
      </c>
      <c r="F122" s="144">
        <f>VLOOKUP($B122,'PetroleumStatistics Table 3B'!$A:$Y,MATCH(F$66,'PetroleumStatistics Table 3B'!$A$9:$G$9,0),FALSE)</f>
        <v>135.19999999999999</v>
      </c>
      <c r="G122" s="144">
        <f>VLOOKUP($B122,'PetroleumStatistics Table 3B'!$A:$Y,MATCH(G$66,'PetroleumStatistics Table 3B'!$A$9:$G$9,0),FALSE)</f>
        <v>138.19999999999999</v>
      </c>
      <c r="H122" s="144">
        <f>VLOOKUP($B122,'PetroleumStatistics Table 3B'!$A:$Y,MATCH(H$66,'PetroleumStatistics Table 3B'!$A$9:$G$9,0),FALSE)</f>
        <v>479.02699999999999</v>
      </c>
      <c r="I122" s="145">
        <f>VLOOKUP($B122,'PetroleumStatistics Table 3B'!$A:$Y,MATCH(I$66,'PetroleumStatistics Table 3B'!$A$9:$G$9,0),FALSE)</f>
        <v>372.9</v>
      </c>
      <c r="J122" s="146">
        <f t="shared" si="4"/>
        <v>0.28850148321493357</v>
      </c>
      <c r="K122" s="254">
        <f t="shared" si="5"/>
        <v>2015</v>
      </c>
      <c r="L122" s="147">
        <f t="shared" si="6"/>
        <v>42005</v>
      </c>
      <c r="M122" s="148">
        <v>0.6</v>
      </c>
      <c r="N122" s="149">
        <f t="shared" si="7"/>
        <v>0.28850148321493357</v>
      </c>
      <c r="O122" s="150">
        <f t="shared" si="8"/>
        <v>0.28223878821026788</v>
      </c>
      <c r="P122" s="151">
        <f t="shared" si="9"/>
        <v>0.42925972857479855</v>
      </c>
      <c r="Q122" s="152">
        <f t="shared" si="10"/>
        <v>1</v>
      </c>
      <c r="W122" s="144"/>
      <c r="X122" s="144"/>
      <c r="Y122" s="144"/>
    </row>
    <row r="123" spans="2:25" x14ac:dyDescent="0.2">
      <c r="B123" s="240">
        <f>'PetroleumStatistics Table 3B'!A77</f>
        <v>42036</v>
      </c>
      <c r="C123" s="143">
        <f>VLOOKUP($B123,'PetroleumStatistics Table 3B'!$A:$Y,MATCH(C$66,'PetroleumStatistics Table 3B'!$A$9:$G$9,0),FALSE)</f>
        <v>95</v>
      </c>
      <c r="D123" s="144">
        <f>VLOOKUP($B123,'PetroleumStatistics Table 3B'!$A:$Y,MATCH(D$66,'PetroleumStatistics Table 3B'!$A$9:$G$9,0),FALSE)</f>
        <v>103.357</v>
      </c>
      <c r="E123" s="144">
        <f t="shared" si="11"/>
        <v>198.357</v>
      </c>
      <c r="F123" s="144">
        <f>VLOOKUP($B123,'PetroleumStatistics Table 3B'!$A:$Y,MATCH(F$66,'PetroleumStatistics Table 3B'!$A$9:$G$9,0),FALSE)</f>
        <v>130.69999999999999</v>
      </c>
      <c r="G123" s="144">
        <f>VLOOKUP($B123,'PetroleumStatistics Table 3B'!$A:$Y,MATCH(G$66,'PetroleumStatistics Table 3B'!$A$9:$G$9,0),FALSE)</f>
        <v>142.9</v>
      </c>
      <c r="H123" s="144">
        <f>VLOOKUP($B123,'PetroleumStatistics Table 3B'!$A:$Y,MATCH(H$66,'PetroleumStatistics Table 3B'!$A$9:$G$9,0),FALSE)</f>
        <v>471.95699999999999</v>
      </c>
      <c r="I123" s="145">
        <f>VLOOKUP($B123,'PetroleumStatistics Table 3B'!$A:$Y,MATCH(I$66,'PetroleumStatistics Table 3B'!$A$9:$G$9,0),FALSE)</f>
        <v>372.9</v>
      </c>
      <c r="J123" s="146">
        <f t="shared" si="4"/>
        <v>0.30278182122523878</v>
      </c>
      <c r="K123" s="254">
        <f t="shared" si="5"/>
        <v>2015</v>
      </c>
      <c r="L123" s="147">
        <f t="shared" si="6"/>
        <v>42036</v>
      </c>
      <c r="M123" s="148">
        <v>0.6</v>
      </c>
      <c r="N123" s="149">
        <f t="shared" si="7"/>
        <v>0.30278182122523878</v>
      </c>
      <c r="O123" s="150">
        <f t="shared" si="8"/>
        <v>0.27693200863638001</v>
      </c>
      <c r="P123" s="151">
        <f t="shared" si="9"/>
        <v>0.42028617013838127</v>
      </c>
      <c r="Q123" s="152">
        <f t="shared" si="10"/>
        <v>1</v>
      </c>
      <c r="W123" s="144"/>
      <c r="X123" s="144"/>
      <c r="Y123" s="144"/>
    </row>
    <row r="124" spans="2:25" x14ac:dyDescent="0.2">
      <c r="B124" s="240">
        <f>'PetroleumStatistics Table 3B'!A78</f>
        <v>42064</v>
      </c>
      <c r="C124" s="143">
        <f>VLOOKUP($B124,'PetroleumStatistics Table 3B'!$A:$Y,MATCH(C$66,'PetroleumStatistics Table 3B'!$A$9:$G$9,0),FALSE)</f>
        <v>97.4</v>
      </c>
      <c r="D124" s="144">
        <f>VLOOKUP($B124,'PetroleumStatistics Table 3B'!$A:$Y,MATCH(D$66,'PetroleumStatistics Table 3B'!$A$9:$G$9,0),FALSE)</f>
        <v>108.69919999999999</v>
      </c>
      <c r="E124" s="144">
        <f t="shared" si="11"/>
        <v>206.0992</v>
      </c>
      <c r="F124" s="144">
        <f>VLOOKUP($B124,'PetroleumStatistics Table 3B'!$A:$Y,MATCH(F$66,'PetroleumStatistics Table 3B'!$A$9:$G$9,0),FALSE)</f>
        <v>142.30000000000001</v>
      </c>
      <c r="G124" s="144">
        <f>VLOOKUP($B124,'PetroleumStatistics Table 3B'!$A:$Y,MATCH(G$66,'PetroleumStatistics Table 3B'!$A$9:$G$9,0),FALSE)</f>
        <v>147</v>
      </c>
      <c r="H124" s="144">
        <f>VLOOKUP($B124,'PetroleumStatistics Table 3B'!$A:$Y,MATCH(H$66,'PetroleumStatistics Table 3B'!$A$9:$G$9,0),FALSE)</f>
        <v>495.39920000000001</v>
      </c>
      <c r="I124" s="145">
        <f>VLOOKUP($B124,'PetroleumStatistics Table 3B'!$A:$Y,MATCH(I$66,'PetroleumStatistics Table 3B'!$A$9:$G$9,0),FALSE)</f>
        <v>387.1</v>
      </c>
      <c r="J124" s="146">
        <f t="shared" si="4"/>
        <v>0.29673039439708421</v>
      </c>
      <c r="K124" s="254">
        <f t="shared" si="5"/>
        <v>2015</v>
      </c>
      <c r="L124" s="147">
        <f t="shared" si="6"/>
        <v>42064</v>
      </c>
      <c r="M124" s="148">
        <v>0.6</v>
      </c>
      <c r="N124" s="149">
        <f t="shared" si="7"/>
        <v>0.29673039439708421</v>
      </c>
      <c r="O124" s="150">
        <f t="shared" si="8"/>
        <v>0.28724309607282372</v>
      </c>
      <c r="P124" s="151">
        <f t="shared" si="9"/>
        <v>0.41602650953009207</v>
      </c>
      <c r="Q124" s="152">
        <f t="shared" si="10"/>
        <v>1</v>
      </c>
      <c r="W124" s="144"/>
      <c r="X124" s="144"/>
      <c r="Y124" s="144"/>
    </row>
    <row r="125" spans="2:25" x14ac:dyDescent="0.2">
      <c r="B125" s="240">
        <f>'PetroleumStatistics Table 3B'!A79</f>
        <v>42095</v>
      </c>
      <c r="C125" s="143">
        <f>VLOOKUP($B125,'PetroleumStatistics Table 3B'!$A:$Y,MATCH(C$66,'PetroleumStatistics Table 3B'!$A$9:$G$9,0),FALSE)</f>
        <v>90.3</v>
      </c>
      <c r="D125" s="144">
        <f>VLOOKUP($B125,'PetroleumStatistics Table 3B'!$A:$Y,MATCH(D$66,'PetroleumStatistics Table 3B'!$A$9:$G$9,0),FALSE)</f>
        <v>103.33969999999999</v>
      </c>
      <c r="E125" s="144">
        <f t="shared" si="11"/>
        <v>193.6397</v>
      </c>
      <c r="F125" s="144">
        <f>VLOOKUP($B125,'PetroleumStatistics Table 3B'!$A:$Y,MATCH(F$66,'PetroleumStatistics Table 3B'!$A$9:$G$9,0),FALSE)</f>
        <v>138.30000000000001</v>
      </c>
      <c r="G125" s="144">
        <f>VLOOKUP($B125,'PetroleumStatistics Table 3B'!$A:$Y,MATCH(G$66,'PetroleumStatistics Table 3B'!$A$9:$G$9,0),FALSE)</f>
        <v>129.6</v>
      </c>
      <c r="H125" s="144">
        <f>VLOOKUP($B125,'PetroleumStatistics Table 3B'!$A:$Y,MATCH(H$66,'PetroleumStatistics Table 3B'!$A$9:$G$9,0),FALSE)</f>
        <v>461.53970000000004</v>
      </c>
      <c r="I125" s="145">
        <f>VLOOKUP($B125,'PetroleumStatistics Table 3B'!$A:$Y,MATCH(I$66,'PetroleumStatistics Table 3B'!$A$9:$G$9,0),FALSE)</f>
        <v>361.5</v>
      </c>
      <c r="J125" s="146">
        <f t="shared" si="4"/>
        <v>0.28079924652202182</v>
      </c>
      <c r="K125" s="254">
        <f t="shared" si="5"/>
        <v>2015</v>
      </c>
      <c r="L125" s="147">
        <f t="shared" si="6"/>
        <v>42095</v>
      </c>
      <c r="M125" s="148">
        <v>0.6</v>
      </c>
      <c r="N125" s="149">
        <f t="shared" si="7"/>
        <v>0.28079924652202182</v>
      </c>
      <c r="O125" s="150">
        <f t="shared" si="8"/>
        <v>0.29964919594132422</v>
      </c>
      <c r="P125" s="151">
        <f t="shared" si="9"/>
        <v>0.41955155753665391</v>
      </c>
      <c r="Q125" s="152">
        <f t="shared" si="10"/>
        <v>1</v>
      </c>
      <c r="W125" s="144"/>
      <c r="X125" s="144"/>
      <c r="Y125" s="144"/>
    </row>
    <row r="126" spans="2:25" x14ac:dyDescent="0.2">
      <c r="B126" s="240">
        <f>'PetroleumStatistics Table 3B'!A80</f>
        <v>42125</v>
      </c>
      <c r="C126" s="143">
        <f>VLOOKUP($B126,'PetroleumStatistics Table 3B'!$A:$Y,MATCH(C$66,'PetroleumStatistics Table 3B'!$A$9:$G$9,0),FALSE)</f>
        <v>92.5</v>
      </c>
      <c r="D126" s="144">
        <f>VLOOKUP($B126,'PetroleumStatistics Table 3B'!$A:$Y,MATCH(D$66,'PetroleumStatistics Table 3B'!$A$9:$G$9,0),FALSE)</f>
        <v>103.027</v>
      </c>
      <c r="E126" s="144">
        <f t="shared" si="11"/>
        <v>195.52699999999999</v>
      </c>
      <c r="F126" s="144">
        <f>VLOOKUP($B126,'PetroleumStatistics Table 3B'!$A:$Y,MATCH(F$66,'PetroleumStatistics Table 3B'!$A$9:$G$9,0),FALSE)</f>
        <v>142.80000000000001</v>
      </c>
      <c r="G126" s="144">
        <f>VLOOKUP($B126,'PetroleumStatistics Table 3B'!$A:$Y,MATCH(G$66,'PetroleumStatistics Table 3B'!$A$9:$G$9,0),FALSE)</f>
        <v>129.19999999999999</v>
      </c>
      <c r="H126" s="144">
        <f>VLOOKUP($B126,'PetroleumStatistics Table 3B'!$A:$Y,MATCH(H$66,'PetroleumStatistics Table 3B'!$A$9:$G$9,0),FALSE)</f>
        <v>467.52699999999999</v>
      </c>
      <c r="I126" s="145">
        <f>VLOOKUP($B126,'PetroleumStatistics Table 3B'!$A:$Y,MATCH(I$66,'PetroleumStatistics Table 3B'!$A$9:$G$9,0),FALSE)</f>
        <v>369</v>
      </c>
      <c r="J126" s="146">
        <f t="shared" si="4"/>
        <v>0.27634767617699085</v>
      </c>
      <c r="K126" s="254">
        <f t="shared" si="5"/>
        <v>2015</v>
      </c>
      <c r="L126" s="147">
        <f t="shared" si="6"/>
        <v>42125</v>
      </c>
      <c r="M126" s="148">
        <v>0.6</v>
      </c>
      <c r="N126" s="149">
        <f t="shared" si="7"/>
        <v>0.27634767617699085</v>
      </c>
      <c r="O126" s="150">
        <f t="shared" si="8"/>
        <v>0.30543690524825307</v>
      </c>
      <c r="P126" s="151">
        <f t="shared" si="9"/>
        <v>0.41821541857475608</v>
      </c>
      <c r="Q126" s="152">
        <f t="shared" si="10"/>
        <v>1</v>
      </c>
      <c r="W126" s="144"/>
      <c r="X126" s="144"/>
      <c r="Y126" s="144"/>
    </row>
    <row r="127" spans="2:25" x14ac:dyDescent="0.2">
      <c r="B127" s="240">
        <f>'PetroleumStatistics Table 3B'!A81</f>
        <v>42156</v>
      </c>
      <c r="C127" s="143">
        <f>VLOOKUP($B127,'PetroleumStatistics Table 3B'!$A:$Y,MATCH(C$66,'PetroleumStatistics Table 3B'!$A$9:$G$9,0),FALSE)</f>
        <v>88.9</v>
      </c>
      <c r="D127" s="144">
        <f>VLOOKUP($B127,'PetroleumStatistics Table 3B'!$A:$Y,MATCH(D$66,'PetroleumStatistics Table 3B'!$A$9:$G$9,0),FALSE)</f>
        <v>100.9794</v>
      </c>
      <c r="E127" s="144">
        <f t="shared" si="11"/>
        <v>189.8794</v>
      </c>
      <c r="F127" s="144">
        <f>VLOOKUP($B127,'PetroleumStatistics Table 3B'!$A:$Y,MATCH(F$66,'PetroleumStatistics Table 3B'!$A$9:$G$9,0),FALSE)</f>
        <v>139.80000000000001</v>
      </c>
      <c r="G127" s="144">
        <f>VLOOKUP($B127,'PetroleumStatistics Table 3B'!$A:$Y,MATCH(G$66,'PetroleumStatistics Table 3B'!$A$9:$G$9,0),FALSE)</f>
        <v>123.2</v>
      </c>
      <c r="H127" s="144">
        <f>VLOOKUP($B127,'PetroleumStatistics Table 3B'!$A:$Y,MATCH(H$66,'PetroleumStatistics Table 3B'!$A$9:$G$9,0),FALSE)</f>
        <v>452.87939999999998</v>
      </c>
      <c r="I127" s="145">
        <f>VLOOKUP($B127,'PetroleumStatistics Table 3B'!$A:$Y,MATCH(I$66,'PetroleumStatistics Table 3B'!$A$9:$G$9,0),FALSE)</f>
        <v>354.6</v>
      </c>
      <c r="J127" s="146">
        <f t="shared" si="4"/>
        <v>0.27203710303449441</v>
      </c>
      <c r="K127" s="254">
        <f t="shared" si="5"/>
        <v>2015</v>
      </c>
      <c r="L127" s="147">
        <f t="shared" si="6"/>
        <v>42156</v>
      </c>
      <c r="M127" s="148">
        <v>0.6</v>
      </c>
      <c r="N127" s="149">
        <f t="shared" si="7"/>
        <v>0.27203710303449441</v>
      </c>
      <c r="O127" s="150">
        <f t="shared" si="8"/>
        <v>0.30869145295635003</v>
      </c>
      <c r="P127" s="151">
        <f t="shared" si="9"/>
        <v>0.41927144400915567</v>
      </c>
      <c r="Q127" s="152">
        <f t="shared" si="10"/>
        <v>1</v>
      </c>
      <c r="W127" s="144"/>
      <c r="X127" s="144"/>
      <c r="Y127" s="144"/>
    </row>
    <row r="128" spans="2:25" x14ac:dyDescent="0.2">
      <c r="B128" s="240">
        <f>'PetroleumStatistics Table 3B'!A82</f>
        <v>42186</v>
      </c>
      <c r="C128" s="143">
        <f>VLOOKUP($B128,'PetroleumStatistics Table 3B'!$A:$Y,MATCH(C$66,'PetroleumStatistics Table 3B'!$A$9:$G$9,0),FALSE)</f>
        <v>98.6</v>
      </c>
      <c r="D128" s="144">
        <f>VLOOKUP($B128,'PetroleumStatistics Table 3B'!$A:$Y,MATCH(D$66,'PetroleumStatistics Table 3B'!$A$9:$G$9,0),FALSE)</f>
        <v>107.792</v>
      </c>
      <c r="E128" s="144">
        <f t="shared" si="11"/>
        <v>206.392</v>
      </c>
      <c r="F128" s="144">
        <f>VLOOKUP($B128,'PetroleumStatistics Table 3B'!$A:$Y,MATCH(F$66,'PetroleumStatistics Table 3B'!$A$9:$G$9,0),FALSE)</f>
        <v>154.30000000000001</v>
      </c>
      <c r="G128" s="144">
        <f>VLOOKUP($B128,'PetroleumStatistics Table 3B'!$A:$Y,MATCH(G$66,'PetroleumStatistics Table 3B'!$A$9:$G$9,0),FALSE)</f>
        <v>131.4</v>
      </c>
      <c r="H128" s="144">
        <f>VLOOKUP($B128,'PetroleumStatistics Table 3B'!$A:$Y,MATCH(H$66,'PetroleumStatistics Table 3B'!$A$9:$G$9,0),FALSE)</f>
        <v>492.09199999999998</v>
      </c>
      <c r="I128" s="145">
        <f>VLOOKUP($B128,'PetroleumStatistics Table 3B'!$A:$Y,MATCH(I$66,'PetroleumStatistics Table 3B'!$A$9:$G$9,0),FALSE)</f>
        <v>391</v>
      </c>
      <c r="J128" s="146">
        <f t="shared" si="4"/>
        <v>0.26702323955683088</v>
      </c>
      <c r="K128" s="254">
        <f>YEAR(DATE(YEAR(L128),MONTH(L128)+(6),1))</f>
        <v>2016</v>
      </c>
      <c r="L128" s="147">
        <f t="shared" si="6"/>
        <v>42186</v>
      </c>
      <c r="M128" s="148">
        <v>0.6</v>
      </c>
      <c r="N128" s="149">
        <f t="shared" si="7"/>
        <v>0.26702323955683088</v>
      </c>
      <c r="O128" s="150">
        <f t="shared" si="8"/>
        <v>0.31355925314778543</v>
      </c>
      <c r="P128" s="151">
        <f t="shared" si="9"/>
        <v>0.4194175072953838</v>
      </c>
      <c r="Q128" s="152">
        <f t="shared" si="10"/>
        <v>1.0000000000000002</v>
      </c>
      <c r="W128" s="144"/>
      <c r="X128" s="144"/>
      <c r="Y128" s="144"/>
    </row>
    <row r="129" spans="2:25" x14ac:dyDescent="0.2">
      <c r="B129" s="240">
        <f>'PetroleumStatistics Table 3B'!A83</f>
        <v>42217</v>
      </c>
      <c r="C129" s="143">
        <f>VLOOKUP($B129,'PetroleumStatistics Table 3B'!$A:$Y,MATCH(C$66,'PetroleumStatistics Table 3B'!$A$9:$G$9,0),FALSE)</f>
        <v>97.4</v>
      </c>
      <c r="D129" s="144">
        <f>VLOOKUP($B129,'PetroleumStatistics Table 3B'!$A:$Y,MATCH(D$66,'PetroleumStatistics Table 3B'!$A$9:$G$9,0),FALSE)</f>
        <v>110.322</v>
      </c>
      <c r="E129" s="144">
        <f t="shared" si="11"/>
        <v>207.72200000000001</v>
      </c>
      <c r="F129" s="144">
        <f>VLOOKUP($B129,'PetroleumStatistics Table 3B'!$A:$Y,MATCH(F$66,'PetroleumStatistics Table 3B'!$A$9:$G$9,0),FALSE)</f>
        <v>152.30000000000001</v>
      </c>
      <c r="G129" s="144">
        <f>VLOOKUP($B129,'PetroleumStatistics Table 3B'!$A:$Y,MATCH(G$66,'PetroleumStatistics Table 3B'!$A$9:$G$9,0),FALSE)</f>
        <v>128.5</v>
      </c>
      <c r="H129" s="144">
        <f>VLOOKUP($B129,'PetroleumStatistics Table 3B'!$A:$Y,MATCH(H$66,'PetroleumStatistics Table 3B'!$A$9:$G$9,0),FALSE)</f>
        <v>488.52200000000005</v>
      </c>
      <c r="I129" s="145">
        <f>VLOOKUP($B129,'PetroleumStatistics Table 3B'!$A:$Y,MATCH(I$66,'PetroleumStatistics Table 3B'!$A$9:$G$9,0),FALSE)</f>
        <v>388.7</v>
      </c>
      <c r="J129" s="146">
        <f t="shared" si="4"/>
        <v>0.26303830738431427</v>
      </c>
      <c r="K129" s="254">
        <f t="shared" ref="K129:K192" si="12">YEAR(DATE(YEAR(L129),MONTH(L129)+(6),1))</f>
        <v>2016</v>
      </c>
      <c r="L129" s="147">
        <f t="shared" si="6"/>
        <v>42217</v>
      </c>
      <c r="M129" s="148">
        <v>0.6</v>
      </c>
      <c r="N129" s="149">
        <f t="shared" si="7"/>
        <v>0.26303830738431427</v>
      </c>
      <c r="O129" s="150">
        <f t="shared" si="8"/>
        <v>0.3117566864951834</v>
      </c>
      <c r="P129" s="151">
        <f t="shared" si="9"/>
        <v>0.42520500612050222</v>
      </c>
      <c r="Q129" s="152">
        <f t="shared" si="10"/>
        <v>0.99999999999999978</v>
      </c>
      <c r="W129" s="144"/>
      <c r="X129" s="144"/>
      <c r="Y129" s="144"/>
    </row>
    <row r="130" spans="2:25" x14ac:dyDescent="0.2">
      <c r="B130" s="240">
        <f>'PetroleumStatistics Table 3B'!A84</f>
        <v>42248</v>
      </c>
      <c r="C130" s="143">
        <f>VLOOKUP($B130,'PetroleumStatistics Table 3B'!$A:$Y,MATCH(C$66,'PetroleumStatistics Table 3B'!$A$9:$G$9,0),FALSE)</f>
        <v>90.9</v>
      </c>
      <c r="D130" s="144">
        <f>VLOOKUP($B130,'PetroleumStatistics Table 3B'!$A:$Y,MATCH(D$66,'PetroleumStatistics Table 3B'!$A$9:$G$9,0),FALSE)</f>
        <v>108.26300000000001</v>
      </c>
      <c r="E130" s="144">
        <f t="shared" si="11"/>
        <v>199.16300000000001</v>
      </c>
      <c r="F130" s="144">
        <f>VLOOKUP($B130,'PetroleumStatistics Table 3B'!$A:$Y,MATCH(F$66,'PetroleumStatistics Table 3B'!$A$9:$G$9,0),FALSE)</f>
        <v>149.6</v>
      </c>
      <c r="G130" s="144">
        <f>VLOOKUP($B130,'PetroleumStatistics Table 3B'!$A:$Y,MATCH(G$66,'PetroleumStatistics Table 3B'!$A$9:$G$9,0),FALSE)</f>
        <v>118.7</v>
      </c>
      <c r="H130" s="144">
        <f>VLOOKUP($B130,'PetroleumStatistics Table 3B'!$A:$Y,MATCH(H$66,'PetroleumStatistics Table 3B'!$A$9:$G$9,0),FALSE)</f>
        <v>467.46300000000002</v>
      </c>
      <c r="I130" s="145">
        <f>VLOOKUP($B130,'PetroleumStatistics Table 3B'!$A:$Y,MATCH(I$66,'PetroleumStatistics Table 3B'!$A$9:$G$9,0),FALSE)</f>
        <v>364.8</v>
      </c>
      <c r="J130" s="146">
        <f t="shared" si="4"/>
        <v>0.2539238399616654</v>
      </c>
      <c r="K130" s="254">
        <f t="shared" si="12"/>
        <v>2016</v>
      </c>
      <c r="L130" s="147">
        <f t="shared" si="6"/>
        <v>42248</v>
      </c>
      <c r="M130" s="148">
        <v>0.6</v>
      </c>
      <c r="N130" s="149">
        <f t="shared" si="7"/>
        <v>0.2539238399616654</v>
      </c>
      <c r="O130" s="150">
        <f t="shared" si="8"/>
        <v>0.32002532820779395</v>
      </c>
      <c r="P130" s="151">
        <f t="shared" si="9"/>
        <v>0.4260508318305406</v>
      </c>
      <c r="Q130" s="152">
        <f t="shared" si="10"/>
        <v>0.99999999999999989</v>
      </c>
      <c r="W130" s="144"/>
      <c r="X130" s="144"/>
      <c r="Y130" s="144"/>
    </row>
    <row r="131" spans="2:25" x14ac:dyDescent="0.2">
      <c r="B131" s="240">
        <f>'PetroleumStatistics Table 3B'!A85</f>
        <v>42278</v>
      </c>
      <c r="C131" s="143">
        <f>VLOOKUP($B131,'PetroleumStatistics Table 3B'!$A:$Y,MATCH(C$66,'PetroleumStatistics Table 3B'!$A$9:$G$9,0),FALSE)</f>
        <v>95.5</v>
      </c>
      <c r="D131" s="144">
        <f>VLOOKUP($B131,'PetroleumStatistics Table 3B'!$A:$Y,MATCH(D$66,'PetroleumStatistics Table 3B'!$A$9:$G$9,0),FALSE)</f>
        <v>114.8154</v>
      </c>
      <c r="E131" s="144">
        <f t="shared" si="11"/>
        <v>210.31540000000001</v>
      </c>
      <c r="F131" s="144">
        <f>VLOOKUP($B131,'PetroleumStatistics Table 3B'!$A:$Y,MATCH(F$66,'PetroleumStatistics Table 3B'!$A$9:$G$9,0),FALSE)</f>
        <v>154.19999999999999</v>
      </c>
      <c r="G131" s="144">
        <f>VLOOKUP($B131,'PetroleumStatistics Table 3B'!$A:$Y,MATCH(G$66,'PetroleumStatistics Table 3B'!$A$9:$G$9,0),FALSE)</f>
        <v>122.8</v>
      </c>
      <c r="H131" s="144">
        <f>VLOOKUP($B131,'PetroleumStatistics Table 3B'!$A:$Y,MATCH(H$66,'PetroleumStatistics Table 3B'!$A$9:$G$9,0),FALSE)</f>
        <v>487.31540000000001</v>
      </c>
      <c r="I131" s="145">
        <f>VLOOKUP($B131,'PetroleumStatistics Table 3B'!$A:$Y,MATCH(I$66,'PetroleumStatistics Table 3B'!$A$9:$G$9,0),FALSE)</f>
        <v>379.8</v>
      </c>
      <c r="J131" s="146">
        <f t="shared" si="4"/>
        <v>0.25199285719269288</v>
      </c>
      <c r="K131" s="254">
        <f t="shared" si="12"/>
        <v>2016</v>
      </c>
      <c r="L131" s="147">
        <f t="shared" si="6"/>
        <v>42278</v>
      </c>
      <c r="M131" s="148">
        <v>0.6</v>
      </c>
      <c r="N131" s="149">
        <f t="shared" si="7"/>
        <v>0.25199285719269288</v>
      </c>
      <c r="O131" s="150">
        <f t="shared" si="8"/>
        <v>0.31642751285922832</v>
      </c>
      <c r="P131" s="151">
        <f t="shared" si="9"/>
        <v>0.4315796299480788</v>
      </c>
      <c r="Q131" s="152">
        <f t="shared" si="10"/>
        <v>1</v>
      </c>
      <c r="W131" s="144"/>
      <c r="X131" s="144"/>
      <c r="Y131" s="144"/>
    </row>
    <row r="132" spans="2:25" x14ac:dyDescent="0.2">
      <c r="B132" s="240">
        <f>'PetroleumStatistics Table 3B'!A86</f>
        <v>42309</v>
      </c>
      <c r="C132" s="143">
        <f>VLOOKUP($B132,'PetroleumStatistics Table 3B'!$A:$Y,MATCH(C$66,'PetroleumStatistics Table 3B'!$A$9:$G$9,0),FALSE)</f>
        <v>92.5</v>
      </c>
      <c r="D132" s="144">
        <f>VLOOKUP($B132,'PetroleumStatistics Table 3B'!$A:$Y,MATCH(D$66,'PetroleumStatistics Table 3B'!$A$9:$G$9,0),FALSE)</f>
        <v>113.56160000000001</v>
      </c>
      <c r="E132" s="144">
        <f t="shared" si="11"/>
        <v>206.0616</v>
      </c>
      <c r="F132" s="144">
        <f>VLOOKUP($B132,'PetroleumStatistics Table 3B'!$A:$Y,MATCH(F$66,'PetroleumStatistics Table 3B'!$A$9:$G$9,0),FALSE)</f>
        <v>153.80000000000001</v>
      </c>
      <c r="G132" s="144">
        <f>VLOOKUP($B132,'PetroleumStatistics Table 3B'!$A:$Y,MATCH(G$66,'PetroleumStatistics Table 3B'!$A$9:$G$9,0),FALSE)</f>
        <v>120.7</v>
      </c>
      <c r="H132" s="144">
        <f>VLOOKUP($B132,'PetroleumStatistics Table 3B'!$A:$Y,MATCH(H$66,'PetroleumStatistics Table 3B'!$A$9:$G$9,0),FALSE)</f>
        <v>480.5616</v>
      </c>
      <c r="I132" s="145">
        <f>VLOOKUP($B132,'PetroleumStatistics Table 3B'!$A:$Y,MATCH(I$66,'PetroleumStatistics Table 3B'!$A$9:$G$9,0),FALSE)</f>
        <v>374.2</v>
      </c>
      <c r="J132" s="146">
        <f t="shared" ref="J132:J195" si="13">G132/H132</f>
        <v>0.25116447090237753</v>
      </c>
      <c r="K132" s="254">
        <f t="shared" si="12"/>
        <v>2016</v>
      </c>
      <c r="L132" s="147">
        <f t="shared" ref="L132:L195" si="14">B132</f>
        <v>42309</v>
      </c>
      <c r="M132" s="148">
        <v>0.6</v>
      </c>
      <c r="N132" s="149">
        <f t="shared" ref="N132:N195" si="15">G132/H132</f>
        <v>0.25116447090237753</v>
      </c>
      <c r="O132" s="150">
        <f t="shared" ref="O132:O195" si="16">F132/H132</f>
        <v>0.32004221727245791</v>
      </c>
      <c r="P132" s="151">
        <f t="shared" ref="P132:P195" si="17">(C132+D132)/H132</f>
        <v>0.42879331182516456</v>
      </c>
      <c r="Q132" s="152">
        <f t="shared" ref="Q132:Q195" si="18">SUM(N132,O132,P132)</f>
        <v>1</v>
      </c>
      <c r="W132" s="144"/>
      <c r="X132" s="144"/>
      <c r="Y132" s="144"/>
    </row>
    <row r="133" spans="2:25" x14ac:dyDescent="0.2">
      <c r="B133" s="240">
        <f>'PetroleumStatistics Table 3B'!A87</f>
        <v>42339</v>
      </c>
      <c r="C133" s="143">
        <f>VLOOKUP($B133,'PetroleumStatistics Table 3B'!$A:$Y,MATCH(C$66,'PetroleumStatistics Table 3B'!$A$9:$G$9,0),FALSE)</f>
        <v>103.7</v>
      </c>
      <c r="D133" s="144">
        <f>VLOOKUP($B133,'PetroleumStatistics Table 3B'!$A:$Y,MATCH(D$66,'PetroleumStatistics Table 3B'!$A$9:$G$9,0),FALSE)</f>
        <v>128.19</v>
      </c>
      <c r="E133" s="144">
        <f t="shared" ref="E133:E196" si="19">SUM(C133:D133)</f>
        <v>231.89</v>
      </c>
      <c r="F133" s="144">
        <f>VLOOKUP($B133,'PetroleumStatistics Table 3B'!$A:$Y,MATCH(F$66,'PetroleumStatistics Table 3B'!$A$9:$G$9,0),FALSE)</f>
        <v>169.8</v>
      </c>
      <c r="G133" s="144">
        <f>VLOOKUP($B133,'PetroleumStatistics Table 3B'!$A:$Y,MATCH(G$66,'PetroleumStatistics Table 3B'!$A$9:$G$9,0),FALSE)</f>
        <v>128.69999999999999</v>
      </c>
      <c r="H133" s="144">
        <f>VLOOKUP($B133,'PetroleumStatistics Table 3B'!$A:$Y,MATCH(H$66,'PetroleumStatistics Table 3B'!$A$9:$G$9,0),FALSE)</f>
        <v>530.39</v>
      </c>
      <c r="I133" s="145">
        <f>VLOOKUP($B133,'PetroleumStatistics Table 3B'!$A:$Y,MATCH(I$66,'PetroleumStatistics Table 3B'!$A$9:$G$9,0),FALSE)</f>
        <v>420.7</v>
      </c>
      <c r="J133" s="146">
        <f t="shared" si="13"/>
        <v>0.24265163370350118</v>
      </c>
      <c r="K133" s="254">
        <f t="shared" si="12"/>
        <v>2016</v>
      </c>
      <c r="L133" s="147">
        <f t="shared" si="14"/>
        <v>42339</v>
      </c>
      <c r="M133" s="148">
        <v>0.6</v>
      </c>
      <c r="N133" s="149">
        <f t="shared" si="15"/>
        <v>0.24265163370350118</v>
      </c>
      <c r="O133" s="150">
        <f t="shared" si="16"/>
        <v>0.32014178246196195</v>
      </c>
      <c r="P133" s="151">
        <f t="shared" si="17"/>
        <v>0.43720658383453681</v>
      </c>
      <c r="Q133" s="152">
        <f t="shared" si="18"/>
        <v>0.99999999999999989</v>
      </c>
      <c r="W133" s="144"/>
      <c r="X133" s="144"/>
      <c r="Y133" s="144"/>
    </row>
    <row r="134" spans="2:25" x14ac:dyDescent="0.2">
      <c r="B134" s="240">
        <f>'PetroleumStatistics Table 3B'!A88</f>
        <v>42370</v>
      </c>
      <c r="C134" s="143">
        <f>VLOOKUP($B134,'PetroleumStatistics Table 3B'!$A:$Y,MATCH(C$66,'PetroleumStatistics Table 3B'!$A$9:$G$9,0),FALSE)</f>
        <v>88.2</v>
      </c>
      <c r="D134" s="144">
        <f>VLOOKUP($B134,'PetroleumStatistics Table 3B'!$A:$Y,MATCH(D$66,'PetroleumStatistics Table 3B'!$A$9:$G$9,0),FALSE)</f>
        <v>114.8528</v>
      </c>
      <c r="E134" s="144">
        <f t="shared" si="19"/>
        <v>203.05279999999999</v>
      </c>
      <c r="F134" s="144">
        <f>VLOOKUP($B134,'PetroleumStatistics Table 3B'!$A:$Y,MATCH(F$66,'PetroleumStatistics Table 3B'!$A$9:$G$9,0),FALSE)</f>
        <v>146.1</v>
      </c>
      <c r="G134" s="144">
        <f>VLOOKUP($B134,'PetroleumStatistics Table 3B'!$A:$Y,MATCH(G$66,'PetroleumStatistics Table 3B'!$A$9:$G$9,0),FALSE)</f>
        <v>108.7</v>
      </c>
      <c r="H134" s="144">
        <f>VLOOKUP($B134,'PetroleumStatistics Table 3B'!$A:$Y,MATCH(H$66,'PetroleumStatistics Table 3B'!$A$9:$G$9,0),FALSE)</f>
        <v>457.85279999999995</v>
      </c>
      <c r="I134" s="145">
        <f>VLOOKUP($B134,'PetroleumStatistics Table 3B'!$A:$Y,MATCH(I$66,'PetroleumStatistics Table 3B'!$A$9:$G$9,0),FALSE)</f>
        <v>366.5</v>
      </c>
      <c r="J134" s="146">
        <f t="shared" si="13"/>
        <v>0.23741254831247077</v>
      </c>
      <c r="K134" s="254">
        <f t="shared" si="12"/>
        <v>2016</v>
      </c>
      <c r="L134" s="147">
        <f t="shared" si="14"/>
        <v>42370</v>
      </c>
      <c r="M134" s="148">
        <v>0.6</v>
      </c>
      <c r="N134" s="149">
        <f t="shared" si="15"/>
        <v>0.23741254831247077</v>
      </c>
      <c r="O134" s="150">
        <f t="shared" si="16"/>
        <v>0.31909819051013777</v>
      </c>
      <c r="P134" s="151">
        <f t="shared" si="17"/>
        <v>0.44348926117739157</v>
      </c>
      <c r="Q134" s="152">
        <f t="shared" si="18"/>
        <v>1</v>
      </c>
      <c r="W134" s="144"/>
      <c r="X134" s="144"/>
      <c r="Y134" s="144"/>
    </row>
    <row r="135" spans="2:25" x14ac:dyDescent="0.2">
      <c r="B135" s="240">
        <f>'PetroleumStatistics Table 3B'!A89</f>
        <v>42401</v>
      </c>
      <c r="C135" s="143">
        <f>VLOOKUP($B135,'PetroleumStatistics Table 3B'!$A:$Y,MATCH(C$66,'PetroleumStatistics Table 3B'!$A$9:$G$9,0),FALSE)</f>
        <v>95.4</v>
      </c>
      <c r="D135" s="144">
        <f>VLOOKUP($B135,'PetroleumStatistics Table 3B'!$A:$Y,MATCH(D$66,'PetroleumStatistics Table 3B'!$A$9:$G$9,0),FALSE)</f>
        <v>118.511</v>
      </c>
      <c r="E135" s="144">
        <f t="shared" si="19"/>
        <v>213.911</v>
      </c>
      <c r="F135" s="144">
        <f>VLOOKUP($B135,'PetroleumStatistics Table 3B'!$A:$Y,MATCH(F$66,'PetroleumStatistics Table 3B'!$A$9:$G$9,0),FALSE)</f>
        <v>150.1</v>
      </c>
      <c r="G135" s="144">
        <f>VLOOKUP($B135,'PetroleumStatistics Table 3B'!$A:$Y,MATCH(G$66,'PetroleumStatistics Table 3B'!$A$9:$G$9,0),FALSE)</f>
        <v>115.8</v>
      </c>
      <c r="H135" s="144">
        <f>VLOOKUP($B135,'PetroleumStatistics Table 3B'!$A:$Y,MATCH(H$66,'PetroleumStatistics Table 3B'!$A$9:$G$9,0),FALSE)</f>
        <v>479.81099999999998</v>
      </c>
      <c r="I135" s="145">
        <f>VLOOKUP($B135,'PetroleumStatistics Table 3B'!$A:$Y,MATCH(I$66,'PetroleumStatistics Table 3B'!$A$9:$G$9,0),FALSE)</f>
        <v>388</v>
      </c>
      <c r="J135" s="146">
        <f t="shared" si="13"/>
        <v>0.24134502960540713</v>
      </c>
      <c r="K135" s="254">
        <f t="shared" si="12"/>
        <v>2016</v>
      </c>
      <c r="L135" s="147">
        <f t="shared" si="14"/>
        <v>42401</v>
      </c>
      <c r="M135" s="148">
        <v>0.6</v>
      </c>
      <c r="N135" s="149">
        <f t="shared" si="15"/>
        <v>0.24134502960540713</v>
      </c>
      <c r="O135" s="150">
        <f t="shared" si="16"/>
        <v>0.31283151074068749</v>
      </c>
      <c r="P135" s="151">
        <f t="shared" si="17"/>
        <v>0.44582345965390541</v>
      </c>
      <c r="Q135" s="152">
        <f t="shared" si="18"/>
        <v>1</v>
      </c>
      <c r="W135" s="144"/>
      <c r="X135" s="144"/>
      <c r="Y135" s="144"/>
    </row>
    <row r="136" spans="2:25" x14ac:dyDescent="0.2">
      <c r="B136" s="240">
        <f>'PetroleumStatistics Table 3B'!A90</f>
        <v>42430</v>
      </c>
      <c r="C136" s="143">
        <f>VLOOKUP($B136,'PetroleumStatistics Table 3B'!$A:$Y,MATCH(C$66,'PetroleumStatistics Table 3B'!$A$9:$G$9,0),FALSE)</f>
        <v>95.1</v>
      </c>
      <c r="D136" s="144">
        <f>VLOOKUP($B136,'PetroleumStatistics Table 3B'!$A:$Y,MATCH(D$66,'PetroleumStatistics Table 3B'!$A$9:$G$9,0),FALSE)</f>
        <v>126.1318</v>
      </c>
      <c r="E136" s="144">
        <f t="shared" si="19"/>
        <v>221.23179999999999</v>
      </c>
      <c r="F136" s="144">
        <f>VLOOKUP($B136,'PetroleumStatistics Table 3B'!$A:$Y,MATCH(F$66,'PetroleumStatistics Table 3B'!$A$9:$G$9,0),FALSE)</f>
        <v>160</v>
      </c>
      <c r="G136" s="144">
        <f>VLOOKUP($B136,'PetroleumStatistics Table 3B'!$A:$Y,MATCH(G$66,'PetroleumStatistics Table 3B'!$A$9:$G$9,0),FALSE)</f>
        <v>119.4</v>
      </c>
      <c r="H136" s="144">
        <f>VLOOKUP($B136,'PetroleumStatistics Table 3B'!$A:$Y,MATCH(H$66,'PetroleumStatistics Table 3B'!$A$9:$G$9,0),FALSE)</f>
        <v>500.6318</v>
      </c>
      <c r="I136" s="145">
        <f>VLOOKUP($B136,'PetroleumStatistics Table 3B'!$A:$Y,MATCH(I$66,'PetroleumStatistics Table 3B'!$A$9:$G$9,0),FALSE)</f>
        <v>400.5</v>
      </c>
      <c r="J136" s="146">
        <f t="shared" si="13"/>
        <v>0.2384986331271805</v>
      </c>
      <c r="K136" s="254">
        <f t="shared" si="12"/>
        <v>2016</v>
      </c>
      <c r="L136" s="147">
        <f t="shared" si="14"/>
        <v>42430</v>
      </c>
      <c r="M136" s="148">
        <v>0.6</v>
      </c>
      <c r="N136" s="149">
        <f t="shared" si="15"/>
        <v>0.2384986331271805</v>
      </c>
      <c r="O136" s="150">
        <f t="shared" si="16"/>
        <v>0.31959615829437921</v>
      </c>
      <c r="P136" s="151">
        <f t="shared" si="17"/>
        <v>0.44190520857844029</v>
      </c>
      <c r="Q136" s="152">
        <f t="shared" si="18"/>
        <v>1</v>
      </c>
      <c r="W136" s="144"/>
      <c r="X136" s="144"/>
      <c r="Y136" s="144"/>
    </row>
    <row r="137" spans="2:25" x14ac:dyDescent="0.2">
      <c r="B137" s="240">
        <f>'PetroleumStatistics Table 3B'!A91</f>
        <v>42461</v>
      </c>
      <c r="C137" s="143">
        <f>VLOOKUP($B137,'PetroleumStatistics Table 3B'!$A:$Y,MATCH(C$66,'PetroleumStatistics Table 3B'!$A$9:$G$9,0),FALSE)</f>
        <v>85.5</v>
      </c>
      <c r="D137" s="144">
        <f>VLOOKUP($B137,'PetroleumStatistics Table 3B'!$A:$Y,MATCH(D$66,'PetroleumStatistics Table 3B'!$A$9:$G$9,0),FALSE)</f>
        <v>114.6224</v>
      </c>
      <c r="E137" s="144">
        <f t="shared" si="19"/>
        <v>200.1224</v>
      </c>
      <c r="F137" s="144">
        <f>VLOOKUP($B137,'PetroleumStatistics Table 3B'!$A:$Y,MATCH(F$66,'PetroleumStatistics Table 3B'!$A$9:$G$9,0),FALSE)</f>
        <v>144.6</v>
      </c>
      <c r="G137" s="144">
        <f>VLOOKUP($B137,'PetroleumStatistics Table 3B'!$A:$Y,MATCH(G$66,'PetroleumStatistics Table 3B'!$A$9:$G$9,0),FALSE)</f>
        <v>107.1</v>
      </c>
      <c r="H137" s="144">
        <f>VLOOKUP($B137,'PetroleumStatistics Table 3B'!$A:$Y,MATCH(H$66,'PetroleumStatistics Table 3B'!$A$9:$G$9,0),FALSE)</f>
        <v>451.82240000000002</v>
      </c>
      <c r="I137" s="145">
        <f>VLOOKUP($B137,'PetroleumStatistics Table 3B'!$A:$Y,MATCH(I$66,'PetroleumStatistics Table 3B'!$A$9:$G$9,0),FALSE)</f>
        <v>364</v>
      </c>
      <c r="J137" s="146">
        <f t="shared" si="13"/>
        <v>0.23704004051149299</v>
      </c>
      <c r="K137" s="254">
        <f t="shared" si="12"/>
        <v>2016</v>
      </c>
      <c r="L137" s="147">
        <f t="shared" si="14"/>
        <v>42461</v>
      </c>
      <c r="M137" s="148">
        <v>0.6</v>
      </c>
      <c r="N137" s="149">
        <f t="shared" si="15"/>
        <v>0.23704004051149299</v>
      </c>
      <c r="O137" s="150">
        <f t="shared" si="16"/>
        <v>0.32003725357574125</v>
      </c>
      <c r="P137" s="151">
        <f t="shared" si="17"/>
        <v>0.44292270591276572</v>
      </c>
      <c r="Q137" s="152">
        <f t="shared" si="18"/>
        <v>1</v>
      </c>
      <c r="W137" s="144"/>
      <c r="X137" s="144"/>
      <c r="Y137" s="144"/>
    </row>
    <row r="138" spans="2:25" x14ac:dyDescent="0.2">
      <c r="B138" s="240">
        <f>'PetroleumStatistics Table 3B'!A92</f>
        <v>42491</v>
      </c>
      <c r="C138" s="143">
        <f>VLOOKUP($B138,'PetroleumStatistics Table 3B'!$A:$Y,MATCH(C$66,'PetroleumStatistics Table 3B'!$A$9:$G$9,0),FALSE)</f>
        <v>85.4</v>
      </c>
      <c r="D138" s="144">
        <f>VLOOKUP($B138,'PetroleumStatistics Table 3B'!$A:$Y,MATCH(D$66,'PetroleumStatistics Table 3B'!$A$9:$G$9,0),FALSE)</f>
        <v>112.764</v>
      </c>
      <c r="E138" s="144">
        <f t="shared" si="19"/>
        <v>198.16399999999999</v>
      </c>
      <c r="F138" s="144">
        <f>VLOOKUP($B138,'PetroleumStatistics Table 3B'!$A:$Y,MATCH(F$66,'PetroleumStatistics Table 3B'!$A$9:$G$9,0),FALSE)</f>
        <v>147.80000000000001</v>
      </c>
      <c r="G138" s="144">
        <f>VLOOKUP($B138,'PetroleumStatistics Table 3B'!$A:$Y,MATCH(G$66,'PetroleumStatistics Table 3B'!$A$9:$G$9,0),FALSE)</f>
        <v>108.9</v>
      </c>
      <c r="H138" s="144">
        <f>VLOOKUP($B138,'PetroleumStatistics Table 3B'!$A:$Y,MATCH(H$66,'PetroleumStatistics Table 3B'!$A$9:$G$9,0),FALSE)</f>
        <v>454.86400000000003</v>
      </c>
      <c r="I138" s="145">
        <f>VLOOKUP($B138,'PetroleumStatistics Table 3B'!$A:$Y,MATCH(I$66,'PetroleumStatistics Table 3B'!$A$9:$G$9,0),FALSE)</f>
        <v>361</v>
      </c>
      <c r="J138" s="146">
        <f t="shared" si="13"/>
        <v>0.23941221991628267</v>
      </c>
      <c r="K138" s="254">
        <f t="shared" si="12"/>
        <v>2016</v>
      </c>
      <c r="L138" s="147">
        <f t="shared" si="14"/>
        <v>42491</v>
      </c>
      <c r="M138" s="148">
        <v>0.6</v>
      </c>
      <c r="N138" s="149">
        <f t="shared" si="15"/>
        <v>0.23941221991628267</v>
      </c>
      <c r="O138" s="150">
        <f t="shared" si="16"/>
        <v>0.32493228745295299</v>
      </c>
      <c r="P138" s="151">
        <f t="shared" si="17"/>
        <v>0.43565549263076431</v>
      </c>
      <c r="Q138" s="152">
        <f t="shared" si="18"/>
        <v>1</v>
      </c>
      <c r="W138" s="144"/>
      <c r="X138" s="144"/>
      <c r="Y138" s="144"/>
    </row>
    <row r="139" spans="2:25" x14ac:dyDescent="0.2">
      <c r="B139" s="240">
        <f>'PetroleumStatistics Table 3B'!A93</f>
        <v>42522</v>
      </c>
      <c r="C139" s="143">
        <f>VLOOKUP($B139,'PetroleumStatistics Table 3B'!$A:$Y,MATCH(C$66,'PetroleumStatistics Table 3B'!$A$9:$G$9,0),FALSE)</f>
        <v>80.5</v>
      </c>
      <c r="D139" s="144">
        <f>VLOOKUP($B139,'PetroleumStatistics Table 3B'!$A:$Y,MATCH(D$66,'PetroleumStatistics Table 3B'!$A$9:$G$9,0),FALSE)</f>
        <v>104.45699999999999</v>
      </c>
      <c r="E139" s="144">
        <f t="shared" si="19"/>
        <v>184.95699999999999</v>
      </c>
      <c r="F139" s="144">
        <f>VLOOKUP($B139,'PetroleumStatistics Table 3B'!$A:$Y,MATCH(F$66,'PetroleumStatistics Table 3B'!$A$9:$G$9,0),FALSE)</f>
        <v>142.1</v>
      </c>
      <c r="G139" s="144">
        <f>VLOOKUP($B139,'PetroleumStatistics Table 3B'!$A:$Y,MATCH(G$66,'PetroleumStatistics Table 3B'!$A$9:$G$9,0),FALSE)</f>
        <v>104.5</v>
      </c>
      <c r="H139" s="144">
        <f>VLOOKUP($B139,'PetroleumStatistics Table 3B'!$A:$Y,MATCH(H$66,'PetroleumStatistics Table 3B'!$A$9:$G$9,0),FALSE)</f>
        <v>431.55700000000002</v>
      </c>
      <c r="I139" s="145">
        <f>VLOOKUP($B139,'PetroleumStatistics Table 3B'!$A:$Y,MATCH(I$66,'PetroleumStatistics Table 3B'!$A$9:$G$9,0),FALSE)</f>
        <v>342.2</v>
      </c>
      <c r="J139" s="146">
        <f t="shared" si="13"/>
        <v>0.24214646037487514</v>
      </c>
      <c r="K139" s="254">
        <f t="shared" si="12"/>
        <v>2016</v>
      </c>
      <c r="L139" s="147">
        <f t="shared" si="14"/>
        <v>42522</v>
      </c>
      <c r="M139" s="148">
        <v>0.6</v>
      </c>
      <c r="N139" s="149">
        <f t="shared" si="15"/>
        <v>0.24214646037487514</v>
      </c>
      <c r="O139" s="150">
        <f t="shared" si="16"/>
        <v>0.32927284228966275</v>
      </c>
      <c r="P139" s="151">
        <f t="shared" si="17"/>
        <v>0.428580697335462</v>
      </c>
      <c r="Q139" s="152">
        <f t="shared" si="18"/>
        <v>0.99999999999999989</v>
      </c>
      <c r="W139" s="144"/>
      <c r="X139" s="144"/>
      <c r="Y139" s="144"/>
    </row>
    <row r="140" spans="2:25" x14ac:dyDescent="0.2">
      <c r="B140" s="240">
        <f>'PetroleumStatistics Table 3B'!A94</f>
        <v>42552</v>
      </c>
      <c r="C140" s="143">
        <f>VLOOKUP($B140,'PetroleumStatistics Table 3B'!$A:$Y,MATCH(C$66,'PetroleumStatistics Table 3B'!$A$9:$G$9,0),FALSE)</f>
        <v>90</v>
      </c>
      <c r="D140" s="144">
        <f>VLOOKUP($B140,'PetroleumStatistics Table 3B'!$A:$Y,MATCH(D$66,'PetroleumStatistics Table 3B'!$A$9:$G$9,0),FALSE)</f>
        <v>114.794</v>
      </c>
      <c r="E140" s="144">
        <f t="shared" si="19"/>
        <v>204.79399999999998</v>
      </c>
      <c r="F140" s="144">
        <f>VLOOKUP($B140,'PetroleumStatistics Table 3B'!$A:$Y,MATCH(F$66,'PetroleumStatistics Table 3B'!$A$9:$G$9,0),FALSE)</f>
        <v>151.30000000000001</v>
      </c>
      <c r="G140" s="144">
        <f>VLOOKUP($B140,'PetroleumStatistics Table 3B'!$A:$Y,MATCH(G$66,'PetroleumStatistics Table 3B'!$A$9:$G$9,0),FALSE)</f>
        <v>114</v>
      </c>
      <c r="H140" s="144">
        <f>VLOOKUP($B140,'PetroleumStatistics Table 3B'!$A:$Y,MATCH(H$66,'PetroleumStatistics Table 3B'!$A$9:$G$9,0),FALSE)</f>
        <v>470.09399999999999</v>
      </c>
      <c r="I140" s="145">
        <f>VLOOKUP($B140,'PetroleumStatistics Table 3B'!$A:$Y,MATCH(I$66,'PetroleumStatistics Table 3B'!$A$9:$G$9,0),FALSE)</f>
        <v>371.4</v>
      </c>
      <c r="J140" s="146">
        <f t="shared" si="13"/>
        <v>0.24250469055125146</v>
      </c>
      <c r="K140" s="254">
        <f t="shared" si="12"/>
        <v>2017</v>
      </c>
      <c r="L140" s="147">
        <f t="shared" si="14"/>
        <v>42552</v>
      </c>
      <c r="M140" s="148">
        <v>0.6</v>
      </c>
      <c r="N140" s="149">
        <f t="shared" si="15"/>
        <v>0.24250469055125146</v>
      </c>
      <c r="O140" s="150">
        <f t="shared" si="16"/>
        <v>0.32185052351231885</v>
      </c>
      <c r="P140" s="151">
        <f t="shared" si="17"/>
        <v>0.43564478593642969</v>
      </c>
      <c r="Q140" s="152">
        <f t="shared" si="18"/>
        <v>1</v>
      </c>
      <c r="W140" s="144"/>
      <c r="X140" s="144"/>
      <c r="Y140" s="144"/>
    </row>
    <row r="141" spans="2:25" x14ac:dyDescent="0.2">
      <c r="B141" s="240">
        <f>'PetroleumStatistics Table 3B'!A95</f>
        <v>42583</v>
      </c>
      <c r="C141" s="143">
        <f>VLOOKUP($B141,'PetroleumStatistics Table 3B'!$A:$Y,MATCH(C$66,'PetroleumStatistics Table 3B'!$A$9:$G$9,0),FALSE)</f>
        <v>91.6</v>
      </c>
      <c r="D141" s="144">
        <f>VLOOKUP($B141,'PetroleumStatistics Table 3B'!$A:$Y,MATCH(D$66,'PetroleumStatistics Table 3B'!$A$9:$G$9,0),FALSE)</f>
        <v>122.55380000000001</v>
      </c>
      <c r="E141" s="144">
        <f t="shared" si="19"/>
        <v>214.15379999999999</v>
      </c>
      <c r="F141" s="144">
        <f>VLOOKUP($B141,'PetroleumStatistics Table 3B'!$A:$Y,MATCH(F$66,'PetroleumStatistics Table 3B'!$A$9:$G$9,0),FALSE)</f>
        <v>156.6</v>
      </c>
      <c r="G141" s="144">
        <f>VLOOKUP($B141,'PetroleumStatistics Table 3B'!$A:$Y,MATCH(G$66,'PetroleumStatistics Table 3B'!$A$9:$G$9,0),FALSE)</f>
        <v>114.8</v>
      </c>
      <c r="H141" s="144">
        <f>VLOOKUP($B141,'PetroleumStatistics Table 3B'!$A:$Y,MATCH(H$66,'PetroleumStatistics Table 3B'!$A$9:$G$9,0),FALSE)</f>
        <v>485.55379999999997</v>
      </c>
      <c r="I141" s="145">
        <f>VLOOKUP($B141,'PetroleumStatistics Table 3B'!$A:$Y,MATCH(I$66,'PetroleumStatistics Table 3B'!$A$9:$G$9,0),FALSE)</f>
        <v>385.2</v>
      </c>
      <c r="J141" s="146">
        <f t="shared" si="13"/>
        <v>0.23643106078049436</v>
      </c>
      <c r="K141" s="254">
        <f t="shared" si="12"/>
        <v>2017</v>
      </c>
      <c r="L141" s="147">
        <f t="shared" si="14"/>
        <v>42583</v>
      </c>
      <c r="M141" s="148">
        <v>0.6</v>
      </c>
      <c r="N141" s="149">
        <f t="shared" si="15"/>
        <v>0.23643106078049436</v>
      </c>
      <c r="O141" s="150">
        <f t="shared" si="16"/>
        <v>0.32251832855597051</v>
      </c>
      <c r="P141" s="151">
        <f t="shared" si="17"/>
        <v>0.44105061066353513</v>
      </c>
      <c r="Q141" s="152">
        <f t="shared" si="18"/>
        <v>1</v>
      </c>
      <c r="W141" s="144"/>
      <c r="X141" s="144"/>
      <c r="Y141" s="144"/>
    </row>
    <row r="142" spans="2:25" x14ac:dyDescent="0.2">
      <c r="B142" s="240">
        <f>'PetroleumStatistics Table 3B'!A96</f>
        <v>42614</v>
      </c>
      <c r="C142" s="143">
        <f>VLOOKUP($B142,'PetroleumStatistics Table 3B'!$A:$Y,MATCH(C$66,'PetroleumStatistics Table 3B'!$A$9:$G$9,0),FALSE)</f>
        <v>85.2</v>
      </c>
      <c r="D142" s="144">
        <f>VLOOKUP($B142,'PetroleumStatistics Table 3B'!$A:$Y,MATCH(D$66,'PetroleumStatistics Table 3B'!$A$9:$G$9,0),FALSE)</f>
        <v>117.39960000000001</v>
      </c>
      <c r="E142" s="144">
        <f t="shared" si="19"/>
        <v>202.59960000000001</v>
      </c>
      <c r="F142" s="144">
        <f>VLOOKUP($B142,'PetroleumStatistics Table 3B'!$A:$Y,MATCH(F$66,'PetroleumStatistics Table 3B'!$A$9:$G$9,0),FALSE)</f>
        <v>148.19999999999999</v>
      </c>
      <c r="G142" s="144">
        <f>VLOOKUP($B142,'PetroleumStatistics Table 3B'!$A:$Y,MATCH(G$66,'PetroleumStatistics Table 3B'!$A$9:$G$9,0),FALSE)</f>
        <v>108.1</v>
      </c>
      <c r="H142" s="144">
        <f>VLOOKUP($B142,'PetroleumStatistics Table 3B'!$A:$Y,MATCH(H$66,'PetroleumStatistics Table 3B'!$A$9:$G$9,0),FALSE)</f>
        <v>458.89959999999996</v>
      </c>
      <c r="I142" s="145">
        <f>VLOOKUP($B142,'PetroleumStatistics Table 3B'!$A:$Y,MATCH(I$66,'PetroleumStatistics Table 3B'!$A$9:$G$9,0),FALSE)</f>
        <v>363.7</v>
      </c>
      <c r="J142" s="146">
        <f t="shared" si="13"/>
        <v>0.23556350888080965</v>
      </c>
      <c r="K142" s="254">
        <f t="shared" si="12"/>
        <v>2017</v>
      </c>
      <c r="L142" s="147">
        <f t="shared" si="14"/>
        <v>42614</v>
      </c>
      <c r="M142" s="148">
        <v>0.6</v>
      </c>
      <c r="N142" s="149">
        <f t="shared" si="15"/>
        <v>0.23556350888080965</v>
      </c>
      <c r="O142" s="150">
        <f t="shared" si="16"/>
        <v>0.32294645713354292</v>
      </c>
      <c r="P142" s="151">
        <f t="shared" si="17"/>
        <v>0.44149003398564746</v>
      </c>
      <c r="Q142" s="152">
        <f t="shared" si="18"/>
        <v>1</v>
      </c>
      <c r="W142" s="144"/>
      <c r="X142" s="144"/>
      <c r="Y142" s="144"/>
    </row>
    <row r="143" spans="2:25" x14ac:dyDescent="0.2">
      <c r="B143" s="240">
        <f>'PetroleumStatistics Table 3B'!A97</f>
        <v>42644</v>
      </c>
      <c r="C143" s="143">
        <f>VLOOKUP($B143,'PetroleumStatistics Table 3B'!$A:$Y,MATCH(C$66,'PetroleumStatistics Table 3B'!$A$9:$G$9,0),FALSE)</f>
        <v>88.2</v>
      </c>
      <c r="D143" s="144">
        <f>VLOOKUP($B143,'PetroleumStatistics Table 3B'!$A:$Y,MATCH(D$66,'PetroleumStatistics Table 3B'!$A$9:$G$9,0),FALSE)</f>
        <v>119.48910000000001</v>
      </c>
      <c r="E143" s="144">
        <f t="shared" si="19"/>
        <v>207.6891</v>
      </c>
      <c r="F143" s="144">
        <f>VLOOKUP($B143,'PetroleumStatistics Table 3B'!$A:$Y,MATCH(F$66,'PetroleumStatistics Table 3B'!$A$9:$G$9,0),FALSE)</f>
        <v>153.30000000000001</v>
      </c>
      <c r="G143" s="144">
        <f>VLOOKUP($B143,'PetroleumStatistics Table 3B'!$A:$Y,MATCH(G$66,'PetroleumStatistics Table 3B'!$A$9:$G$9,0),FALSE)</f>
        <v>111.6</v>
      </c>
      <c r="H143" s="144">
        <f>VLOOKUP($B143,'PetroleumStatistics Table 3B'!$A:$Y,MATCH(H$66,'PetroleumStatistics Table 3B'!$A$9:$G$9,0),FALSE)</f>
        <v>472.58910000000003</v>
      </c>
      <c r="I143" s="145">
        <f>VLOOKUP($B143,'PetroleumStatistics Table 3B'!$A:$Y,MATCH(I$66,'PetroleumStatistics Table 3B'!$A$9:$G$9,0),FALSE)</f>
        <v>374.1</v>
      </c>
      <c r="J143" s="146">
        <f t="shared" si="13"/>
        <v>0.23614594581212303</v>
      </c>
      <c r="K143" s="254">
        <f t="shared" si="12"/>
        <v>2017</v>
      </c>
      <c r="L143" s="147">
        <f t="shared" si="14"/>
        <v>42644</v>
      </c>
      <c r="M143" s="148">
        <v>0.6</v>
      </c>
      <c r="N143" s="149">
        <f t="shared" si="15"/>
        <v>0.23614594581212303</v>
      </c>
      <c r="O143" s="150">
        <f t="shared" si="16"/>
        <v>0.32438327502686798</v>
      </c>
      <c r="P143" s="151">
        <f t="shared" si="17"/>
        <v>0.43947077916100896</v>
      </c>
      <c r="Q143" s="152">
        <f t="shared" si="18"/>
        <v>1</v>
      </c>
      <c r="W143" s="144"/>
      <c r="X143" s="144"/>
      <c r="Y143" s="144"/>
    </row>
    <row r="144" spans="2:25" x14ac:dyDescent="0.2">
      <c r="B144" s="240">
        <f>'PetroleumStatistics Table 3B'!A98</f>
        <v>42675</v>
      </c>
      <c r="C144" s="143">
        <f>VLOOKUP($B144,'PetroleumStatistics Table 3B'!$A:$Y,MATCH(C$66,'PetroleumStatistics Table 3B'!$A$9:$G$9,0),FALSE)</f>
        <v>91.4</v>
      </c>
      <c r="D144" s="144">
        <f>VLOOKUP($B144,'PetroleumStatistics Table 3B'!$A:$Y,MATCH(D$66,'PetroleumStatistics Table 3B'!$A$9:$G$9,0),FALSE)</f>
        <v>123.3322</v>
      </c>
      <c r="E144" s="144">
        <f t="shared" si="19"/>
        <v>214.73220000000001</v>
      </c>
      <c r="F144" s="144">
        <f>VLOOKUP($B144,'PetroleumStatistics Table 3B'!$A:$Y,MATCH(F$66,'PetroleumStatistics Table 3B'!$A$9:$G$9,0),FALSE)</f>
        <v>162.5</v>
      </c>
      <c r="G144" s="144">
        <f>VLOOKUP($B144,'PetroleumStatistics Table 3B'!$A:$Y,MATCH(G$66,'PetroleumStatistics Table 3B'!$A$9:$G$9,0),FALSE)</f>
        <v>117</v>
      </c>
      <c r="H144" s="144">
        <f>VLOOKUP($B144,'PetroleumStatistics Table 3B'!$A:$Y,MATCH(H$66,'PetroleumStatistics Table 3B'!$A$9:$G$9,0),FALSE)</f>
        <v>494.23220000000003</v>
      </c>
      <c r="I144" s="145">
        <f>VLOOKUP($B144,'PetroleumStatistics Table 3B'!$A:$Y,MATCH(I$66,'PetroleumStatistics Table 3B'!$A$9:$G$9,0),FALSE)</f>
        <v>388.1</v>
      </c>
      <c r="J144" s="146">
        <f t="shared" si="13"/>
        <v>0.2367308321877854</v>
      </c>
      <c r="K144" s="254">
        <f t="shared" si="12"/>
        <v>2017</v>
      </c>
      <c r="L144" s="147">
        <f t="shared" si="14"/>
        <v>42675</v>
      </c>
      <c r="M144" s="148">
        <v>0.6</v>
      </c>
      <c r="N144" s="149">
        <f t="shared" si="15"/>
        <v>0.2367308321877854</v>
      </c>
      <c r="O144" s="150">
        <f t="shared" si="16"/>
        <v>0.32879282248303526</v>
      </c>
      <c r="P144" s="151">
        <f t="shared" si="17"/>
        <v>0.43447634532917928</v>
      </c>
      <c r="Q144" s="152">
        <f t="shared" si="18"/>
        <v>1</v>
      </c>
      <c r="W144" s="144"/>
      <c r="X144" s="144"/>
      <c r="Y144" s="144"/>
    </row>
    <row r="145" spans="2:25" x14ac:dyDescent="0.2">
      <c r="B145" s="240">
        <f>'PetroleumStatistics Table 3B'!A99</f>
        <v>42705</v>
      </c>
      <c r="C145" s="143">
        <f>VLOOKUP($B145,'PetroleumStatistics Table 3B'!$A:$Y,MATCH(C$66,'PetroleumStatistics Table 3B'!$A$9:$G$9,0),FALSE)</f>
        <v>96.7</v>
      </c>
      <c r="D145" s="144">
        <f>VLOOKUP($B145,'PetroleumStatistics Table 3B'!$A:$Y,MATCH(D$66,'PetroleumStatistics Table 3B'!$A$9:$G$9,0),FALSE)</f>
        <v>125.74239999999999</v>
      </c>
      <c r="E145" s="144">
        <f t="shared" si="19"/>
        <v>222.44239999999999</v>
      </c>
      <c r="F145" s="144">
        <f>VLOOKUP($B145,'PetroleumStatistics Table 3B'!$A:$Y,MATCH(F$66,'PetroleumStatistics Table 3B'!$A$9:$G$9,0),FALSE)</f>
        <v>173.4</v>
      </c>
      <c r="G145" s="144">
        <f>VLOOKUP($B145,'PetroleumStatistics Table 3B'!$A:$Y,MATCH(G$66,'PetroleumStatistics Table 3B'!$A$9:$G$9,0),FALSE)</f>
        <v>123.9</v>
      </c>
      <c r="H145" s="144">
        <f>VLOOKUP($B145,'PetroleumStatistics Table 3B'!$A:$Y,MATCH(H$66,'PetroleumStatistics Table 3B'!$A$9:$G$9,0),FALSE)</f>
        <v>519.74239999999998</v>
      </c>
      <c r="I145" s="145">
        <f>VLOOKUP($B145,'PetroleumStatistics Table 3B'!$A:$Y,MATCH(I$66,'PetroleumStatistics Table 3B'!$A$9:$G$9,0),FALSE)</f>
        <v>403.8</v>
      </c>
      <c r="J145" s="146">
        <f t="shared" si="13"/>
        <v>0.23838732418213332</v>
      </c>
      <c r="K145" s="254">
        <f t="shared" si="12"/>
        <v>2017</v>
      </c>
      <c r="L145" s="147">
        <f t="shared" si="14"/>
        <v>42705</v>
      </c>
      <c r="M145" s="148">
        <v>0.6</v>
      </c>
      <c r="N145" s="149">
        <f t="shared" si="15"/>
        <v>0.23838732418213332</v>
      </c>
      <c r="O145" s="150">
        <f t="shared" si="16"/>
        <v>0.33362681205150863</v>
      </c>
      <c r="P145" s="151">
        <f t="shared" si="17"/>
        <v>0.42798586376635811</v>
      </c>
      <c r="Q145" s="152">
        <f t="shared" si="18"/>
        <v>1</v>
      </c>
      <c r="W145" s="144"/>
      <c r="X145" s="144"/>
      <c r="Y145" s="144"/>
    </row>
    <row r="146" spans="2:25" x14ac:dyDescent="0.2">
      <c r="B146" s="240">
        <f>'PetroleumStatistics Table 3B'!A100</f>
        <v>42736</v>
      </c>
      <c r="C146" s="143">
        <f>VLOOKUP($B146,'PetroleumStatistics Table 3B'!$A:$Y,MATCH(C$66,'PetroleumStatistics Table 3B'!$A$9:$G$9,0),FALSE)</f>
        <v>86.1</v>
      </c>
      <c r="D146" s="144">
        <f>VLOOKUP($B146,'PetroleumStatistics Table 3B'!$A:$Y,MATCH(D$66,'PetroleumStatistics Table 3B'!$A$9:$G$9,0),FALSE)</f>
        <v>111.145</v>
      </c>
      <c r="E146" s="144">
        <f t="shared" si="19"/>
        <v>197.245</v>
      </c>
      <c r="F146" s="144">
        <f>VLOOKUP($B146,'PetroleumStatistics Table 3B'!$A:$Y,MATCH(F$66,'PetroleumStatistics Table 3B'!$A$9:$G$9,0),FALSE)</f>
        <v>159.19999999999999</v>
      </c>
      <c r="G146" s="144">
        <f>VLOOKUP($B146,'PetroleumStatistics Table 3B'!$A:$Y,MATCH(G$66,'PetroleumStatistics Table 3B'!$A$9:$G$9,0),FALSE)</f>
        <v>111.1</v>
      </c>
      <c r="H146" s="144">
        <f>VLOOKUP($B146,'PetroleumStatistics Table 3B'!$A:$Y,MATCH(H$66,'PetroleumStatistics Table 3B'!$A$9:$G$9,0),FALSE)</f>
        <v>467.54499999999996</v>
      </c>
      <c r="I146" s="145">
        <f>VLOOKUP($B146,'PetroleumStatistics Table 3B'!$A:$Y,MATCH(I$66,'PetroleumStatistics Table 3B'!$A$9:$G$9,0),FALSE)</f>
        <v>364.8</v>
      </c>
      <c r="J146" s="146">
        <f t="shared" si="13"/>
        <v>0.23762418590723888</v>
      </c>
      <c r="K146" s="254">
        <f t="shared" si="12"/>
        <v>2017</v>
      </c>
      <c r="L146" s="147">
        <f t="shared" si="14"/>
        <v>42736</v>
      </c>
      <c r="M146" s="148">
        <v>0.6</v>
      </c>
      <c r="N146" s="149">
        <f t="shared" si="15"/>
        <v>0.23762418590723888</v>
      </c>
      <c r="O146" s="150">
        <f t="shared" si="16"/>
        <v>0.3405019837662685</v>
      </c>
      <c r="P146" s="151">
        <f t="shared" si="17"/>
        <v>0.42187383032649267</v>
      </c>
      <c r="Q146" s="152">
        <f t="shared" si="18"/>
        <v>1</v>
      </c>
      <c r="W146" s="144"/>
      <c r="X146" s="144"/>
      <c r="Y146" s="144"/>
    </row>
    <row r="147" spans="2:25" x14ac:dyDescent="0.2">
      <c r="B147" s="240">
        <f>'PetroleumStatistics Table 3B'!A101</f>
        <v>42767</v>
      </c>
      <c r="C147" s="143">
        <f>VLOOKUP($B147,'PetroleumStatistics Table 3B'!$A:$Y,MATCH(C$66,'PetroleumStatistics Table 3B'!$A$9:$G$9,0),FALSE)</f>
        <v>90.6</v>
      </c>
      <c r="D147" s="144">
        <f>VLOOKUP($B147,'PetroleumStatistics Table 3B'!$A:$Y,MATCH(D$66,'PetroleumStatistics Table 3B'!$A$9:$G$9,0),FALSE)</f>
        <v>111.693</v>
      </c>
      <c r="E147" s="144">
        <f t="shared" si="19"/>
        <v>202.29300000000001</v>
      </c>
      <c r="F147" s="144">
        <f>VLOOKUP($B147,'PetroleumStatistics Table 3B'!$A:$Y,MATCH(F$66,'PetroleumStatistics Table 3B'!$A$9:$G$9,0),FALSE)</f>
        <v>162.30000000000001</v>
      </c>
      <c r="G147" s="144">
        <f>VLOOKUP($B147,'PetroleumStatistics Table 3B'!$A:$Y,MATCH(G$66,'PetroleumStatistics Table 3B'!$A$9:$G$9,0),FALSE)</f>
        <v>118.5</v>
      </c>
      <c r="H147" s="144">
        <f>VLOOKUP($B147,'PetroleumStatistics Table 3B'!$A:$Y,MATCH(H$66,'PetroleumStatistics Table 3B'!$A$9:$G$9,0),FALSE)</f>
        <v>483.09300000000002</v>
      </c>
      <c r="I147" s="145">
        <f>VLOOKUP($B147,'PetroleumStatistics Table 3B'!$A:$Y,MATCH(I$66,'PetroleumStatistics Table 3B'!$A$9:$G$9,0),FALSE)</f>
        <v>380.7</v>
      </c>
      <c r="J147" s="146">
        <f t="shared" si="13"/>
        <v>0.24529438431109538</v>
      </c>
      <c r="K147" s="254">
        <f t="shared" si="12"/>
        <v>2017</v>
      </c>
      <c r="L147" s="147">
        <f t="shared" si="14"/>
        <v>42767</v>
      </c>
      <c r="M147" s="148">
        <v>0.6</v>
      </c>
      <c r="N147" s="149">
        <f t="shared" si="15"/>
        <v>0.24529438431109538</v>
      </c>
      <c r="O147" s="150">
        <f t="shared" si="16"/>
        <v>0.33596015674000662</v>
      </c>
      <c r="P147" s="151">
        <f t="shared" si="17"/>
        <v>0.41874545894889803</v>
      </c>
      <c r="Q147" s="152">
        <f t="shared" si="18"/>
        <v>1</v>
      </c>
      <c r="W147" s="144"/>
      <c r="X147" s="144"/>
      <c r="Y147" s="144"/>
    </row>
    <row r="148" spans="2:25" x14ac:dyDescent="0.2">
      <c r="B148" s="240">
        <f>'PetroleumStatistics Table 3B'!A102</f>
        <v>42795</v>
      </c>
      <c r="C148" s="143">
        <f>VLOOKUP($B148,'PetroleumStatistics Table 3B'!$A:$Y,MATCH(C$66,'PetroleumStatistics Table 3B'!$A$9:$G$9,0),FALSE)</f>
        <v>91.8</v>
      </c>
      <c r="D148" s="144">
        <f>VLOOKUP($B148,'PetroleumStatistics Table 3B'!$A:$Y,MATCH(D$66,'PetroleumStatistics Table 3B'!$A$9:$G$9,0),FALSE)</f>
        <v>124.902</v>
      </c>
      <c r="E148" s="144">
        <f t="shared" si="19"/>
        <v>216.702</v>
      </c>
      <c r="F148" s="144">
        <f>VLOOKUP($B148,'PetroleumStatistics Table 3B'!$A:$Y,MATCH(F$66,'PetroleumStatistics Table 3B'!$A$9:$G$9,0),FALSE)</f>
        <v>176.3</v>
      </c>
      <c r="G148" s="144">
        <f>VLOOKUP($B148,'PetroleumStatistics Table 3B'!$A:$Y,MATCH(G$66,'PetroleumStatistics Table 3B'!$A$9:$G$9,0),FALSE)</f>
        <v>125.2</v>
      </c>
      <c r="H148" s="144">
        <f>VLOOKUP($B148,'PetroleumStatistics Table 3B'!$A:$Y,MATCH(H$66,'PetroleumStatistics Table 3B'!$A$9:$G$9,0),FALSE)</f>
        <v>518.202</v>
      </c>
      <c r="I148" s="145">
        <f>VLOOKUP($B148,'PetroleumStatistics Table 3B'!$A:$Y,MATCH(I$66,'PetroleumStatistics Table 3B'!$A$9:$G$9,0),FALSE)</f>
        <v>408.6</v>
      </c>
      <c r="J148" s="146">
        <f t="shared" si="13"/>
        <v>0.24160462522336851</v>
      </c>
      <c r="K148" s="254">
        <f t="shared" si="12"/>
        <v>2017</v>
      </c>
      <c r="L148" s="147">
        <f t="shared" si="14"/>
        <v>42795</v>
      </c>
      <c r="M148" s="148">
        <v>0.6</v>
      </c>
      <c r="N148" s="149">
        <f t="shared" si="15"/>
        <v>0.24160462522336851</v>
      </c>
      <c r="O148" s="150">
        <f t="shared" si="16"/>
        <v>0.3402148197035133</v>
      </c>
      <c r="P148" s="151">
        <f t="shared" si="17"/>
        <v>0.41818055507311819</v>
      </c>
      <c r="Q148" s="152">
        <f t="shared" si="18"/>
        <v>1</v>
      </c>
      <c r="W148" s="144"/>
      <c r="X148" s="144"/>
      <c r="Y148" s="144"/>
    </row>
    <row r="149" spans="2:25" x14ac:dyDescent="0.2">
      <c r="B149" s="240">
        <f>'PetroleumStatistics Table 3B'!A103</f>
        <v>42826</v>
      </c>
      <c r="C149" s="143">
        <f>VLOOKUP($B149,'PetroleumStatistics Table 3B'!$A:$Y,MATCH(C$66,'PetroleumStatistics Table 3B'!$A$9:$G$9,0),FALSE)</f>
        <v>82.2</v>
      </c>
      <c r="D149" s="144">
        <f>VLOOKUP($B149,'PetroleumStatistics Table 3B'!$A:$Y,MATCH(D$66,'PetroleumStatistics Table 3B'!$A$9:$G$9,0),FALSE)</f>
        <v>114.818</v>
      </c>
      <c r="E149" s="144">
        <f t="shared" si="19"/>
        <v>197.018</v>
      </c>
      <c r="F149" s="144">
        <f>VLOOKUP($B149,'PetroleumStatistics Table 3B'!$A:$Y,MATCH(F$66,'PetroleumStatistics Table 3B'!$A$9:$G$9,0),FALSE)</f>
        <v>157.19999999999999</v>
      </c>
      <c r="G149" s="144">
        <f>VLOOKUP($B149,'PetroleumStatistics Table 3B'!$A:$Y,MATCH(G$66,'PetroleumStatistics Table 3B'!$A$9:$G$9,0),FALSE)</f>
        <v>110.6</v>
      </c>
      <c r="H149" s="144">
        <f>VLOOKUP($B149,'PetroleumStatistics Table 3B'!$A:$Y,MATCH(H$66,'PetroleumStatistics Table 3B'!$A$9:$G$9,0),FALSE)</f>
        <v>464.81799999999998</v>
      </c>
      <c r="I149" s="145">
        <f>VLOOKUP($B149,'PetroleumStatistics Table 3B'!$A:$Y,MATCH(I$66,'PetroleumStatistics Table 3B'!$A$9:$G$9,0),FALSE)</f>
        <v>366</v>
      </c>
      <c r="J149" s="146">
        <f t="shared" si="13"/>
        <v>0.23794259258462452</v>
      </c>
      <c r="K149" s="254">
        <f t="shared" si="12"/>
        <v>2017</v>
      </c>
      <c r="L149" s="147">
        <f t="shared" si="14"/>
        <v>42826</v>
      </c>
      <c r="M149" s="148">
        <v>0.6</v>
      </c>
      <c r="N149" s="149">
        <f t="shared" si="15"/>
        <v>0.23794259258462452</v>
      </c>
      <c r="O149" s="150">
        <f t="shared" si="16"/>
        <v>0.3381968856627755</v>
      </c>
      <c r="P149" s="151">
        <f t="shared" si="17"/>
        <v>0.42386052175259997</v>
      </c>
      <c r="Q149" s="152">
        <f t="shared" si="18"/>
        <v>1</v>
      </c>
      <c r="W149" s="144"/>
      <c r="X149" s="144"/>
      <c r="Y149" s="144"/>
    </row>
    <row r="150" spans="2:25" x14ac:dyDescent="0.2">
      <c r="B150" s="240">
        <f>'PetroleumStatistics Table 3B'!A104</f>
        <v>42856</v>
      </c>
      <c r="C150" s="143">
        <f>VLOOKUP($B150,'PetroleumStatistics Table 3B'!$A:$Y,MATCH(C$66,'PetroleumStatistics Table 3B'!$A$9:$G$9,0),FALSE)</f>
        <v>87.3</v>
      </c>
      <c r="D150" s="144">
        <f>VLOOKUP($B150,'PetroleumStatistics Table 3B'!$A:$Y,MATCH(D$66,'PetroleumStatistics Table 3B'!$A$9:$G$9,0),FALSE)</f>
        <v>121.47499999999999</v>
      </c>
      <c r="E150" s="144">
        <f t="shared" si="19"/>
        <v>208.77499999999998</v>
      </c>
      <c r="F150" s="144">
        <f>VLOOKUP($B150,'PetroleumStatistics Table 3B'!$A:$Y,MATCH(F$66,'PetroleumStatistics Table 3B'!$A$9:$G$9,0),FALSE)</f>
        <v>168.8</v>
      </c>
      <c r="G150" s="144">
        <f>VLOOKUP($B150,'PetroleumStatistics Table 3B'!$A:$Y,MATCH(G$66,'PetroleumStatistics Table 3B'!$A$9:$G$9,0),FALSE)</f>
        <v>120.2</v>
      </c>
      <c r="H150" s="144">
        <f>VLOOKUP($B150,'PetroleumStatistics Table 3B'!$A:$Y,MATCH(H$66,'PetroleumStatistics Table 3B'!$A$9:$G$9,0),FALSE)</f>
        <v>497.77499999999998</v>
      </c>
      <c r="I150" s="145">
        <f>VLOOKUP($B150,'PetroleumStatistics Table 3B'!$A:$Y,MATCH(I$66,'PetroleumStatistics Table 3B'!$A$9:$G$9,0),FALSE)</f>
        <v>388.2</v>
      </c>
      <c r="J150" s="146">
        <f t="shared" si="13"/>
        <v>0.24147456180001006</v>
      </c>
      <c r="K150" s="254">
        <f t="shared" si="12"/>
        <v>2017</v>
      </c>
      <c r="L150" s="147">
        <f t="shared" si="14"/>
        <v>42856</v>
      </c>
      <c r="M150" s="148">
        <v>0.6</v>
      </c>
      <c r="N150" s="149">
        <f t="shared" si="15"/>
        <v>0.24147456180001006</v>
      </c>
      <c r="O150" s="150">
        <f t="shared" si="16"/>
        <v>0.33910903520666974</v>
      </c>
      <c r="P150" s="151">
        <f t="shared" si="17"/>
        <v>0.41941640299332023</v>
      </c>
      <c r="Q150" s="152">
        <f t="shared" si="18"/>
        <v>1</v>
      </c>
      <c r="W150" s="144"/>
      <c r="X150" s="144"/>
      <c r="Y150" s="144"/>
    </row>
    <row r="151" spans="2:25" x14ac:dyDescent="0.2">
      <c r="B151" s="240">
        <f>'PetroleumStatistics Table 3B'!A105</f>
        <v>42887</v>
      </c>
      <c r="C151" s="143">
        <f>VLOOKUP($B151,'PetroleumStatistics Table 3B'!$A:$Y,MATCH(C$66,'PetroleumStatistics Table 3B'!$A$9:$G$9,0),FALSE)</f>
        <v>81.5</v>
      </c>
      <c r="D151" s="144">
        <f>VLOOKUP($B151,'PetroleumStatistics Table 3B'!$A:$Y,MATCH(D$66,'PetroleumStatistics Table 3B'!$A$9:$G$9,0),FALSE)</f>
        <v>114.771</v>
      </c>
      <c r="E151" s="144">
        <f t="shared" si="19"/>
        <v>196.27100000000002</v>
      </c>
      <c r="F151" s="144">
        <f>VLOOKUP($B151,'PetroleumStatistics Table 3B'!$A:$Y,MATCH(F$66,'PetroleumStatistics Table 3B'!$A$9:$G$9,0),FALSE)</f>
        <v>157.1</v>
      </c>
      <c r="G151" s="144">
        <f>VLOOKUP($B151,'PetroleumStatistics Table 3B'!$A:$Y,MATCH(G$66,'PetroleumStatistics Table 3B'!$A$9:$G$9,0),FALSE)</f>
        <v>113.6</v>
      </c>
      <c r="H151" s="144">
        <f>VLOOKUP($B151,'PetroleumStatistics Table 3B'!$A:$Y,MATCH(H$66,'PetroleumStatistics Table 3B'!$A$9:$G$9,0),FALSE)</f>
        <v>466.971</v>
      </c>
      <c r="I151" s="145">
        <f>VLOOKUP($B151,'PetroleumStatistics Table 3B'!$A:$Y,MATCH(I$66,'PetroleumStatistics Table 3B'!$A$9:$G$9,0),FALSE)</f>
        <v>365.8</v>
      </c>
      <c r="J151" s="146">
        <f t="shared" si="13"/>
        <v>0.24326992468483052</v>
      </c>
      <c r="K151" s="254">
        <f t="shared" si="12"/>
        <v>2017</v>
      </c>
      <c r="L151" s="147">
        <f t="shared" si="14"/>
        <v>42887</v>
      </c>
      <c r="M151" s="148">
        <v>0.6</v>
      </c>
      <c r="N151" s="149">
        <f t="shared" si="15"/>
        <v>0.24326992468483052</v>
      </c>
      <c r="O151" s="150">
        <f t="shared" si="16"/>
        <v>0.33642346098579995</v>
      </c>
      <c r="P151" s="151">
        <f t="shared" si="17"/>
        <v>0.4203066143293695</v>
      </c>
      <c r="Q151" s="152">
        <f t="shared" si="18"/>
        <v>1</v>
      </c>
      <c r="W151" s="144"/>
      <c r="X151" s="144"/>
      <c r="Y151" s="144"/>
    </row>
    <row r="152" spans="2:25" x14ac:dyDescent="0.2">
      <c r="B152" s="240">
        <f>'PetroleumStatistics Table 3B'!A106</f>
        <v>42917</v>
      </c>
      <c r="C152" s="143">
        <f>VLOOKUP($B152,'PetroleumStatistics Table 3B'!$A:$Y,MATCH(C$66,'PetroleumStatistics Table 3B'!$A$9:$G$9,0),FALSE)</f>
        <v>87.9</v>
      </c>
      <c r="D152" s="144">
        <f>VLOOKUP($B152,'PetroleumStatistics Table 3B'!$A:$Y,MATCH(D$66,'PetroleumStatistics Table 3B'!$A$9:$G$9,0),FALSE)</f>
        <v>121.879</v>
      </c>
      <c r="E152" s="144">
        <f t="shared" si="19"/>
        <v>209.779</v>
      </c>
      <c r="F152" s="144">
        <f>VLOOKUP($B152,'PetroleumStatistics Table 3B'!$A:$Y,MATCH(F$66,'PetroleumStatistics Table 3B'!$A$9:$G$9,0),FALSE)</f>
        <v>158.1</v>
      </c>
      <c r="G152" s="144">
        <f>VLOOKUP($B152,'PetroleumStatistics Table 3B'!$A:$Y,MATCH(G$66,'PetroleumStatistics Table 3B'!$A$9:$G$9,0),FALSE)</f>
        <v>115.5</v>
      </c>
      <c r="H152" s="144">
        <f>VLOOKUP($B152,'PetroleumStatistics Table 3B'!$A:$Y,MATCH(H$66,'PetroleumStatistics Table 3B'!$A$9:$G$9,0),FALSE)</f>
        <v>483.37900000000002</v>
      </c>
      <c r="I152" s="145">
        <f>VLOOKUP($B152,'PetroleumStatistics Table 3B'!$A:$Y,MATCH(I$66,'PetroleumStatistics Table 3B'!$A$9:$G$9,0),FALSE)</f>
        <v>393.3</v>
      </c>
      <c r="J152" s="146">
        <f t="shared" si="13"/>
        <v>0.23894294125313675</v>
      </c>
      <c r="K152" s="254">
        <f t="shared" si="12"/>
        <v>2018</v>
      </c>
      <c r="L152" s="147">
        <f t="shared" si="14"/>
        <v>42917</v>
      </c>
      <c r="M152" s="148">
        <v>0.6</v>
      </c>
      <c r="N152" s="149">
        <f t="shared" si="15"/>
        <v>0.23894294125313675</v>
      </c>
      <c r="O152" s="150">
        <f t="shared" si="16"/>
        <v>0.3270725455594885</v>
      </c>
      <c r="P152" s="151">
        <f t="shared" si="17"/>
        <v>0.43398451318737469</v>
      </c>
      <c r="Q152" s="152">
        <f t="shared" si="18"/>
        <v>1</v>
      </c>
      <c r="W152" s="144"/>
      <c r="X152" s="144"/>
      <c r="Y152" s="144"/>
    </row>
    <row r="153" spans="2:25" x14ac:dyDescent="0.2">
      <c r="B153" s="240">
        <f>'PetroleumStatistics Table 3B'!A107</f>
        <v>42948</v>
      </c>
      <c r="C153" s="143">
        <f>VLOOKUP($B153,'PetroleumStatistics Table 3B'!$A:$Y,MATCH(C$66,'PetroleumStatistics Table 3B'!$A$9:$G$9,0),FALSE)</f>
        <v>88.7</v>
      </c>
      <c r="D153" s="144">
        <f>VLOOKUP($B153,'PetroleumStatistics Table 3B'!$A:$Y,MATCH(D$66,'PetroleumStatistics Table 3B'!$A$9:$G$9,0),FALSE)</f>
        <v>121.432</v>
      </c>
      <c r="E153" s="144">
        <f t="shared" si="19"/>
        <v>210.13200000000001</v>
      </c>
      <c r="F153" s="144">
        <f>VLOOKUP($B153,'PetroleumStatistics Table 3B'!$A:$Y,MATCH(F$66,'PetroleumStatistics Table 3B'!$A$9:$G$9,0),FALSE)</f>
        <v>161.6</v>
      </c>
      <c r="G153" s="144">
        <f>VLOOKUP($B153,'PetroleumStatistics Table 3B'!$A:$Y,MATCH(G$66,'PetroleumStatistics Table 3B'!$A$9:$G$9,0),FALSE)</f>
        <v>118.7</v>
      </c>
      <c r="H153" s="144">
        <f>VLOOKUP($B153,'PetroleumStatistics Table 3B'!$A:$Y,MATCH(H$66,'PetroleumStatistics Table 3B'!$A$9:$G$9,0),FALSE)</f>
        <v>490.43199999999996</v>
      </c>
      <c r="I153" s="145">
        <f>VLOOKUP($B153,'PetroleumStatistics Table 3B'!$A:$Y,MATCH(I$66,'PetroleumStatistics Table 3B'!$A$9:$G$9,0),FALSE)</f>
        <v>393.7</v>
      </c>
      <c r="J153" s="146">
        <f t="shared" si="13"/>
        <v>0.24203151507242596</v>
      </c>
      <c r="K153" s="254">
        <f t="shared" si="12"/>
        <v>2018</v>
      </c>
      <c r="L153" s="147">
        <f t="shared" si="14"/>
        <v>42948</v>
      </c>
      <c r="M153" s="148">
        <v>0.6</v>
      </c>
      <c r="N153" s="149">
        <f t="shared" si="15"/>
        <v>0.24203151507242596</v>
      </c>
      <c r="O153" s="150">
        <f t="shared" si="16"/>
        <v>0.32950541563356389</v>
      </c>
      <c r="P153" s="151">
        <f t="shared" si="17"/>
        <v>0.42846306929401023</v>
      </c>
      <c r="Q153" s="152">
        <f t="shared" si="18"/>
        <v>1</v>
      </c>
      <c r="W153" s="144"/>
      <c r="X153" s="144"/>
      <c r="Y153" s="144"/>
    </row>
    <row r="154" spans="2:25" x14ac:dyDescent="0.2">
      <c r="B154" s="240">
        <f>'PetroleumStatistics Table 3B'!A108</f>
        <v>42979</v>
      </c>
      <c r="C154" s="143">
        <f>VLOOKUP($B154,'PetroleumStatistics Table 3B'!$A:$Y,MATCH(C$66,'PetroleumStatistics Table 3B'!$A$9:$G$9,0),FALSE)</f>
        <v>82.7</v>
      </c>
      <c r="D154" s="144">
        <f>VLOOKUP($B154,'PetroleumStatistics Table 3B'!$A:$Y,MATCH(D$66,'PetroleumStatistics Table 3B'!$A$9:$G$9,0),FALSE)</f>
        <v>116.008</v>
      </c>
      <c r="E154" s="144">
        <f t="shared" si="19"/>
        <v>198.708</v>
      </c>
      <c r="F154" s="144">
        <f>VLOOKUP($B154,'PetroleumStatistics Table 3B'!$A:$Y,MATCH(F$66,'PetroleumStatistics Table 3B'!$A$9:$G$9,0),FALSE)</f>
        <v>157.4</v>
      </c>
      <c r="G154" s="144">
        <f>VLOOKUP($B154,'PetroleumStatistics Table 3B'!$A:$Y,MATCH(G$66,'PetroleumStatistics Table 3B'!$A$9:$G$9,0),FALSE)</f>
        <v>113.8</v>
      </c>
      <c r="H154" s="144">
        <f>VLOOKUP($B154,'PetroleumStatistics Table 3B'!$A:$Y,MATCH(H$66,'PetroleumStatistics Table 3B'!$A$9:$G$9,0),FALSE)</f>
        <v>469.90800000000002</v>
      </c>
      <c r="I154" s="145">
        <f>VLOOKUP($B154,'PetroleumStatistics Table 3B'!$A:$Y,MATCH(I$66,'PetroleumStatistics Table 3B'!$A$9:$G$9,0),FALSE)</f>
        <v>374</v>
      </c>
      <c r="J154" s="146">
        <f t="shared" si="13"/>
        <v>0.24217506405509162</v>
      </c>
      <c r="K154" s="254">
        <f t="shared" si="12"/>
        <v>2018</v>
      </c>
      <c r="L154" s="147">
        <f t="shared" si="14"/>
        <v>42979</v>
      </c>
      <c r="M154" s="148">
        <v>0.6</v>
      </c>
      <c r="N154" s="149">
        <f t="shared" si="15"/>
        <v>0.24217506405509162</v>
      </c>
      <c r="O154" s="150">
        <f t="shared" si="16"/>
        <v>0.3349591834997489</v>
      </c>
      <c r="P154" s="151">
        <f t="shared" si="17"/>
        <v>0.42286575244515945</v>
      </c>
      <c r="Q154" s="152">
        <f t="shared" si="18"/>
        <v>1</v>
      </c>
      <c r="W154" s="144"/>
      <c r="X154" s="144"/>
      <c r="Y154" s="144"/>
    </row>
    <row r="155" spans="2:25" x14ac:dyDescent="0.2">
      <c r="B155" s="240">
        <f>'PetroleumStatistics Table 3B'!A109</f>
        <v>43009</v>
      </c>
      <c r="C155" s="143">
        <f>VLOOKUP($B155,'PetroleumStatistics Table 3B'!$A:$Y,MATCH(C$66,'PetroleumStatistics Table 3B'!$A$9:$G$9,0),FALSE)</f>
        <v>83.3</v>
      </c>
      <c r="D155" s="144">
        <f>VLOOKUP($B155,'PetroleumStatistics Table 3B'!$A:$Y,MATCH(D$66,'PetroleumStatistics Table 3B'!$A$9:$G$9,0),FALSE)</f>
        <v>116.048</v>
      </c>
      <c r="E155" s="144">
        <f t="shared" si="19"/>
        <v>199.34800000000001</v>
      </c>
      <c r="F155" s="144">
        <f>VLOOKUP($B155,'PetroleumStatistics Table 3B'!$A:$Y,MATCH(F$66,'PetroleumStatistics Table 3B'!$A$9:$G$9,0),FALSE)</f>
        <v>161.1</v>
      </c>
      <c r="G155" s="144">
        <f>VLOOKUP($B155,'PetroleumStatistics Table 3B'!$A:$Y,MATCH(G$66,'PetroleumStatistics Table 3B'!$A$9:$G$9,0),FALSE)</f>
        <v>115.3</v>
      </c>
      <c r="H155" s="144">
        <f>VLOOKUP($B155,'PetroleumStatistics Table 3B'!$A:$Y,MATCH(H$66,'PetroleumStatistics Table 3B'!$A$9:$G$9,0),FALSE)</f>
        <v>475.74799999999999</v>
      </c>
      <c r="I155" s="145">
        <f>VLOOKUP($B155,'PetroleumStatistics Table 3B'!$A:$Y,MATCH(I$66,'PetroleumStatistics Table 3B'!$A$9:$G$9,0),FALSE)</f>
        <v>380.5</v>
      </c>
      <c r="J155" s="146">
        <f t="shared" si="13"/>
        <v>0.24235519644853998</v>
      </c>
      <c r="K155" s="254">
        <f t="shared" si="12"/>
        <v>2018</v>
      </c>
      <c r="L155" s="147">
        <f t="shared" si="14"/>
        <v>43009</v>
      </c>
      <c r="M155" s="148">
        <v>0.6</v>
      </c>
      <c r="N155" s="149">
        <f t="shared" si="15"/>
        <v>0.24235519644853998</v>
      </c>
      <c r="O155" s="150">
        <f t="shared" si="16"/>
        <v>0.33862465002480302</v>
      </c>
      <c r="P155" s="151">
        <f t="shared" si="17"/>
        <v>0.419020153526657</v>
      </c>
      <c r="Q155" s="152">
        <f t="shared" si="18"/>
        <v>1</v>
      </c>
      <c r="W155" s="144"/>
      <c r="X155" s="144"/>
      <c r="Y155" s="144"/>
    </row>
    <row r="156" spans="2:25" x14ac:dyDescent="0.2">
      <c r="B156" s="240">
        <f>'PetroleumStatistics Table 3B'!A110</f>
        <v>43040</v>
      </c>
      <c r="C156" s="143">
        <f>VLOOKUP($B156,'PetroleumStatistics Table 3B'!$A:$Y,MATCH(C$66,'PetroleumStatistics Table 3B'!$A$9:$G$9,0),FALSE)</f>
        <v>85.4</v>
      </c>
      <c r="D156" s="144">
        <f>VLOOKUP($B156,'PetroleumStatistics Table 3B'!$A:$Y,MATCH(D$66,'PetroleumStatistics Table 3B'!$A$9:$G$9,0),FALSE)</f>
        <v>114.502</v>
      </c>
      <c r="E156" s="144">
        <f t="shared" si="19"/>
        <v>199.90199999999999</v>
      </c>
      <c r="F156" s="144">
        <f>VLOOKUP($B156,'PetroleumStatistics Table 3B'!$A:$Y,MATCH(F$66,'PetroleumStatistics Table 3B'!$A$9:$G$9,0),FALSE)</f>
        <v>164</v>
      </c>
      <c r="G156" s="144">
        <f>VLOOKUP($B156,'PetroleumStatistics Table 3B'!$A:$Y,MATCH(G$66,'PetroleumStatistics Table 3B'!$A$9:$G$9,0),FALSE)</f>
        <v>122.7</v>
      </c>
      <c r="H156" s="144">
        <f>VLOOKUP($B156,'PetroleumStatistics Table 3B'!$A:$Y,MATCH(H$66,'PetroleumStatistics Table 3B'!$A$9:$G$9,0),FALSE)</f>
        <v>486.60199999999998</v>
      </c>
      <c r="I156" s="145">
        <f>VLOOKUP($B156,'PetroleumStatistics Table 3B'!$A:$Y,MATCH(I$66,'PetroleumStatistics Table 3B'!$A$9:$G$9,0),FALSE)</f>
        <v>381</v>
      </c>
      <c r="J156" s="146">
        <f t="shared" si="13"/>
        <v>0.25215679343693614</v>
      </c>
      <c r="K156" s="254">
        <f t="shared" si="12"/>
        <v>2018</v>
      </c>
      <c r="L156" s="147">
        <f t="shared" si="14"/>
        <v>43040</v>
      </c>
      <c r="M156" s="148">
        <v>0.6</v>
      </c>
      <c r="N156" s="149">
        <f t="shared" si="15"/>
        <v>0.25215679343693614</v>
      </c>
      <c r="O156" s="150">
        <f t="shared" si="16"/>
        <v>0.3370310849523841</v>
      </c>
      <c r="P156" s="151">
        <f t="shared" si="17"/>
        <v>0.41081212161067976</v>
      </c>
      <c r="Q156" s="152">
        <f t="shared" si="18"/>
        <v>1</v>
      </c>
      <c r="W156" s="144"/>
      <c r="X156" s="144"/>
      <c r="Y156" s="144"/>
    </row>
    <row r="157" spans="2:25" x14ac:dyDescent="0.2">
      <c r="B157" s="240">
        <f>'PetroleumStatistics Table 3B'!A111</f>
        <v>43070</v>
      </c>
      <c r="C157" s="143">
        <f>VLOOKUP($B157,'PetroleumStatistics Table 3B'!$A:$Y,MATCH(C$66,'PetroleumStatistics Table 3B'!$A$9:$G$9,0),FALSE)</f>
        <v>94</v>
      </c>
      <c r="D157" s="144">
        <f>VLOOKUP($B157,'PetroleumStatistics Table 3B'!$A:$Y,MATCH(D$66,'PetroleumStatistics Table 3B'!$A$9:$G$9,0),FALSE)</f>
        <v>122.587</v>
      </c>
      <c r="E157" s="144">
        <f t="shared" si="19"/>
        <v>216.58699999999999</v>
      </c>
      <c r="F157" s="144">
        <f>VLOOKUP($B157,'PetroleumStatistics Table 3B'!$A:$Y,MATCH(F$66,'PetroleumStatistics Table 3B'!$A$9:$G$9,0),FALSE)</f>
        <v>175.4</v>
      </c>
      <c r="G157" s="144">
        <f>VLOOKUP($B157,'PetroleumStatistics Table 3B'!$A:$Y,MATCH(G$66,'PetroleumStatistics Table 3B'!$A$9:$G$9,0),FALSE)</f>
        <v>132.5</v>
      </c>
      <c r="H157" s="144">
        <f>VLOOKUP($B157,'PetroleumStatistics Table 3B'!$A:$Y,MATCH(H$66,'PetroleumStatistics Table 3B'!$A$9:$G$9,0),FALSE)</f>
        <v>524.48699999999997</v>
      </c>
      <c r="I157" s="145">
        <f>VLOOKUP($B157,'PetroleumStatistics Table 3B'!$A:$Y,MATCH(I$66,'PetroleumStatistics Table 3B'!$A$9:$G$9,0),FALSE)</f>
        <v>408.9</v>
      </c>
      <c r="J157" s="146">
        <f t="shared" si="13"/>
        <v>0.25262780583694161</v>
      </c>
      <c r="K157" s="254">
        <f t="shared" si="12"/>
        <v>2018</v>
      </c>
      <c r="L157" s="147">
        <f t="shared" si="14"/>
        <v>43070</v>
      </c>
      <c r="M157" s="148">
        <v>0.6</v>
      </c>
      <c r="N157" s="149">
        <f t="shared" si="15"/>
        <v>0.25262780583694161</v>
      </c>
      <c r="O157" s="150">
        <f t="shared" si="16"/>
        <v>0.33442201617961936</v>
      </c>
      <c r="P157" s="151">
        <f t="shared" si="17"/>
        <v>0.41295017798343908</v>
      </c>
      <c r="Q157" s="152">
        <f t="shared" si="18"/>
        <v>1</v>
      </c>
      <c r="W157" s="144"/>
      <c r="X157" s="144"/>
      <c r="Y157" s="144"/>
    </row>
    <row r="158" spans="2:25" x14ac:dyDescent="0.2">
      <c r="B158" s="240">
        <f>'PetroleumStatistics Table 3B'!A112</f>
        <v>43101</v>
      </c>
      <c r="C158" s="143">
        <f>VLOOKUP($B158,'PetroleumStatistics Table 3B'!$A:$Y,MATCH(C$66,'PetroleumStatistics Table 3B'!$A$9:$G$9,0),FALSE)</f>
        <v>91.7</v>
      </c>
      <c r="D158" s="144">
        <f>VLOOKUP($B158,'PetroleumStatistics Table 3B'!$A:$Y,MATCH(D$66,'PetroleumStatistics Table 3B'!$A$9:$G$9,0),FALSE)</f>
        <v>114.1812</v>
      </c>
      <c r="E158" s="144">
        <f t="shared" si="19"/>
        <v>205.88120000000001</v>
      </c>
      <c r="F158" s="144">
        <f>VLOOKUP($B158,'PetroleumStatistics Table 3B'!$A:$Y,MATCH(F$66,'PetroleumStatistics Table 3B'!$A$9:$G$9,0),FALSE)</f>
        <v>159.4</v>
      </c>
      <c r="G158" s="144">
        <f>VLOOKUP($B158,'PetroleumStatistics Table 3B'!$A:$Y,MATCH(G$66,'PetroleumStatistics Table 3B'!$A$9:$G$9,0),FALSE)</f>
        <v>117.8</v>
      </c>
      <c r="H158" s="144">
        <f>VLOOKUP($B158,'PetroleumStatistics Table 3B'!$A:$Y,MATCH(H$66,'PetroleumStatistics Table 3B'!$A$9:$G$9,0),FALSE)</f>
        <v>483.08120000000002</v>
      </c>
      <c r="I158" s="145">
        <f>VLOOKUP($B158,'PetroleumStatistics Table 3B'!$A:$Y,MATCH(I$66,'PetroleumStatistics Table 3B'!$A$9:$G$9,0),FALSE)</f>
        <v>386.9</v>
      </c>
      <c r="J158" s="157">
        <f t="shared" si="13"/>
        <v>0.24385134424606048</v>
      </c>
      <c r="K158" s="254">
        <f t="shared" si="12"/>
        <v>2018</v>
      </c>
      <c r="L158" s="147">
        <f t="shared" si="14"/>
        <v>43101</v>
      </c>
      <c r="M158" s="148">
        <v>0.6</v>
      </c>
      <c r="N158" s="149">
        <f t="shared" si="15"/>
        <v>0.24385134424606048</v>
      </c>
      <c r="O158" s="150">
        <f t="shared" si="16"/>
        <v>0.32996523151801394</v>
      </c>
      <c r="P158" s="151">
        <f t="shared" si="17"/>
        <v>0.42618342423592553</v>
      </c>
      <c r="Q158" s="152">
        <f t="shared" si="18"/>
        <v>1</v>
      </c>
      <c r="W158" s="144"/>
      <c r="X158" s="144"/>
      <c r="Y158" s="144"/>
    </row>
    <row r="159" spans="2:25" x14ac:dyDescent="0.2">
      <c r="B159" s="240">
        <f>'PetroleumStatistics Table 3B'!A113</f>
        <v>43132</v>
      </c>
      <c r="C159" s="143">
        <f>VLOOKUP($B159,'PetroleumStatistics Table 3B'!$A:$Y,MATCH(C$66,'PetroleumStatistics Table 3B'!$A$9:$G$9,0),FALSE)</f>
        <v>86.7</v>
      </c>
      <c r="D159" s="144">
        <f>VLOOKUP($B159,'PetroleumStatistics Table 3B'!$A:$Y,MATCH(D$66,'PetroleumStatistics Table 3B'!$A$9:$G$9,0),FALSE)</f>
        <v>113.06939999999999</v>
      </c>
      <c r="E159" s="144">
        <f t="shared" si="19"/>
        <v>199.76939999999999</v>
      </c>
      <c r="F159" s="144">
        <f>VLOOKUP($B159,'PetroleumStatistics Table 3B'!$A:$Y,MATCH(F$66,'PetroleumStatistics Table 3B'!$A$9:$G$9,0),FALSE)</f>
        <v>150.6</v>
      </c>
      <c r="G159" s="144">
        <f>VLOOKUP($B159,'PetroleumStatistics Table 3B'!$A:$Y,MATCH(G$66,'PetroleumStatistics Table 3B'!$A$9:$G$9,0),FALSE)</f>
        <v>111</v>
      </c>
      <c r="H159" s="144">
        <f>VLOOKUP($B159,'PetroleumStatistics Table 3B'!$A:$Y,MATCH(H$66,'PetroleumStatistics Table 3B'!$A$9:$G$9,0),FALSE)</f>
        <v>461.36939999999998</v>
      </c>
      <c r="I159" s="145">
        <f>VLOOKUP($B159,'PetroleumStatistics Table 3B'!$A:$Y,MATCH(I$66,'PetroleumStatistics Table 3B'!$A$9:$G$9,0),FALSE)</f>
        <v>367.6</v>
      </c>
      <c r="J159" s="157">
        <f t="shared" si="13"/>
        <v>0.24058812743107802</v>
      </c>
      <c r="K159" s="254">
        <f t="shared" si="12"/>
        <v>2018</v>
      </c>
      <c r="L159" s="147">
        <f t="shared" si="14"/>
        <v>43132</v>
      </c>
      <c r="M159" s="148">
        <v>0.6</v>
      </c>
      <c r="N159" s="158">
        <f t="shared" si="15"/>
        <v>0.24058812743107802</v>
      </c>
      <c r="O159" s="150">
        <f t="shared" si="16"/>
        <v>0.32641956748757067</v>
      </c>
      <c r="P159" s="151">
        <f t="shared" si="17"/>
        <v>0.43299230508135128</v>
      </c>
      <c r="Q159" s="152">
        <f t="shared" si="18"/>
        <v>1</v>
      </c>
      <c r="W159" s="144"/>
      <c r="X159" s="144"/>
      <c r="Y159" s="144"/>
    </row>
    <row r="160" spans="2:25" x14ac:dyDescent="0.2">
      <c r="B160" s="240">
        <f>'PetroleumStatistics Table 3B'!A114</f>
        <v>43160</v>
      </c>
      <c r="C160" s="143">
        <f>VLOOKUP($B160,'PetroleumStatistics Table 3B'!$A:$Y,MATCH(C$66,'PetroleumStatistics Table 3B'!$A$9:$G$9,0),FALSE)</f>
        <v>96</v>
      </c>
      <c r="D160" s="144">
        <f>VLOOKUP($B160,'PetroleumStatistics Table 3B'!$A:$Y,MATCH(D$66,'PetroleumStatistics Table 3B'!$A$9:$G$9,0),FALSE)</f>
        <v>126.139</v>
      </c>
      <c r="E160" s="144">
        <f t="shared" si="19"/>
        <v>222.13900000000001</v>
      </c>
      <c r="F160" s="144">
        <f>VLOOKUP($B160,'PetroleumStatistics Table 3B'!$A:$Y,MATCH(F$66,'PetroleumStatistics Table 3B'!$A$9:$G$9,0),FALSE)</f>
        <v>166.9</v>
      </c>
      <c r="G160" s="144">
        <f>VLOOKUP($B160,'PetroleumStatistics Table 3B'!$A:$Y,MATCH(G$66,'PetroleumStatistics Table 3B'!$A$9:$G$9,0),FALSE)</f>
        <v>124.5</v>
      </c>
      <c r="H160" s="144">
        <f>VLOOKUP($B160,'PetroleumStatistics Table 3B'!$A:$Y,MATCH(H$66,'PetroleumStatistics Table 3B'!$A$9:$G$9,0),FALSE)</f>
        <v>513.53899999999999</v>
      </c>
      <c r="I160" s="145">
        <f>VLOOKUP($B160,'PetroleumStatistics Table 3B'!$A:$Y,MATCH(I$66,'PetroleumStatistics Table 3B'!$A$9:$G$9,0),FALSE)</f>
        <v>413.7</v>
      </c>
      <c r="J160" s="146">
        <f t="shared" si="13"/>
        <v>0.24243533597253569</v>
      </c>
      <c r="K160" s="254">
        <f t="shared" si="12"/>
        <v>2018</v>
      </c>
      <c r="L160" s="147">
        <f t="shared" si="14"/>
        <v>43160</v>
      </c>
      <c r="M160" s="148">
        <v>0.6</v>
      </c>
      <c r="N160" s="158">
        <f t="shared" si="15"/>
        <v>0.24243533597253569</v>
      </c>
      <c r="O160" s="150">
        <f t="shared" si="16"/>
        <v>0.3249996592274394</v>
      </c>
      <c r="P160" s="151">
        <f t="shared" si="17"/>
        <v>0.43256500480002497</v>
      </c>
      <c r="Q160" s="152">
        <f t="shared" si="18"/>
        <v>1</v>
      </c>
      <c r="W160" s="144"/>
      <c r="X160" s="144"/>
      <c r="Y160" s="144"/>
    </row>
    <row r="161" spans="2:25" x14ac:dyDescent="0.2">
      <c r="B161" s="240">
        <f>'PetroleumStatistics Table 3B'!A115</f>
        <v>43191</v>
      </c>
      <c r="C161" s="143">
        <f>VLOOKUP($B161,'PetroleumStatistics Table 3B'!$A:$Y,MATCH(C$66,'PetroleumStatistics Table 3B'!$A$9:$G$9,0),FALSE)</f>
        <v>85.3</v>
      </c>
      <c r="D161" s="144">
        <f>VLOOKUP($B161,'PetroleumStatistics Table 3B'!$A:$Y,MATCH(D$66,'PetroleumStatistics Table 3B'!$A$9:$G$9,0),FALSE)</f>
        <v>112.71260000000001</v>
      </c>
      <c r="E161" s="144">
        <f t="shared" si="19"/>
        <v>198.01260000000002</v>
      </c>
      <c r="F161" s="144">
        <f>VLOOKUP($B161,'PetroleumStatistics Table 3B'!$A:$Y,MATCH(F$66,'PetroleumStatistics Table 3B'!$A$9:$G$9,0),FALSE)</f>
        <v>151.6</v>
      </c>
      <c r="G161" s="144">
        <f>VLOOKUP($B161,'PetroleumStatistics Table 3B'!$A:$Y,MATCH(G$66,'PetroleumStatistics Table 3B'!$A$9:$G$9,0),FALSE)</f>
        <v>115.1</v>
      </c>
      <c r="H161" s="144">
        <f>VLOOKUP($B161,'PetroleumStatistics Table 3B'!$A:$Y,MATCH(H$66,'PetroleumStatistics Table 3B'!$A$9:$G$9,0),FALSE)</f>
        <v>464.71260000000007</v>
      </c>
      <c r="I161" s="145">
        <f>VLOOKUP($B161,'PetroleumStatistics Table 3B'!$A:$Y,MATCH(I$66,'PetroleumStatistics Table 3B'!$A$9:$G$9,0),FALSE)</f>
        <v>368.4</v>
      </c>
      <c r="J161" s="146">
        <f t="shared" si="13"/>
        <v>0.24767996391748356</v>
      </c>
      <c r="K161" s="254">
        <f t="shared" si="12"/>
        <v>2018</v>
      </c>
      <c r="L161" s="147">
        <f t="shared" si="14"/>
        <v>43191</v>
      </c>
      <c r="M161" s="148">
        <v>0.6</v>
      </c>
      <c r="N161" s="158">
        <f t="shared" si="15"/>
        <v>0.24767996391748356</v>
      </c>
      <c r="O161" s="150">
        <f t="shared" si="16"/>
        <v>0.3262231323187707</v>
      </c>
      <c r="P161" s="151">
        <f t="shared" si="17"/>
        <v>0.42609690376374559</v>
      </c>
      <c r="Q161" s="152">
        <f t="shared" si="18"/>
        <v>0.99999999999999978</v>
      </c>
      <c r="W161" s="144"/>
      <c r="X161" s="144"/>
      <c r="Y161" s="144"/>
    </row>
    <row r="162" spans="2:25" x14ac:dyDescent="0.2">
      <c r="B162" s="240">
        <f>'PetroleumStatistics Table 3B'!A116</f>
        <v>43221</v>
      </c>
      <c r="C162" s="143">
        <f>VLOOKUP($B162,'PetroleumStatistics Table 3B'!$A:$Y,MATCH(C$66,'PetroleumStatistics Table 3B'!$A$9:$G$9,0),FALSE)</f>
        <v>90</v>
      </c>
      <c r="D162" s="144">
        <f>VLOOKUP($B162,'PetroleumStatistics Table 3B'!$A:$Y,MATCH(D$66,'PetroleumStatistics Table 3B'!$A$9:$G$9,0),FALSE)</f>
        <v>116.5056</v>
      </c>
      <c r="E162" s="144">
        <f t="shared" si="19"/>
        <v>206.50560000000002</v>
      </c>
      <c r="F162" s="144">
        <f>VLOOKUP($B162,'PetroleumStatistics Table 3B'!$A:$Y,MATCH(F$66,'PetroleumStatistics Table 3B'!$A$9:$G$9,0),FALSE)</f>
        <v>156.69999999999999</v>
      </c>
      <c r="G162" s="144">
        <f>VLOOKUP($B162,'PetroleumStatistics Table 3B'!$A:$Y,MATCH(G$66,'PetroleumStatistics Table 3B'!$A$9:$G$9,0),FALSE)</f>
        <v>126.8</v>
      </c>
      <c r="H162" s="144">
        <f>VLOOKUP($B162,'PetroleumStatistics Table 3B'!$A:$Y,MATCH(H$66,'PetroleumStatistics Table 3B'!$A$9:$G$9,0),FALSE)</f>
        <v>490.00560000000002</v>
      </c>
      <c r="I162" s="145">
        <f>VLOOKUP($B162,'PetroleumStatistics Table 3B'!$A:$Y,MATCH(I$66,'PetroleumStatistics Table 3B'!$A$9:$G$9,0),FALSE)</f>
        <v>388</v>
      </c>
      <c r="J162" s="146">
        <f t="shared" si="13"/>
        <v>0.25877255280347816</v>
      </c>
      <c r="K162" s="254">
        <f t="shared" si="12"/>
        <v>2018</v>
      </c>
      <c r="L162" s="147">
        <f t="shared" si="14"/>
        <v>43221</v>
      </c>
      <c r="M162" s="148">
        <v>0.6</v>
      </c>
      <c r="N162" s="158">
        <f t="shared" si="15"/>
        <v>0.25877255280347816</v>
      </c>
      <c r="O162" s="150">
        <f t="shared" si="16"/>
        <v>0.31979226359862006</v>
      </c>
      <c r="P162" s="151">
        <f t="shared" si="17"/>
        <v>0.42143518359790177</v>
      </c>
      <c r="Q162" s="152">
        <f t="shared" si="18"/>
        <v>1</v>
      </c>
      <c r="W162" s="144"/>
      <c r="X162" s="144"/>
      <c r="Y162" s="144"/>
    </row>
    <row r="163" spans="2:25" x14ac:dyDescent="0.2">
      <c r="B163" s="240">
        <f>'PetroleumStatistics Table 3B'!A117</f>
        <v>43252</v>
      </c>
      <c r="C163" s="143">
        <f>VLOOKUP($B163,'PetroleumStatistics Table 3B'!$A:$Y,MATCH(C$66,'PetroleumStatistics Table 3B'!$A$9:$G$9,0),FALSE)</f>
        <v>84.1</v>
      </c>
      <c r="D163" s="144">
        <f>VLOOKUP($B163,'PetroleumStatistics Table 3B'!$A:$Y,MATCH(D$66,'PetroleumStatistics Table 3B'!$A$9:$G$9,0),FALSE)</f>
        <v>104.099</v>
      </c>
      <c r="E163" s="144">
        <f t="shared" si="19"/>
        <v>188.19900000000001</v>
      </c>
      <c r="F163" s="144">
        <f>VLOOKUP($B163,'PetroleumStatistics Table 3B'!$A:$Y,MATCH(F$66,'PetroleumStatistics Table 3B'!$A$9:$G$9,0),FALSE)</f>
        <v>145.5</v>
      </c>
      <c r="G163" s="144">
        <f>VLOOKUP($B163,'PetroleumStatistics Table 3B'!$A:$Y,MATCH(G$66,'PetroleumStatistics Table 3B'!$A$9:$G$9,0),FALSE)</f>
        <v>118.9</v>
      </c>
      <c r="H163" s="144">
        <f>VLOOKUP($B163,'PetroleumStatistics Table 3B'!$A:$Y,MATCH(H$66,'PetroleumStatistics Table 3B'!$A$9:$G$9,0),FALSE)</f>
        <v>452.59900000000005</v>
      </c>
      <c r="I163" s="145">
        <f>VLOOKUP($B163,'PetroleumStatistics Table 3B'!$A:$Y,MATCH(I$66,'PetroleumStatistics Table 3B'!$A$9:$G$9,0),FALSE)</f>
        <v>359.4</v>
      </c>
      <c r="J163" s="146">
        <f t="shared" si="13"/>
        <v>0.26270495515898179</v>
      </c>
      <c r="K163" s="254">
        <f t="shared" si="12"/>
        <v>2018</v>
      </c>
      <c r="L163" s="147">
        <f t="shared" si="14"/>
        <v>43252</v>
      </c>
      <c r="M163" s="148">
        <v>0.6</v>
      </c>
      <c r="N163" s="158">
        <f t="shared" si="15"/>
        <v>0.26270495515898179</v>
      </c>
      <c r="O163" s="150">
        <f t="shared" si="16"/>
        <v>0.3214766272130517</v>
      </c>
      <c r="P163" s="151">
        <f t="shared" si="17"/>
        <v>0.41581841762796645</v>
      </c>
      <c r="Q163" s="152">
        <f t="shared" si="18"/>
        <v>1</v>
      </c>
      <c r="W163" s="144"/>
      <c r="X163" s="144"/>
      <c r="Y163" s="144"/>
    </row>
    <row r="164" spans="2:25" x14ac:dyDescent="0.2">
      <c r="B164" s="240">
        <f>'PetroleumStatistics Table 3B'!A118</f>
        <v>43282</v>
      </c>
      <c r="C164" s="143">
        <f>VLOOKUP($B164,'PetroleumStatistics Table 3B'!$A:$Y,MATCH(C$66,'PetroleumStatistics Table 3B'!$A$9:$G$9,0),FALSE)</f>
        <v>87.3</v>
      </c>
      <c r="D164" s="144">
        <f>VLOOKUP($B164,'PetroleumStatistics Table 3B'!$A:$Y,MATCH(D$66,'PetroleumStatistics Table 3B'!$A$9:$G$9,0),FALSE)</f>
        <v>114.4038</v>
      </c>
      <c r="E164" s="144">
        <f t="shared" si="19"/>
        <v>201.7038</v>
      </c>
      <c r="F164" s="144">
        <f>VLOOKUP($B164,'PetroleumStatistics Table 3B'!$A:$Y,MATCH(F$66,'PetroleumStatistics Table 3B'!$A$9:$G$9,0),FALSE)</f>
        <v>153.1</v>
      </c>
      <c r="G164" s="144">
        <f>VLOOKUP($B164,'PetroleumStatistics Table 3B'!$A:$Y,MATCH(G$66,'PetroleumStatistics Table 3B'!$A$9:$G$9,0),FALSE)</f>
        <v>120.3</v>
      </c>
      <c r="H164" s="144">
        <f>VLOOKUP($B164,'PetroleumStatistics Table 3B'!$A:$Y,MATCH(H$66,'PetroleumStatistics Table 3B'!$A$9:$G$9,0),FALSE)</f>
        <v>475.10380000000004</v>
      </c>
      <c r="I164" s="145">
        <f>VLOOKUP($B164,'PetroleumStatistics Table 3B'!$A:$Y,MATCH(I$66,'PetroleumStatistics Table 3B'!$A$9:$G$9,0),FALSE)</f>
        <v>378.8</v>
      </c>
      <c r="J164" s="146">
        <f t="shared" si="13"/>
        <v>0.25320782532154024</v>
      </c>
      <c r="K164" s="254">
        <f t="shared" si="12"/>
        <v>2019</v>
      </c>
      <c r="L164" s="147">
        <f t="shared" si="14"/>
        <v>43282</v>
      </c>
      <c r="M164" s="148">
        <v>0.6</v>
      </c>
      <c r="N164" s="158">
        <f t="shared" si="15"/>
        <v>0.25320782532154024</v>
      </c>
      <c r="O164" s="150">
        <f t="shared" si="16"/>
        <v>0.3222453703801148</v>
      </c>
      <c r="P164" s="151">
        <f t="shared" si="17"/>
        <v>0.4245468042983449</v>
      </c>
      <c r="Q164" s="152">
        <f t="shared" si="18"/>
        <v>1</v>
      </c>
      <c r="W164" s="144"/>
      <c r="X164" s="144"/>
      <c r="Y164" s="144"/>
    </row>
    <row r="165" spans="2:25" x14ac:dyDescent="0.2">
      <c r="B165" s="240">
        <f>'PetroleumStatistics Table 3B'!A119</f>
        <v>43313</v>
      </c>
      <c r="C165" s="143">
        <f>VLOOKUP($B165,'PetroleumStatistics Table 3B'!$A:$Y,MATCH(C$66,'PetroleumStatistics Table 3B'!$A$9:$G$9,0),FALSE)</f>
        <v>87.7</v>
      </c>
      <c r="D165" s="144">
        <f>VLOOKUP($B165,'PetroleumStatistics Table 3B'!$A:$Y,MATCH(D$66,'PetroleumStatistics Table 3B'!$A$9:$G$9,0),FALSE)</f>
        <v>112.63680000000001</v>
      </c>
      <c r="E165" s="144">
        <f t="shared" si="19"/>
        <v>200.33680000000001</v>
      </c>
      <c r="F165" s="144">
        <f>VLOOKUP($B165,'PetroleumStatistics Table 3B'!$A:$Y,MATCH(F$66,'PetroleumStatistics Table 3B'!$A$9:$G$9,0),FALSE)</f>
        <v>154</v>
      </c>
      <c r="G165" s="144">
        <f>VLOOKUP($B165,'PetroleumStatistics Table 3B'!$A:$Y,MATCH(G$66,'PetroleumStatistics Table 3B'!$A$9:$G$9,0),FALSE)</f>
        <v>122.9</v>
      </c>
      <c r="H165" s="144">
        <f>VLOOKUP($B165,'PetroleumStatistics Table 3B'!$A:$Y,MATCH(H$66,'PetroleumStatistics Table 3B'!$A$9:$G$9,0),FALSE)</f>
        <v>477.23680000000002</v>
      </c>
      <c r="I165" s="145">
        <f>VLOOKUP($B165,'PetroleumStatistics Table 3B'!$A:$Y,MATCH(I$66,'PetroleumStatistics Table 3B'!$A$9:$G$9,0),FALSE)</f>
        <v>378.5</v>
      </c>
      <c r="J165" s="146">
        <f t="shared" si="13"/>
        <v>0.2575241473415294</v>
      </c>
      <c r="K165" s="254">
        <f t="shared" si="12"/>
        <v>2019</v>
      </c>
      <c r="L165" s="147">
        <f t="shared" si="14"/>
        <v>43313</v>
      </c>
      <c r="M165" s="148">
        <v>0.6</v>
      </c>
      <c r="N165" s="158">
        <f t="shared" si="15"/>
        <v>0.2575241473415294</v>
      </c>
      <c r="O165" s="150">
        <f t="shared" si="16"/>
        <v>0.32269095761265687</v>
      </c>
      <c r="P165" s="151">
        <f t="shared" si="17"/>
        <v>0.41978489504581373</v>
      </c>
      <c r="Q165" s="152">
        <f t="shared" si="18"/>
        <v>1</v>
      </c>
      <c r="W165" s="144"/>
      <c r="X165" s="144"/>
      <c r="Y165" s="144"/>
    </row>
    <row r="166" spans="2:25" x14ac:dyDescent="0.2">
      <c r="B166" s="240">
        <f>'PetroleumStatistics Table 3B'!A120</f>
        <v>43344</v>
      </c>
      <c r="C166" s="143">
        <f>VLOOKUP($B166,'PetroleumStatistics Table 3B'!$A:$Y,MATCH(C$66,'PetroleumStatistics Table 3B'!$A$9:$G$9,0),FALSE)</f>
        <v>84</v>
      </c>
      <c r="D166" s="144">
        <f>VLOOKUP($B166,'PetroleumStatistics Table 3B'!$A:$Y,MATCH(D$66,'PetroleumStatistics Table 3B'!$A$9:$G$9,0),FALSE)</f>
        <v>106.7457</v>
      </c>
      <c r="E166" s="144">
        <f t="shared" si="19"/>
        <v>190.7457</v>
      </c>
      <c r="F166" s="144">
        <f>VLOOKUP($B166,'PetroleumStatistics Table 3B'!$A:$Y,MATCH(F$66,'PetroleumStatistics Table 3B'!$A$9:$G$9,0),FALSE)</f>
        <v>155.9</v>
      </c>
      <c r="G166" s="144">
        <f>VLOOKUP($B166,'PetroleumStatistics Table 3B'!$A:$Y,MATCH(G$66,'PetroleumStatistics Table 3B'!$A$9:$G$9,0),FALSE)</f>
        <v>116.5</v>
      </c>
      <c r="H166" s="144">
        <f>VLOOKUP($B166,'PetroleumStatistics Table 3B'!$A:$Y,MATCH(H$66,'PetroleumStatistics Table 3B'!$A$9:$G$9,0),FALSE)</f>
        <v>463.14570000000003</v>
      </c>
      <c r="I166" s="145">
        <f>VLOOKUP($B166,'PetroleumStatistics Table 3B'!$A:$Y,MATCH(I$66,'PetroleumStatistics Table 3B'!$A$9:$G$9,0),FALSE)</f>
        <v>369.3</v>
      </c>
      <c r="J166" s="146">
        <f t="shared" si="13"/>
        <v>0.2515407138617502</v>
      </c>
      <c r="K166" s="254">
        <f t="shared" si="12"/>
        <v>2019</v>
      </c>
      <c r="L166" s="147">
        <f t="shared" si="14"/>
        <v>43344</v>
      </c>
      <c r="M166" s="148">
        <v>0.6</v>
      </c>
      <c r="N166" s="158">
        <f t="shared" si="15"/>
        <v>0.2515407138617502</v>
      </c>
      <c r="O166" s="150">
        <f t="shared" si="16"/>
        <v>0.33661113554546657</v>
      </c>
      <c r="P166" s="151">
        <f t="shared" si="17"/>
        <v>0.41184815059278318</v>
      </c>
      <c r="Q166" s="152">
        <f t="shared" si="18"/>
        <v>1</v>
      </c>
      <c r="W166" s="144"/>
      <c r="X166" s="144"/>
      <c r="Y166" s="144"/>
    </row>
    <row r="167" spans="2:25" x14ac:dyDescent="0.2">
      <c r="B167" s="240">
        <f>'PetroleumStatistics Table 3B'!A121</f>
        <v>43374</v>
      </c>
      <c r="C167" s="143">
        <f>VLOOKUP($B167,'PetroleumStatistics Table 3B'!$A:$Y,MATCH(C$66,'PetroleumStatistics Table 3B'!$A$9:$G$9,0),FALSE)</f>
        <v>88</v>
      </c>
      <c r="D167" s="144">
        <f>VLOOKUP($B167,'PetroleumStatistics Table 3B'!$A:$Y,MATCH(D$66,'PetroleumStatistics Table 3B'!$A$9:$G$9,0),FALSE)</f>
        <v>107.7148</v>
      </c>
      <c r="E167" s="144">
        <f t="shared" si="19"/>
        <v>195.7148</v>
      </c>
      <c r="F167" s="144">
        <f>VLOOKUP($B167,'PetroleumStatistics Table 3B'!$A:$Y,MATCH(F$66,'PetroleumStatistics Table 3B'!$A$9:$G$9,0),FALSE)</f>
        <v>164.3</v>
      </c>
      <c r="G167" s="144">
        <f>VLOOKUP($B167,'PetroleumStatistics Table 3B'!$A:$Y,MATCH(G$66,'PetroleumStatistics Table 3B'!$A$9:$G$9,0),FALSE)</f>
        <v>126</v>
      </c>
      <c r="H167" s="144">
        <f>VLOOKUP($B167,'PetroleumStatistics Table 3B'!$A:$Y,MATCH(H$66,'PetroleumStatistics Table 3B'!$A$9:$G$9,0),FALSE)</f>
        <v>486.01480000000004</v>
      </c>
      <c r="I167" s="145">
        <f>VLOOKUP($B167,'PetroleumStatistics Table 3B'!$A:$Y,MATCH(I$66,'PetroleumStatistics Table 3B'!$A$9:$G$9,0),FALSE)</f>
        <v>374.5</v>
      </c>
      <c r="J167" s="146">
        <f t="shared" si="13"/>
        <v>0.25925136436174367</v>
      </c>
      <c r="K167" s="254">
        <f t="shared" si="12"/>
        <v>2019</v>
      </c>
      <c r="L167" s="147">
        <f t="shared" si="14"/>
        <v>43374</v>
      </c>
      <c r="M167" s="148">
        <v>0.6</v>
      </c>
      <c r="N167" s="158">
        <f t="shared" si="15"/>
        <v>0.25925136436174367</v>
      </c>
      <c r="O167" s="150">
        <f t="shared" si="16"/>
        <v>0.33805554892567058</v>
      </c>
      <c r="P167" s="151">
        <f t="shared" si="17"/>
        <v>0.40269308671258569</v>
      </c>
      <c r="Q167" s="152">
        <f t="shared" si="18"/>
        <v>1</v>
      </c>
      <c r="W167" s="144"/>
      <c r="X167" s="144"/>
      <c r="Y167" s="144"/>
    </row>
    <row r="168" spans="2:25" x14ac:dyDescent="0.2">
      <c r="B168" s="240">
        <f>'PetroleumStatistics Table 3B'!A122</f>
        <v>43405</v>
      </c>
      <c r="C168" s="143">
        <f>VLOOKUP($B168,'PetroleumStatistics Table 3B'!$A:$Y,MATCH(C$66,'PetroleumStatistics Table 3B'!$A$9:$G$9,0),FALSE)</f>
        <v>92.4</v>
      </c>
      <c r="D168" s="144">
        <f>VLOOKUP($B168,'PetroleumStatistics Table 3B'!$A:$Y,MATCH(D$66,'PetroleumStatistics Table 3B'!$A$9:$G$9,0),FALSE)</f>
        <v>122.5564</v>
      </c>
      <c r="E168" s="144">
        <f t="shared" si="19"/>
        <v>214.9564</v>
      </c>
      <c r="F168" s="144">
        <f>VLOOKUP($B168,'PetroleumStatistics Table 3B'!$A:$Y,MATCH(F$66,'PetroleumStatistics Table 3B'!$A$9:$G$9,0),FALSE)</f>
        <v>161</v>
      </c>
      <c r="G168" s="144">
        <f>VLOOKUP($B168,'PetroleumStatistics Table 3B'!$A:$Y,MATCH(G$66,'PetroleumStatistics Table 3B'!$A$9:$G$9,0),FALSE)</f>
        <v>130.19999999999999</v>
      </c>
      <c r="H168" s="144">
        <f>VLOOKUP($B168,'PetroleumStatistics Table 3B'!$A:$Y,MATCH(H$66,'PetroleumStatistics Table 3B'!$A$9:$G$9,0),FALSE)</f>
        <v>506.15640000000002</v>
      </c>
      <c r="I168" s="145">
        <f>VLOOKUP($B168,'PetroleumStatistics Table 3B'!$A:$Y,MATCH(I$66,'PetroleumStatistics Table 3B'!$A$9:$G$9,0),FALSE)</f>
        <v>399.6</v>
      </c>
      <c r="J168" s="146">
        <f t="shared" si="13"/>
        <v>0.25723274466153145</v>
      </c>
      <c r="K168" s="254">
        <f t="shared" si="12"/>
        <v>2019</v>
      </c>
      <c r="L168" s="147">
        <f t="shared" si="14"/>
        <v>43405</v>
      </c>
      <c r="M168" s="148">
        <v>0.6</v>
      </c>
      <c r="N168" s="158">
        <f t="shared" si="15"/>
        <v>0.25723274466153145</v>
      </c>
      <c r="O168" s="150">
        <f t="shared" si="16"/>
        <v>0.31808350146318409</v>
      </c>
      <c r="P168" s="151">
        <f t="shared" si="17"/>
        <v>0.4246837538752844</v>
      </c>
      <c r="Q168" s="152">
        <f t="shared" si="18"/>
        <v>1</v>
      </c>
      <c r="W168" s="144"/>
      <c r="X168" s="144"/>
      <c r="Y168" s="144"/>
    </row>
    <row r="169" spans="2:25" x14ac:dyDescent="0.2">
      <c r="B169" s="240">
        <f>'PetroleumStatistics Table 3B'!A123</f>
        <v>43435</v>
      </c>
      <c r="C169" s="143">
        <f>VLOOKUP($B169,'PetroleumStatistics Table 3B'!$A:$Y,MATCH(C$66,'PetroleumStatistics Table 3B'!$A$9:$G$9,0),FALSE)</f>
        <v>93.7</v>
      </c>
      <c r="D169" s="144">
        <f>VLOOKUP($B169,'PetroleumStatistics Table 3B'!$A:$Y,MATCH(D$66,'PetroleumStatistics Table 3B'!$A$9:$G$9,0),FALSE)</f>
        <v>123.10769999999999</v>
      </c>
      <c r="E169" s="144">
        <f t="shared" si="19"/>
        <v>216.80770000000001</v>
      </c>
      <c r="F169" s="144">
        <f>VLOOKUP($B169,'PetroleumStatistics Table 3B'!$A:$Y,MATCH(F$66,'PetroleumStatistics Table 3B'!$A$9:$G$9,0),FALSE)</f>
        <v>159</v>
      </c>
      <c r="G169" s="144">
        <f>VLOOKUP($B169,'PetroleumStatistics Table 3B'!$A:$Y,MATCH(G$66,'PetroleumStatistics Table 3B'!$A$9:$G$9,0),FALSE)</f>
        <v>121.6</v>
      </c>
      <c r="H169" s="144">
        <f>VLOOKUP($B169,'PetroleumStatistics Table 3B'!$A:$Y,MATCH(H$66,'PetroleumStatistics Table 3B'!$A$9:$G$9,0),FALSE)</f>
        <v>497.40769999999998</v>
      </c>
      <c r="I169" s="145">
        <f>VLOOKUP($B169,'PetroleumStatistics Table 3B'!$A:$Y,MATCH(I$66,'PetroleumStatistics Table 3B'!$A$9:$G$9,0),FALSE)</f>
        <v>389.9</v>
      </c>
      <c r="J169" s="146">
        <f t="shared" si="13"/>
        <v>0.24446746602434985</v>
      </c>
      <c r="K169" s="254">
        <f t="shared" si="12"/>
        <v>2019</v>
      </c>
      <c r="L169" s="147">
        <f t="shared" si="14"/>
        <v>43435</v>
      </c>
      <c r="M169" s="148">
        <v>0.6</v>
      </c>
      <c r="N169" s="158">
        <f t="shared" si="15"/>
        <v>0.24446746602434985</v>
      </c>
      <c r="O169" s="150">
        <f t="shared" si="16"/>
        <v>0.3196572952127601</v>
      </c>
      <c r="P169" s="151">
        <f t="shared" si="17"/>
        <v>0.43587523876289014</v>
      </c>
      <c r="Q169" s="152">
        <f t="shared" si="18"/>
        <v>1</v>
      </c>
      <c r="W169" s="144"/>
      <c r="X169" s="144"/>
      <c r="Y169" s="144"/>
    </row>
    <row r="170" spans="2:25" x14ac:dyDescent="0.2">
      <c r="B170" s="240">
        <f>'PetroleumStatistics Table 3B'!A124</f>
        <v>43466</v>
      </c>
      <c r="C170" s="143">
        <f>VLOOKUP($B170,'PetroleumStatistics Table 3B'!$A:$Y,MATCH(C$66,'PetroleumStatistics Table 3B'!$A$9:$G$9,0),FALSE)</f>
        <v>87.5</v>
      </c>
      <c r="D170" s="144">
        <f>VLOOKUP($B170,'PetroleumStatistics Table 3B'!$A:$Y,MATCH(D$66,'PetroleumStatistics Table 3B'!$A$9:$G$9,0),FALSE)</f>
        <v>118.02589999999999</v>
      </c>
      <c r="E170" s="144">
        <f t="shared" si="19"/>
        <v>205.52589999999998</v>
      </c>
      <c r="F170" s="144">
        <f>VLOOKUP($B170,'PetroleumStatistics Table 3B'!$A:$Y,MATCH(F$66,'PetroleumStatistics Table 3B'!$A$9:$G$9,0),FALSE)</f>
        <v>145.69999999999999</v>
      </c>
      <c r="G170" s="144">
        <f>VLOOKUP($B170,'PetroleumStatistics Table 3B'!$A:$Y,MATCH(G$66,'PetroleumStatistics Table 3B'!$A$9:$G$9,0),FALSE)</f>
        <v>111.4</v>
      </c>
      <c r="H170" s="144">
        <f>VLOOKUP($B170,'PetroleumStatistics Table 3B'!$A:$Y,MATCH(H$66,'PetroleumStatistics Table 3B'!$A$9:$G$9,0),FALSE)</f>
        <v>462.6259</v>
      </c>
      <c r="I170" s="145">
        <f>VLOOKUP($B170,'PetroleumStatistics Table 3B'!$A:$Y,MATCH(I$66,'PetroleumStatistics Table 3B'!$A$9:$G$9,0),FALSE)</f>
        <v>376</v>
      </c>
      <c r="J170" s="146">
        <f t="shared" si="13"/>
        <v>0.24079931538636296</v>
      </c>
      <c r="K170" s="254">
        <f t="shared" si="12"/>
        <v>2019</v>
      </c>
      <c r="L170" s="147">
        <f t="shared" si="14"/>
        <v>43466</v>
      </c>
      <c r="M170" s="148">
        <v>0.6</v>
      </c>
      <c r="N170" s="158">
        <f t="shared" si="15"/>
        <v>0.24079931538636296</v>
      </c>
      <c r="O170" s="150">
        <f t="shared" si="16"/>
        <v>0.31494129489939926</v>
      </c>
      <c r="P170" s="151">
        <f t="shared" si="17"/>
        <v>0.44425938971423773</v>
      </c>
      <c r="Q170" s="152">
        <f t="shared" si="18"/>
        <v>1</v>
      </c>
      <c r="W170" s="144"/>
      <c r="X170" s="144"/>
      <c r="Y170" s="144"/>
    </row>
    <row r="171" spans="2:25" x14ac:dyDescent="0.2">
      <c r="B171" s="240">
        <f>'PetroleumStatistics Table 3B'!A125</f>
        <v>43497</v>
      </c>
      <c r="C171" s="143">
        <f>VLOOKUP($B171,'PetroleumStatistics Table 3B'!$A:$Y,MATCH(C$66,'PetroleumStatistics Table 3B'!$A$9:$G$9,0),FALSE)</f>
        <v>84.7</v>
      </c>
      <c r="D171" s="144">
        <f>VLOOKUP($B171,'PetroleumStatistics Table 3B'!$A:$Y,MATCH(D$66,'PetroleumStatistics Table 3B'!$A$9:$G$9,0),FALSE)</f>
        <v>110.04860000000001</v>
      </c>
      <c r="E171" s="144">
        <f t="shared" si="19"/>
        <v>194.74860000000001</v>
      </c>
      <c r="F171" s="144">
        <f>VLOOKUP($B171,'PetroleumStatistics Table 3B'!$A:$Y,MATCH(F$66,'PetroleumStatistics Table 3B'!$A$9:$G$9,0),FALSE)</f>
        <v>139.80000000000001</v>
      </c>
      <c r="G171" s="144">
        <f>VLOOKUP($B171,'PetroleumStatistics Table 3B'!$A:$Y,MATCH(G$66,'PetroleumStatistics Table 3B'!$A$9:$G$9,0),FALSE)</f>
        <v>110.7</v>
      </c>
      <c r="H171" s="144">
        <f>VLOOKUP($B171,'PetroleumStatistics Table 3B'!$A:$Y,MATCH(H$66,'PetroleumStatistics Table 3B'!$A$9:$G$9,0),FALSE)</f>
        <v>445.24860000000001</v>
      </c>
      <c r="I171" s="145">
        <f>VLOOKUP($B171,'PetroleumStatistics Table 3B'!$A:$Y,MATCH(I$66,'PetroleumStatistics Table 3B'!$A$9:$G$9,0),FALSE)</f>
        <v>355.8</v>
      </c>
      <c r="J171" s="146">
        <f t="shared" si="13"/>
        <v>0.24862515008469427</v>
      </c>
      <c r="K171" s="254">
        <f t="shared" si="12"/>
        <v>2019</v>
      </c>
      <c r="L171" s="147">
        <f t="shared" si="14"/>
        <v>43497</v>
      </c>
      <c r="M171" s="148">
        <v>0.6</v>
      </c>
      <c r="N171" s="158">
        <f t="shared" si="15"/>
        <v>0.24862515008469427</v>
      </c>
      <c r="O171" s="150">
        <f t="shared" si="16"/>
        <v>0.31398189685492556</v>
      </c>
      <c r="P171" s="151">
        <f t="shared" si="17"/>
        <v>0.43739295306038023</v>
      </c>
      <c r="Q171" s="152">
        <f t="shared" si="18"/>
        <v>1</v>
      </c>
      <c r="W171" s="144"/>
      <c r="X171" s="144"/>
      <c r="Y171" s="144"/>
    </row>
    <row r="172" spans="2:25" x14ac:dyDescent="0.2">
      <c r="B172" s="240">
        <f>'PetroleumStatistics Table 3B'!A126</f>
        <v>43525</v>
      </c>
      <c r="C172" s="143">
        <f>VLOOKUP($B172,'PetroleumStatistics Table 3B'!$A:$Y,MATCH(C$66,'PetroleumStatistics Table 3B'!$A$9:$G$9,0),FALSE)</f>
        <v>91.9</v>
      </c>
      <c r="D172" s="144">
        <f>VLOOKUP($B172,'PetroleumStatistics Table 3B'!$A:$Y,MATCH(D$66,'PetroleumStatistics Table 3B'!$A$9:$G$9,0),FALSE)</f>
        <v>118.8972</v>
      </c>
      <c r="E172" s="144">
        <f t="shared" si="19"/>
        <v>210.7972</v>
      </c>
      <c r="F172" s="144">
        <f>VLOOKUP($B172,'PetroleumStatistics Table 3B'!$A:$Y,MATCH(F$66,'PetroleumStatistics Table 3B'!$A$9:$G$9,0),FALSE)</f>
        <v>150.30000000000001</v>
      </c>
      <c r="G172" s="144">
        <f>VLOOKUP($B172,'PetroleumStatistics Table 3B'!$A:$Y,MATCH(G$66,'PetroleumStatistics Table 3B'!$A$9:$G$9,0),FALSE)</f>
        <v>119.5</v>
      </c>
      <c r="H172" s="144">
        <f>VLOOKUP($B172,'PetroleumStatistics Table 3B'!$A:$Y,MATCH(H$66,'PetroleumStatistics Table 3B'!$A$9:$G$9,0),FALSE)</f>
        <v>480.59720000000004</v>
      </c>
      <c r="I172" s="145">
        <f>VLOOKUP($B172,'PetroleumStatistics Table 3B'!$A:$Y,MATCH(I$66,'PetroleumStatistics Table 3B'!$A$9:$G$9,0),FALSE)</f>
        <v>386.1</v>
      </c>
      <c r="J172" s="146">
        <f t="shared" si="13"/>
        <v>0.24864897256996085</v>
      </c>
      <c r="K172" s="254">
        <f t="shared" si="12"/>
        <v>2019</v>
      </c>
      <c r="L172" s="147">
        <f t="shared" si="14"/>
        <v>43525</v>
      </c>
      <c r="M172" s="148">
        <v>0.6</v>
      </c>
      <c r="N172" s="158">
        <f t="shared" si="15"/>
        <v>0.24864897256996085</v>
      </c>
      <c r="O172" s="150">
        <f t="shared" si="16"/>
        <v>0.3127359044122604</v>
      </c>
      <c r="P172" s="151">
        <f t="shared" si="17"/>
        <v>0.43861512301777866</v>
      </c>
      <c r="Q172" s="152">
        <f t="shared" si="18"/>
        <v>1</v>
      </c>
      <c r="W172" s="144"/>
      <c r="X172" s="144"/>
      <c r="Y172" s="144"/>
    </row>
    <row r="173" spans="2:25" x14ac:dyDescent="0.2">
      <c r="B173" s="240">
        <f>'PetroleumStatistics Table 3B'!A127</f>
        <v>43556</v>
      </c>
      <c r="C173" s="143">
        <f>VLOOKUP($B173,'PetroleumStatistics Table 3B'!$A:$Y,MATCH(C$66,'PetroleumStatistics Table 3B'!$A$9:$G$9,0),FALSE)</f>
        <v>88.6</v>
      </c>
      <c r="D173" s="144">
        <f>VLOOKUP($B173,'PetroleumStatistics Table 3B'!$A:$Y,MATCH(D$66,'PetroleumStatistics Table 3B'!$A$9:$G$9,0),FALSE)</f>
        <v>111.13249999999999</v>
      </c>
      <c r="E173" s="144">
        <f t="shared" si="19"/>
        <v>199.73249999999999</v>
      </c>
      <c r="F173" s="144">
        <f>VLOOKUP($B173,'PetroleumStatistics Table 3B'!$A:$Y,MATCH(F$66,'PetroleumStatistics Table 3B'!$A$9:$G$9,0),FALSE)</f>
        <v>148.4</v>
      </c>
      <c r="G173" s="144">
        <f>VLOOKUP($B173,'PetroleumStatistics Table 3B'!$A:$Y,MATCH(G$66,'PetroleumStatistics Table 3B'!$A$9:$G$9,0),FALSE)</f>
        <v>116.4</v>
      </c>
      <c r="H173" s="144">
        <f>VLOOKUP($B173,'PetroleumStatistics Table 3B'!$A:$Y,MATCH(H$66,'PetroleumStatistics Table 3B'!$A$9:$G$9,0),FALSE)</f>
        <v>464.53250000000003</v>
      </c>
      <c r="I173" s="145">
        <f>VLOOKUP($B173,'PetroleumStatistics Table 3B'!$A:$Y,MATCH(I$66,'PetroleumStatistics Table 3B'!$A$9:$G$9,0),FALSE)</f>
        <v>368.3</v>
      </c>
      <c r="J173" s="146">
        <f t="shared" si="13"/>
        <v>0.25057450232222717</v>
      </c>
      <c r="K173" s="254">
        <f t="shared" si="12"/>
        <v>2019</v>
      </c>
      <c r="L173" s="147">
        <f t="shared" si="14"/>
        <v>43556</v>
      </c>
      <c r="M173" s="148">
        <v>0.6</v>
      </c>
      <c r="N173" s="158">
        <f t="shared" si="15"/>
        <v>0.25057450232222717</v>
      </c>
      <c r="O173" s="150">
        <f t="shared" si="16"/>
        <v>0.3194609634417398</v>
      </c>
      <c r="P173" s="151">
        <f t="shared" si="17"/>
        <v>0.42996453423603292</v>
      </c>
      <c r="Q173" s="152">
        <f t="shared" si="18"/>
        <v>1</v>
      </c>
      <c r="W173" s="144"/>
      <c r="X173" s="144"/>
      <c r="Y173" s="144"/>
    </row>
    <row r="174" spans="2:25" x14ac:dyDescent="0.2">
      <c r="B174" s="240">
        <f>'PetroleumStatistics Table 3B'!A128</f>
        <v>43586</v>
      </c>
      <c r="C174" s="143">
        <f>VLOOKUP($B174,'PetroleumStatistics Table 3B'!$A:$Y,MATCH(C$66,'PetroleumStatistics Table 3B'!$A$9:$G$9,0),FALSE)</f>
        <v>89.5</v>
      </c>
      <c r="D174" s="144">
        <f>VLOOKUP($B174,'PetroleumStatistics Table 3B'!$A:$Y,MATCH(D$66,'PetroleumStatistics Table 3B'!$A$9:$G$9,0),FALSE)</f>
        <v>110.452</v>
      </c>
      <c r="E174" s="144">
        <f t="shared" si="19"/>
        <v>199.952</v>
      </c>
      <c r="F174" s="144">
        <f>VLOOKUP($B174,'PetroleumStatistics Table 3B'!$A:$Y,MATCH(F$66,'PetroleumStatistics Table 3B'!$A$9:$G$9,0),FALSE)</f>
        <v>150.6</v>
      </c>
      <c r="G174" s="144">
        <f>VLOOKUP($B174,'PetroleumStatistics Table 3B'!$A:$Y,MATCH(G$66,'PetroleumStatistics Table 3B'!$A$9:$G$9,0),FALSE)</f>
        <v>121.7</v>
      </c>
      <c r="H174" s="144">
        <f>VLOOKUP($B174,'PetroleumStatistics Table 3B'!$A:$Y,MATCH(H$66,'PetroleumStatistics Table 3B'!$A$9:$G$9,0),FALSE)</f>
        <v>472.25200000000001</v>
      </c>
      <c r="I174" s="145">
        <f>VLOOKUP($B174,'PetroleumStatistics Table 3B'!$A:$Y,MATCH(I$66,'PetroleumStatistics Table 3B'!$A$9:$G$9,0),FALSE)</f>
        <v>370.9</v>
      </c>
      <c r="J174" s="146">
        <f t="shared" si="13"/>
        <v>0.25770139671192499</v>
      </c>
      <c r="K174" s="254">
        <f t="shared" si="12"/>
        <v>2019</v>
      </c>
      <c r="L174" s="147">
        <f t="shared" si="14"/>
        <v>43586</v>
      </c>
      <c r="M174" s="148">
        <v>0.6</v>
      </c>
      <c r="N174" s="158">
        <f t="shared" si="15"/>
        <v>0.25770139671192499</v>
      </c>
      <c r="O174" s="150">
        <f t="shared" si="16"/>
        <v>0.31889753775526625</v>
      </c>
      <c r="P174" s="151">
        <f t="shared" si="17"/>
        <v>0.42340106553280876</v>
      </c>
      <c r="Q174" s="152">
        <f t="shared" si="18"/>
        <v>1</v>
      </c>
      <c r="W174" s="144"/>
      <c r="X174" s="144"/>
      <c r="Y174" s="144"/>
    </row>
    <row r="175" spans="2:25" x14ac:dyDescent="0.2">
      <c r="B175" s="240">
        <f>'PetroleumStatistics Table 3B'!A129</f>
        <v>43617</v>
      </c>
      <c r="C175" s="143">
        <f>VLOOKUP($B175,'PetroleumStatistics Table 3B'!$A:$Y,MATCH(C$66,'PetroleumStatistics Table 3B'!$A$9:$G$9,0),FALSE)</f>
        <v>82.6</v>
      </c>
      <c r="D175" s="144">
        <f>VLOOKUP($B175,'PetroleumStatistics Table 3B'!$A:$Y,MATCH(D$66,'PetroleumStatistics Table 3B'!$A$9:$G$9,0),FALSE)</f>
        <v>106.9062</v>
      </c>
      <c r="E175" s="144">
        <f t="shared" si="19"/>
        <v>189.50619999999998</v>
      </c>
      <c r="F175" s="144">
        <f>VLOOKUP($B175,'PetroleumStatistics Table 3B'!$A:$Y,MATCH(F$66,'PetroleumStatistics Table 3B'!$A$9:$G$9,0),FALSE)</f>
        <v>141.5</v>
      </c>
      <c r="G175" s="144">
        <f>VLOOKUP($B175,'PetroleumStatistics Table 3B'!$A:$Y,MATCH(G$66,'PetroleumStatistics Table 3B'!$A$9:$G$9,0),FALSE)</f>
        <v>113.4</v>
      </c>
      <c r="H175" s="144">
        <f>VLOOKUP($B175,'PetroleumStatistics Table 3B'!$A:$Y,MATCH(H$66,'PetroleumStatistics Table 3B'!$A$9:$G$9,0),FALSE)</f>
        <v>444.40620000000001</v>
      </c>
      <c r="I175" s="145">
        <f>VLOOKUP($B175,'PetroleumStatistics Table 3B'!$A:$Y,MATCH(I$66,'PetroleumStatistics Table 3B'!$A$9:$G$9,0),FALSE)</f>
        <v>352.3</v>
      </c>
      <c r="J175" s="146">
        <f t="shared" si="13"/>
        <v>0.25517195754694694</v>
      </c>
      <c r="K175" s="254">
        <f t="shared" si="12"/>
        <v>2019</v>
      </c>
      <c r="L175" s="147">
        <f t="shared" si="14"/>
        <v>43617</v>
      </c>
      <c r="M175" s="148">
        <v>0.6</v>
      </c>
      <c r="N175" s="158">
        <f t="shared" si="15"/>
        <v>0.25517195754694694</v>
      </c>
      <c r="O175" s="150">
        <f t="shared" si="16"/>
        <v>0.31840239852639318</v>
      </c>
      <c r="P175" s="151">
        <f t="shared" si="17"/>
        <v>0.42642564392665983</v>
      </c>
      <c r="Q175" s="152">
        <f t="shared" si="18"/>
        <v>1</v>
      </c>
      <c r="W175" s="144"/>
      <c r="X175" s="144"/>
      <c r="Y175" s="144"/>
    </row>
    <row r="176" spans="2:25" x14ac:dyDescent="0.2">
      <c r="B176" s="240">
        <f>'PetroleumStatistics Table 3B'!A130</f>
        <v>43647</v>
      </c>
      <c r="C176" s="143">
        <f>VLOOKUP($B176,'PetroleumStatistics Table 3B'!$A:$Y,MATCH(C$66,'PetroleumStatistics Table 3B'!$A$9:$G$9,0),FALSE)</f>
        <v>85.8</v>
      </c>
      <c r="D176" s="144">
        <f>VLOOKUP($B176,'PetroleumStatistics Table 3B'!$A:$Y,MATCH(D$66,'PetroleumStatistics Table 3B'!$A$9:$G$9,0),FALSE)</f>
        <v>112.23</v>
      </c>
      <c r="E176" s="144">
        <f t="shared" si="19"/>
        <v>198.03</v>
      </c>
      <c r="F176" s="144">
        <f>VLOOKUP($B176,'PetroleumStatistics Table 3B'!$A:$Y,MATCH(F$66,'PetroleumStatistics Table 3B'!$A$9:$G$9,0),FALSE)</f>
        <v>150.69999999999999</v>
      </c>
      <c r="G176" s="144">
        <f>VLOOKUP($B176,'PetroleumStatistics Table 3B'!$A:$Y,MATCH(G$66,'PetroleumStatistics Table 3B'!$A$9:$G$9,0),FALSE)</f>
        <v>116.4</v>
      </c>
      <c r="H176" s="144">
        <f>VLOOKUP($B176,'PetroleumStatistics Table 3B'!$A:$Y,MATCH(H$66,'PetroleumStatistics Table 3B'!$A$9:$G$9,0),FALSE)</f>
        <v>465.13</v>
      </c>
      <c r="I176" s="145">
        <f>VLOOKUP($B176,'PetroleumStatistics Table 3B'!$A:$Y,MATCH(I$66,'PetroleumStatistics Table 3B'!$A$9:$G$9,0),FALSE)</f>
        <v>366</v>
      </c>
      <c r="J176" s="146">
        <f t="shared" si="13"/>
        <v>0.25025261754778233</v>
      </c>
      <c r="K176" s="254">
        <f t="shared" si="12"/>
        <v>2020</v>
      </c>
      <c r="L176" s="147">
        <f t="shared" si="14"/>
        <v>43647</v>
      </c>
      <c r="M176" s="148">
        <v>0.6</v>
      </c>
      <c r="N176" s="158">
        <f t="shared" si="15"/>
        <v>0.25025261754778233</v>
      </c>
      <c r="O176" s="150">
        <f t="shared" si="16"/>
        <v>0.32399544213445702</v>
      </c>
      <c r="P176" s="151">
        <f t="shared" si="17"/>
        <v>0.42575194031776065</v>
      </c>
      <c r="Q176" s="152">
        <f t="shared" si="18"/>
        <v>1</v>
      </c>
      <c r="W176" s="144"/>
      <c r="X176" s="144"/>
      <c r="Y176" s="144"/>
    </row>
    <row r="177" spans="1:25" x14ac:dyDescent="0.2">
      <c r="A177" s="159"/>
      <c r="B177" s="240">
        <f>'PetroleumStatistics Table 3B'!A131</f>
        <v>43678</v>
      </c>
      <c r="C177" s="143">
        <f>VLOOKUP($B177,'PetroleumStatistics Table 3B'!$A:$Y,MATCH(C$66,'PetroleumStatistics Table 3B'!$A$9:$G$9,0),FALSE)</f>
        <v>87.7</v>
      </c>
      <c r="D177" s="144">
        <f>VLOOKUP($B177,'PetroleumStatistics Table 3B'!$A:$Y,MATCH(D$66,'PetroleumStatistics Table 3B'!$A$9:$G$9,0),FALSE)</f>
        <v>115.35719999999999</v>
      </c>
      <c r="E177" s="144">
        <f t="shared" si="19"/>
        <v>203.05719999999999</v>
      </c>
      <c r="F177" s="144">
        <f>VLOOKUP($B177,'PetroleumStatistics Table 3B'!$A:$Y,MATCH(F$66,'PetroleumStatistics Table 3B'!$A$9:$G$9,0),FALSE)</f>
        <v>151.4</v>
      </c>
      <c r="G177" s="144">
        <f>VLOOKUP($B177,'PetroleumStatistics Table 3B'!$A:$Y,MATCH(G$66,'PetroleumStatistics Table 3B'!$A$9:$G$9,0),FALSE)</f>
        <v>120.1</v>
      </c>
      <c r="H177" s="144">
        <f>VLOOKUP($B177,'PetroleumStatistics Table 3B'!$A:$Y,MATCH(H$66,'PetroleumStatistics Table 3B'!$A$9:$G$9,0),FALSE)</f>
        <v>474.55719999999997</v>
      </c>
      <c r="I177" s="145">
        <f>VLOOKUP($B177,'PetroleumStatistics Table 3B'!$A:$Y,MATCH(I$66,'PetroleumStatistics Table 3B'!$A$9:$G$9,0),FALSE)</f>
        <v>373</v>
      </c>
      <c r="J177" s="146">
        <f t="shared" si="13"/>
        <v>0.25307802726415279</v>
      </c>
      <c r="K177" s="254">
        <f t="shared" si="12"/>
        <v>2020</v>
      </c>
      <c r="L177" s="147">
        <f t="shared" si="14"/>
        <v>43678</v>
      </c>
      <c r="M177" s="148">
        <v>0.6</v>
      </c>
      <c r="N177" s="158">
        <f t="shared" si="15"/>
        <v>0.25307802726415279</v>
      </c>
      <c r="O177" s="150">
        <f t="shared" si="16"/>
        <v>0.31903424919061396</v>
      </c>
      <c r="P177" s="151">
        <f t="shared" si="17"/>
        <v>0.42788772354523336</v>
      </c>
      <c r="Q177" s="152">
        <f t="shared" si="18"/>
        <v>1.0000000000000002</v>
      </c>
      <c r="W177" s="144"/>
      <c r="X177" s="144"/>
      <c r="Y177" s="144"/>
    </row>
    <row r="178" spans="1:25" x14ac:dyDescent="0.2">
      <c r="A178" s="159"/>
      <c r="B178" s="240">
        <f>'PetroleumStatistics Table 3B'!A132</f>
        <v>43709</v>
      </c>
      <c r="C178" s="143">
        <f>VLOOKUP($B178,'PetroleumStatistics Table 3B'!$A:$Y,MATCH(C$66,'PetroleumStatistics Table 3B'!$A$9:$G$9,0),FALSE)</f>
        <v>83.6</v>
      </c>
      <c r="D178" s="144">
        <f>VLOOKUP($B178,'PetroleumStatistics Table 3B'!$A:$Y,MATCH(D$66,'PetroleumStatistics Table 3B'!$A$9:$G$9,0),FALSE)</f>
        <v>108.58110000000001</v>
      </c>
      <c r="E178" s="144">
        <f t="shared" si="19"/>
        <v>192.18110000000001</v>
      </c>
      <c r="F178" s="144">
        <f>VLOOKUP($B178,'PetroleumStatistics Table 3B'!$A:$Y,MATCH(F$66,'PetroleumStatistics Table 3B'!$A$9:$G$9,0),FALSE)</f>
        <v>142</v>
      </c>
      <c r="G178" s="144">
        <f>VLOOKUP($B178,'PetroleumStatistics Table 3B'!$A:$Y,MATCH(G$66,'PetroleumStatistics Table 3B'!$A$9:$G$9,0),FALSE)</f>
        <v>111</v>
      </c>
      <c r="H178" s="144">
        <f>VLOOKUP($B178,'PetroleumStatistics Table 3B'!$A:$Y,MATCH(H$66,'PetroleumStatistics Table 3B'!$A$9:$G$9,0),FALSE)</f>
        <v>445.18110000000001</v>
      </c>
      <c r="I178" s="145">
        <f>VLOOKUP($B178,'PetroleumStatistics Table 3B'!$A:$Y,MATCH(I$66,'PetroleumStatistics Table 3B'!$A$9:$G$9,0),FALSE)</f>
        <v>349.4</v>
      </c>
      <c r="J178" s="146">
        <f t="shared" si="13"/>
        <v>0.24933673060244471</v>
      </c>
      <c r="K178" s="254">
        <f t="shared" si="12"/>
        <v>2020</v>
      </c>
      <c r="L178" s="147">
        <f t="shared" si="14"/>
        <v>43709</v>
      </c>
      <c r="M178" s="148">
        <v>0.6</v>
      </c>
      <c r="N178" s="158">
        <f t="shared" si="15"/>
        <v>0.24933673060244471</v>
      </c>
      <c r="O178" s="150">
        <f t="shared" si="16"/>
        <v>0.31897131302294729</v>
      </c>
      <c r="P178" s="151">
        <f t="shared" si="17"/>
        <v>0.431691956374608</v>
      </c>
      <c r="Q178" s="152">
        <f t="shared" si="18"/>
        <v>1</v>
      </c>
      <c r="W178" s="144"/>
      <c r="X178" s="144"/>
      <c r="Y178" s="144"/>
    </row>
    <row r="179" spans="1:25" x14ac:dyDescent="0.2">
      <c r="A179" s="159"/>
      <c r="B179" s="240">
        <f>'PetroleumStatistics Table 3B'!A133</f>
        <v>43739</v>
      </c>
      <c r="C179" s="143">
        <f>VLOOKUP($B179,'PetroleumStatistics Table 3B'!$A:$Y,MATCH(C$66,'PetroleumStatistics Table 3B'!$A$9:$G$9,0),FALSE)</f>
        <v>87</v>
      </c>
      <c r="D179" s="144">
        <f>VLOOKUP($B179,'PetroleumStatistics Table 3B'!$A:$Y,MATCH(D$66,'PetroleumStatistics Table 3B'!$A$9:$G$9,0),FALSE)</f>
        <v>111.3973</v>
      </c>
      <c r="E179" s="144">
        <f t="shared" si="19"/>
        <v>198.3973</v>
      </c>
      <c r="F179" s="144">
        <f>VLOOKUP($B179,'PetroleumStatistics Table 3B'!$A:$Y,MATCH(F$66,'PetroleumStatistics Table 3B'!$A$9:$G$9,0),FALSE)</f>
        <v>148.6</v>
      </c>
      <c r="G179" s="144">
        <f>VLOOKUP($B179,'PetroleumStatistics Table 3B'!$A:$Y,MATCH(G$66,'PetroleumStatistics Table 3B'!$A$9:$G$9,0),FALSE)</f>
        <v>117.7</v>
      </c>
      <c r="H179" s="144">
        <f>VLOOKUP($B179,'PetroleumStatistics Table 3B'!$A:$Y,MATCH(H$66,'PetroleumStatistics Table 3B'!$A$9:$G$9,0),FALSE)</f>
        <v>464.69729999999998</v>
      </c>
      <c r="I179" s="145">
        <f>VLOOKUP($B179,'PetroleumStatistics Table 3B'!$A:$Y,MATCH(I$66,'PetroleumStatistics Table 3B'!$A$9:$G$9,0),FALSE)</f>
        <v>361.4</v>
      </c>
      <c r="J179" s="146">
        <f t="shared" si="13"/>
        <v>0.25328315873580504</v>
      </c>
      <c r="K179" s="254">
        <f t="shared" si="12"/>
        <v>2020</v>
      </c>
      <c r="L179" s="147">
        <f t="shared" si="14"/>
        <v>43739</v>
      </c>
      <c r="M179" s="148">
        <v>0.6</v>
      </c>
      <c r="N179" s="158">
        <f t="shared" si="15"/>
        <v>0.25328315873580504</v>
      </c>
      <c r="O179" s="150">
        <f t="shared" si="16"/>
        <v>0.31977805767324236</v>
      </c>
      <c r="P179" s="151">
        <f t="shared" si="17"/>
        <v>0.42693878359095266</v>
      </c>
      <c r="Q179" s="152">
        <f t="shared" si="18"/>
        <v>1</v>
      </c>
      <c r="W179" s="144"/>
      <c r="X179" s="144"/>
      <c r="Y179" s="144"/>
    </row>
    <row r="180" spans="1:25" x14ac:dyDescent="0.2">
      <c r="A180" s="159"/>
      <c r="B180" s="240">
        <f>'PetroleumStatistics Table 3B'!A134</f>
        <v>43770</v>
      </c>
      <c r="C180" s="143">
        <f>VLOOKUP($B180,'PetroleumStatistics Table 3B'!$A:$Y,MATCH(C$66,'PetroleumStatistics Table 3B'!$A$9:$G$9,0),FALSE)</f>
        <v>87.2</v>
      </c>
      <c r="D180" s="144">
        <f>VLOOKUP($B180,'PetroleumStatistics Table 3B'!$A:$Y,MATCH(D$66,'PetroleumStatistics Table 3B'!$A$9:$G$9,0),FALSE)</f>
        <v>112.7898</v>
      </c>
      <c r="E180" s="144">
        <f t="shared" si="19"/>
        <v>199.9898</v>
      </c>
      <c r="F180" s="144">
        <f>VLOOKUP($B180,'PetroleumStatistics Table 3B'!$A:$Y,MATCH(F$66,'PetroleumStatistics Table 3B'!$A$9:$G$9,0),FALSE)</f>
        <v>150.80000000000001</v>
      </c>
      <c r="G180" s="144">
        <f>VLOOKUP($B180,'PetroleumStatistics Table 3B'!$A:$Y,MATCH(G$66,'PetroleumStatistics Table 3B'!$A$9:$G$9,0),FALSE)</f>
        <v>120</v>
      </c>
      <c r="H180" s="144">
        <f>VLOOKUP($B180,'PetroleumStatistics Table 3B'!$A:$Y,MATCH(H$66,'PetroleumStatistics Table 3B'!$A$9:$G$9,0),FALSE)</f>
        <v>470.78980000000001</v>
      </c>
      <c r="I180" s="145">
        <f>VLOOKUP($B180,'PetroleumStatistics Table 3B'!$A:$Y,MATCH(I$66,'PetroleumStatistics Table 3B'!$A$9:$G$9,0),FALSE)</f>
        <v>366.8</v>
      </c>
      <c r="J180" s="146">
        <f t="shared" si="13"/>
        <v>0.25489082388785822</v>
      </c>
      <c r="K180" s="254">
        <f t="shared" si="12"/>
        <v>2020</v>
      </c>
      <c r="L180" s="147">
        <f t="shared" si="14"/>
        <v>43770</v>
      </c>
      <c r="M180" s="148">
        <v>0.6</v>
      </c>
      <c r="N180" s="158">
        <f t="shared" si="15"/>
        <v>0.25489082388785822</v>
      </c>
      <c r="O180" s="150">
        <f t="shared" si="16"/>
        <v>0.32031280201907519</v>
      </c>
      <c r="P180" s="151">
        <f t="shared" si="17"/>
        <v>0.42479637409306659</v>
      </c>
      <c r="Q180" s="152">
        <f t="shared" si="18"/>
        <v>1</v>
      </c>
      <c r="W180" s="144"/>
      <c r="X180" s="144"/>
      <c r="Y180" s="144"/>
    </row>
    <row r="181" spans="1:25" x14ac:dyDescent="0.2">
      <c r="A181" s="159"/>
      <c r="B181" s="240">
        <f>'PetroleumStatistics Table 3B'!A135</f>
        <v>43800</v>
      </c>
      <c r="C181" s="143">
        <f>VLOOKUP($B181,'PetroleumStatistics Table 3B'!$A:$Y,MATCH(C$66,'PetroleumStatistics Table 3B'!$A$9:$G$9,0),FALSE)</f>
        <v>89.8</v>
      </c>
      <c r="D181" s="144">
        <f>VLOOKUP($B181,'PetroleumStatistics Table 3B'!$A:$Y,MATCH(D$66,'PetroleumStatistics Table 3B'!$A$9:$G$9,0),FALSE)</f>
        <v>114.9838</v>
      </c>
      <c r="E181" s="144">
        <f t="shared" si="19"/>
        <v>204.78379999999999</v>
      </c>
      <c r="F181" s="144">
        <f>VLOOKUP($B181,'PetroleumStatistics Table 3B'!$A:$Y,MATCH(F$66,'PetroleumStatistics Table 3B'!$A$9:$G$9,0),FALSE)</f>
        <v>153.69999999999999</v>
      </c>
      <c r="G181" s="144">
        <f>VLOOKUP($B181,'PetroleumStatistics Table 3B'!$A:$Y,MATCH(G$66,'PetroleumStatistics Table 3B'!$A$9:$G$9,0),FALSE)</f>
        <v>122.3</v>
      </c>
      <c r="H181" s="144">
        <f>VLOOKUP($B181,'PetroleumStatistics Table 3B'!$A:$Y,MATCH(H$66,'PetroleumStatistics Table 3B'!$A$9:$G$9,0),FALSE)</f>
        <v>480.78379999999999</v>
      </c>
      <c r="I181" s="145">
        <f>VLOOKUP($B181,'PetroleumStatistics Table 3B'!$A:$Y,MATCH(I$66,'PetroleumStatistics Table 3B'!$A$9:$G$9,0),FALSE)</f>
        <v>374</v>
      </c>
      <c r="J181" s="146">
        <f t="shared" si="13"/>
        <v>0.25437629138086598</v>
      </c>
      <c r="K181" s="254">
        <f t="shared" si="12"/>
        <v>2020</v>
      </c>
      <c r="L181" s="147">
        <f t="shared" si="14"/>
        <v>43800</v>
      </c>
      <c r="M181" s="148">
        <v>0.6</v>
      </c>
      <c r="N181" s="158">
        <f t="shared" si="15"/>
        <v>0.25437629138086598</v>
      </c>
      <c r="O181" s="150">
        <f t="shared" si="16"/>
        <v>0.31968631222599431</v>
      </c>
      <c r="P181" s="151">
        <f t="shared" si="17"/>
        <v>0.42593739639313971</v>
      </c>
      <c r="Q181" s="152">
        <f t="shared" si="18"/>
        <v>1</v>
      </c>
      <c r="W181" s="144"/>
      <c r="X181" s="144"/>
      <c r="Y181" s="144"/>
    </row>
    <row r="182" spans="1:25" x14ac:dyDescent="0.2">
      <c r="A182" s="159"/>
      <c r="B182" s="240">
        <f>'PetroleumStatistics Table 3B'!A136</f>
        <v>43831</v>
      </c>
      <c r="C182" s="143">
        <f>VLOOKUP($B182,'PetroleumStatistics Table 3B'!$A:$Y,MATCH(C$66,'PetroleumStatistics Table 3B'!$A$9:$G$9,0),FALSE)</f>
        <v>81.099999999999994</v>
      </c>
      <c r="D182" s="144">
        <f>VLOOKUP($B182,'PetroleumStatistics Table 3B'!$A:$Y,MATCH(D$66,'PetroleumStatistics Table 3B'!$A$9:$G$9,0),FALSE)</f>
        <v>105.1065</v>
      </c>
      <c r="E182" s="144">
        <f t="shared" si="19"/>
        <v>186.20650000000001</v>
      </c>
      <c r="F182" s="144">
        <f>VLOOKUP($B182,'PetroleumStatistics Table 3B'!$A:$Y,MATCH(F$66,'PetroleumStatistics Table 3B'!$A$9:$G$9,0),FALSE)</f>
        <v>139.80000000000001</v>
      </c>
      <c r="G182" s="144">
        <f>VLOOKUP($B182,'PetroleumStatistics Table 3B'!$A:$Y,MATCH(G$66,'PetroleumStatistics Table 3B'!$A$9:$G$9,0),FALSE)</f>
        <v>109</v>
      </c>
      <c r="H182" s="144">
        <f>VLOOKUP($B182,'PetroleumStatistics Table 3B'!$A:$Y,MATCH(H$66,'PetroleumStatistics Table 3B'!$A$9:$G$9,0),FALSE)</f>
        <v>435.00650000000002</v>
      </c>
      <c r="I182" s="145">
        <f>VLOOKUP($B182,'PetroleumStatistics Table 3B'!$A:$Y,MATCH(I$66,'PetroleumStatistics Table 3B'!$A$9:$G$9,0),FALSE)</f>
        <v>338.3</v>
      </c>
      <c r="J182" s="146">
        <f t="shared" si="13"/>
        <v>0.25057096847978133</v>
      </c>
      <c r="K182" s="254">
        <f t="shared" si="12"/>
        <v>2020</v>
      </c>
      <c r="L182" s="147">
        <f t="shared" si="14"/>
        <v>43831</v>
      </c>
      <c r="M182" s="148">
        <v>0.6</v>
      </c>
      <c r="N182" s="158">
        <f t="shared" si="15"/>
        <v>0.25057096847978133</v>
      </c>
      <c r="O182" s="150">
        <f t="shared" si="16"/>
        <v>0.32137450819700397</v>
      </c>
      <c r="P182" s="151">
        <f t="shared" si="17"/>
        <v>0.4280545233232147</v>
      </c>
      <c r="Q182" s="152">
        <f t="shared" si="18"/>
        <v>1</v>
      </c>
      <c r="W182" s="144"/>
      <c r="X182" s="144"/>
      <c r="Y182" s="144"/>
    </row>
    <row r="183" spans="1:25" x14ac:dyDescent="0.2">
      <c r="B183" s="240">
        <f>'PetroleumStatistics Table 3B'!A137</f>
        <v>43862</v>
      </c>
      <c r="C183" s="143">
        <f>VLOOKUP($B183,'PetroleumStatistics Table 3B'!$A:$Y,MATCH(C$66,'PetroleumStatistics Table 3B'!$A$9:$G$9,0),FALSE)</f>
        <v>82.4</v>
      </c>
      <c r="D183" s="144">
        <f>VLOOKUP($B183,'PetroleumStatistics Table 3B'!$A:$Y,MATCH(D$66,'PetroleumStatistics Table 3B'!$A$9:$G$9,0),FALSE)</f>
        <v>107.48699999999999</v>
      </c>
      <c r="E183" s="144">
        <f t="shared" si="19"/>
        <v>189.887</v>
      </c>
      <c r="F183" s="144">
        <f>VLOOKUP($B183,'PetroleumStatistics Table 3B'!$A:$Y,MATCH(F$66,'PetroleumStatistics Table 3B'!$A$9:$G$9,0),FALSE)</f>
        <v>141.69999999999999</v>
      </c>
      <c r="G183" s="144">
        <f>VLOOKUP($B183,'PetroleumStatistics Table 3B'!$A:$Y,MATCH(G$66,'PetroleumStatistics Table 3B'!$A$9:$G$9,0),FALSE)</f>
        <v>111.5</v>
      </c>
      <c r="H183" s="144">
        <f>VLOOKUP($B183,'PetroleumStatistics Table 3B'!$A:$Y,MATCH(H$66,'PetroleumStatistics Table 3B'!$A$9:$G$9,0),FALSE)</f>
        <v>443.08699999999999</v>
      </c>
      <c r="I183" s="145">
        <f>VLOOKUP($B183,'PetroleumStatistics Table 3B'!$A:$Y,MATCH(I$66,'PetroleumStatistics Table 3B'!$A$9:$G$9,0),FALSE)</f>
        <v>346.3</v>
      </c>
      <c r="J183" s="146">
        <f t="shared" si="13"/>
        <v>0.25164358241158058</v>
      </c>
      <c r="K183" s="254">
        <f t="shared" si="12"/>
        <v>2020</v>
      </c>
      <c r="L183" s="147">
        <f t="shared" si="14"/>
        <v>43862</v>
      </c>
      <c r="M183" s="148">
        <v>0.6</v>
      </c>
      <c r="N183" s="158">
        <f t="shared" si="15"/>
        <v>0.25164358241158058</v>
      </c>
      <c r="O183" s="150">
        <f t="shared" si="16"/>
        <v>0.31980175450870818</v>
      </c>
      <c r="P183" s="151">
        <f t="shared" si="17"/>
        <v>0.42855466307971124</v>
      </c>
      <c r="Q183" s="152">
        <f t="shared" si="18"/>
        <v>1</v>
      </c>
      <c r="W183" s="144"/>
      <c r="X183" s="144"/>
      <c r="Y183" s="144"/>
    </row>
    <row r="184" spans="1:25" x14ac:dyDescent="0.2">
      <c r="B184" s="240">
        <f>'PetroleumStatistics Table 3B'!A138</f>
        <v>43891</v>
      </c>
      <c r="C184" s="143">
        <f>VLOOKUP($B184,'PetroleumStatistics Table 3B'!$A:$Y,MATCH(C$66,'PetroleumStatistics Table 3B'!$A$9:$G$9,0),FALSE)</f>
        <v>80.3</v>
      </c>
      <c r="D184" s="144">
        <f>VLOOKUP($B184,'PetroleumStatistics Table 3B'!$A:$Y,MATCH(D$66,'PetroleumStatistics Table 3B'!$A$9:$G$9,0),FALSE)</f>
        <v>111.08760000000001</v>
      </c>
      <c r="E184" s="144">
        <f t="shared" si="19"/>
        <v>191.38760000000002</v>
      </c>
      <c r="F184" s="144">
        <f>VLOOKUP($B184,'PetroleumStatistics Table 3B'!$A:$Y,MATCH(F$66,'PetroleumStatistics Table 3B'!$A$9:$G$9,0),FALSE)</f>
        <v>137.9</v>
      </c>
      <c r="G184" s="144">
        <f>VLOOKUP($B184,'PetroleumStatistics Table 3B'!$A:$Y,MATCH(G$66,'PetroleumStatistics Table 3B'!$A$9:$G$9,0),FALSE)</f>
        <v>104</v>
      </c>
      <c r="H184" s="144">
        <f>VLOOKUP($B184,'PetroleumStatistics Table 3B'!$A:$Y,MATCH(H$66,'PetroleumStatistics Table 3B'!$A$9:$G$9,0),FALSE)</f>
        <v>433.2876</v>
      </c>
      <c r="I184" s="145">
        <f>VLOOKUP($B184,'PetroleumStatistics Table 3B'!$A:$Y,MATCH(I$66,'PetroleumStatistics Table 3B'!$A$9:$G$9,0),FALSE)</f>
        <v>334.8</v>
      </c>
      <c r="J184" s="146">
        <f t="shared" si="13"/>
        <v>0.24002533190425943</v>
      </c>
      <c r="K184" s="254">
        <f t="shared" si="12"/>
        <v>2020</v>
      </c>
      <c r="L184" s="147">
        <f t="shared" si="14"/>
        <v>43891</v>
      </c>
      <c r="M184" s="148">
        <v>0.6</v>
      </c>
      <c r="N184" s="158">
        <f t="shared" si="15"/>
        <v>0.24002533190425943</v>
      </c>
      <c r="O184" s="150">
        <f t="shared" si="16"/>
        <v>0.31826435836151323</v>
      </c>
      <c r="P184" s="151">
        <f t="shared" si="17"/>
        <v>0.44171030973422737</v>
      </c>
      <c r="Q184" s="152">
        <f t="shared" si="18"/>
        <v>1</v>
      </c>
      <c r="W184" s="144"/>
      <c r="X184" s="144"/>
      <c r="Y184" s="144"/>
    </row>
    <row r="185" spans="1:25" x14ac:dyDescent="0.2">
      <c r="B185" s="240">
        <f>'PetroleumStatistics Table 3B'!A139</f>
        <v>43922</v>
      </c>
      <c r="C185" s="143">
        <f>VLOOKUP($B185,'PetroleumStatistics Table 3B'!$A:$Y,MATCH(C$66,'PetroleumStatistics Table 3B'!$A$9:$G$9,0),FALSE)</f>
        <v>45.9</v>
      </c>
      <c r="D185" s="144">
        <f>VLOOKUP($B185,'PetroleumStatistics Table 3B'!$A:$Y,MATCH(D$66,'PetroleumStatistics Table 3B'!$A$9:$G$9,0),FALSE)</f>
        <v>69.687300000000008</v>
      </c>
      <c r="E185" s="144">
        <f t="shared" si="19"/>
        <v>115.5873</v>
      </c>
      <c r="F185" s="144">
        <f>VLOOKUP($B185,'PetroleumStatistics Table 3B'!$A:$Y,MATCH(F$66,'PetroleumStatistics Table 3B'!$A$9:$G$9,0),FALSE)</f>
        <v>89.2</v>
      </c>
      <c r="G185" s="144">
        <f>VLOOKUP($B185,'PetroleumStatistics Table 3B'!$A:$Y,MATCH(G$66,'PetroleumStatistics Table 3B'!$A$9:$G$9,0),FALSE)</f>
        <v>52.1</v>
      </c>
      <c r="H185" s="144">
        <f>VLOOKUP($B185,'PetroleumStatistics Table 3B'!$A:$Y,MATCH(H$66,'PetroleumStatistics Table 3B'!$A$9:$G$9,0),FALSE)</f>
        <v>256.88730000000004</v>
      </c>
      <c r="I185" s="145">
        <f>VLOOKUP($B185,'PetroleumStatistics Table 3B'!$A:$Y,MATCH(I$66,'PetroleumStatistics Table 3B'!$A$9:$G$9,0),FALSE)</f>
        <v>181.4</v>
      </c>
      <c r="J185" s="146">
        <f t="shared" si="13"/>
        <v>0.20281267310606632</v>
      </c>
      <c r="K185" s="254">
        <f t="shared" si="12"/>
        <v>2020</v>
      </c>
      <c r="L185" s="147">
        <f t="shared" si="14"/>
        <v>43922</v>
      </c>
      <c r="M185" s="148">
        <v>0.6</v>
      </c>
      <c r="N185" s="158">
        <f t="shared" si="15"/>
        <v>0.20281267310606632</v>
      </c>
      <c r="O185" s="150">
        <f t="shared" si="16"/>
        <v>0.34723398159426327</v>
      </c>
      <c r="P185" s="151">
        <f t="shared" si="17"/>
        <v>0.44995334529967024</v>
      </c>
      <c r="Q185" s="152">
        <f t="shared" si="18"/>
        <v>0.99999999999999978</v>
      </c>
      <c r="W185" s="144"/>
      <c r="X185" s="144"/>
      <c r="Y185" s="144"/>
    </row>
    <row r="186" spans="1:25" x14ac:dyDescent="0.2">
      <c r="B186" s="240">
        <f>'PetroleumStatistics Table 3B'!A140</f>
        <v>43952</v>
      </c>
      <c r="C186" s="143">
        <f>VLOOKUP($B186,'PetroleumStatistics Table 3B'!$A:$Y,MATCH(C$66,'PetroleumStatistics Table 3B'!$A$9:$G$9,0),FALSE)</f>
        <v>56.8</v>
      </c>
      <c r="D186" s="144">
        <f>VLOOKUP($B186,'PetroleumStatistics Table 3B'!$A:$Y,MATCH(D$66,'PetroleumStatistics Table 3B'!$A$9:$G$9,0),FALSE)</f>
        <v>96.15</v>
      </c>
      <c r="E186" s="144">
        <f t="shared" si="19"/>
        <v>152.94999999999999</v>
      </c>
      <c r="F186" s="144">
        <f>VLOOKUP($B186,'PetroleumStatistics Table 3B'!$A:$Y,MATCH(F$66,'PetroleumStatistics Table 3B'!$A$9:$G$9,0),FALSE)</f>
        <v>122.5</v>
      </c>
      <c r="G186" s="144">
        <f>VLOOKUP($B186,'PetroleumStatistics Table 3B'!$A:$Y,MATCH(G$66,'PetroleumStatistics Table 3B'!$A$9:$G$9,0),FALSE)</f>
        <v>73.400000000000006</v>
      </c>
      <c r="H186" s="144">
        <f>VLOOKUP($B186,'PetroleumStatistics Table 3B'!$A:$Y,MATCH(H$66,'PetroleumStatistics Table 3B'!$A$9:$G$9,0),FALSE)</f>
        <v>348.85</v>
      </c>
      <c r="I186" s="145">
        <f>VLOOKUP($B186,'PetroleumStatistics Table 3B'!$A:$Y,MATCH(I$66,'PetroleumStatistics Table 3B'!$A$9:$G$9,0),FALSE)</f>
        <v>256.89999999999998</v>
      </c>
      <c r="J186" s="146">
        <f t="shared" si="13"/>
        <v>0.21040561846065645</v>
      </c>
      <c r="K186" s="254">
        <f t="shared" si="12"/>
        <v>2020</v>
      </c>
      <c r="L186" s="147">
        <f t="shared" si="14"/>
        <v>43952</v>
      </c>
      <c r="M186" s="148">
        <v>0.6</v>
      </c>
      <c r="N186" s="158">
        <f t="shared" si="15"/>
        <v>0.21040561846065645</v>
      </c>
      <c r="O186" s="150">
        <f t="shared" si="16"/>
        <v>0.35115379102766231</v>
      </c>
      <c r="P186" s="151">
        <f t="shared" si="17"/>
        <v>0.43844059051168116</v>
      </c>
      <c r="Q186" s="152">
        <f t="shared" si="18"/>
        <v>0.99999999999999989</v>
      </c>
      <c r="W186" s="144"/>
      <c r="X186" s="144"/>
      <c r="Y186" s="144"/>
    </row>
    <row r="187" spans="1:25" x14ac:dyDescent="0.2">
      <c r="B187" s="240">
        <f>'PetroleumStatistics Table 3B'!A141</f>
        <v>43983</v>
      </c>
      <c r="C187" s="143">
        <f>VLOOKUP($B187,'PetroleumStatistics Table 3B'!$A:$Y,MATCH(C$66,'PetroleumStatistics Table 3B'!$A$9:$G$9,0),FALSE)</f>
        <v>63.9</v>
      </c>
      <c r="D187" s="144">
        <f>VLOOKUP($B187,'PetroleumStatistics Table 3B'!$A:$Y,MATCH(D$66,'PetroleumStatistics Table 3B'!$A$9:$G$9,0),FALSE)</f>
        <v>108.5625</v>
      </c>
      <c r="E187" s="144">
        <f t="shared" si="19"/>
        <v>172.46250000000001</v>
      </c>
      <c r="F187" s="144">
        <f>VLOOKUP($B187,'PetroleumStatistics Table 3B'!$A:$Y,MATCH(F$66,'PetroleumStatistics Table 3B'!$A$9:$G$9,0),FALSE)</f>
        <v>137.6</v>
      </c>
      <c r="G187" s="144">
        <f>VLOOKUP($B187,'PetroleumStatistics Table 3B'!$A:$Y,MATCH(G$66,'PetroleumStatistics Table 3B'!$A$9:$G$9,0),FALSE)</f>
        <v>83.8</v>
      </c>
      <c r="H187" s="144">
        <f>VLOOKUP($B187,'PetroleumStatistics Table 3B'!$A:$Y,MATCH(H$66,'PetroleumStatistics Table 3B'!$A$9:$G$9,0),FALSE)</f>
        <v>393.86250000000001</v>
      </c>
      <c r="I187" s="145">
        <f>VLOOKUP($B187,'PetroleumStatistics Table 3B'!$A:$Y,MATCH(I$66,'PetroleumStatistics Table 3B'!$A$9:$G$9,0),FALSE)</f>
        <v>292</v>
      </c>
      <c r="J187" s="146">
        <f t="shared" si="13"/>
        <v>0.21276460693770033</v>
      </c>
      <c r="K187" s="254">
        <f t="shared" si="12"/>
        <v>2020</v>
      </c>
      <c r="L187" s="147">
        <f t="shared" si="14"/>
        <v>43983</v>
      </c>
      <c r="M187" s="148">
        <v>0.6</v>
      </c>
      <c r="N187" s="158">
        <f t="shared" si="15"/>
        <v>0.21276460693770033</v>
      </c>
      <c r="O187" s="150">
        <f t="shared" si="16"/>
        <v>0.34936050017455328</v>
      </c>
      <c r="P187" s="151">
        <f t="shared" si="17"/>
        <v>0.43787489288774634</v>
      </c>
      <c r="Q187" s="152">
        <f t="shared" si="18"/>
        <v>1</v>
      </c>
      <c r="W187" s="144"/>
      <c r="X187" s="144"/>
      <c r="Y187" s="144"/>
    </row>
    <row r="188" spans="1:25" x14ac:dyDescent="0.2">
      <c r="B188" s="240">
        <f>'PetroleumStatistics Table 3B'!A142</f>
        <v>44013</v>
      </c>
      <c r="C188" s="143">
        <f>VLOOKUP($B188,'PetroleumStatistics Table 3B'!$A:$Y,MATCH(C$66,'PetroleumStatistics Table 3B'!$A$9:$G$9,0),FALSE)</f>
        <v>71.3</v>
      </c>
      <c r="D188" s="144">
        <f>VLOOKUP($B188,'PetroleumStatistics Table 3B'!$A:$Y,MATCH(D$66,'PetroleumStatistics Table 3B'!$A$9:$G$9,0),FALSE)</f>
        <v>115.12589999999999</v>
      </c>
      <c r="E188" s="144">
        <f t="shared" si="19"/>
        <v>186.42589999999998</v>
      </c>
      <c r="F188" s="144">
        <f>VLOOKUP($B188,'PetroleumStatistics Table 3B'!$A:$Y,MATCH(F$66,'PetroleumStatistics Table 3B'!$A$9:$G$9,0),FALSE)</f>
        <v>147.6</v>
      </c>
      <c r="G188" s="144">
        <f>VLOOKUP($B188,'PetroleumStatistics Table 3B'!$A:$Y,MATCH(G$66,'PetroleumStatistics Table 3B'!$A$9:$G$9,0),FALSE)</f>
        <v>88.5</v>
      </c>
      <c r="H188" s="144">
        <f>VLOOKUP($B188,'PetroleumStatistics Table 3B'!$A:$Y,MATCH(H$66,'PetroleumStatistics Table 3B'!$A$9:$G$9,0),FALSE)</f>
        <v>422.52589999999998</v>
      </c>
      <c r="I188" s="145">
        <f>VLOOKUP($B188,'PetroleumStatistics Table 3B'!$A:$Y,MATCH(I$66,'PetroleumStatistics Table 3B'!$A$9:$G$9,0),FALSE)</f>
        <v>322.3</v>
      </c>
      <c r="J188" s="146">
        <f t="shared" si="13"/>
        <v>0.20945461568154758</v>
      </c>
      <c r="K188" s="254">
        <f t="shared" si="12"/>
        <v>2021</v>
      </c>
      <c r="L188" s="147">
        <f t="shared" si="14"/>
        <v>44013</v>
      </c>
      <c r="M188" s="148">
        <v>0.6</v>
      </c>
      <c r="N188" s="158">
        <f t="shared" si="15"/>
        <v>0.20945461568154758</v>
      </c>
      <c r="O188" s="150">
        <f t="shared" si="16"/>
        <v>0.34932769801803865</v>
      </c>
      <c r="P188" s="151">
        <f t="shared" si="17"/>
        <v>0.44121768630041375</v>
      </c>
      <c r="Q188" s="152">
        <f t="shared" si="18"/>
        <v>1</v>
      </c>
      <c r="W188" s="144"/>
      <c r="X188" s="144"/>
      <c r="Y188" s="144"/>
    </row>
    <row r="189" spans="1:25" x14ac:dyDescent="0.2">
      <c r="B189" s="240">
        <f>'PetroleumStatistics Table 3B'!A143</f>
        <v>44044</v>
      </c>
      <c r="C189" s="143">
        <f>VLOOKUP($B189,'PetroleumStatistics Table 3B'!$A:$Y,MATCH(C$66,'PetroleumStatistics Table 3B'!$A$9:$G$9,0),FALSE)</f>
        <v>70.2</v>
      </c>
      <c r="D189" s="144">
        <f>VLOOKUP($B189,'PetroleumStatistics Table 3B'!$A:$Y,MATCH(D$66,'PetroleumStatistics Table 3B'!$A$9:$G$9,0),FALSE)</f>
        <v>117.714</v>
      </c>
      <c r="E189" s="144">
        <f t="shared" si="19"/>
        <v>187.91399999999999</v>
      </c>
      <c r="F189" s="144">
        <f>VLOOKUP($B189,'PetroleumStatistics Table 3B'!$A:$Y,MATCH(F$66,'PetroleumStatistics Table 3B'!$A$9:$G$9,0),FALSE)</f>
        <v>143.9</v>
      </c>
      <c r="G189" s="144">
        <f>VLOOKUP($B189,'PetroleumStatistics Table 3B'!$A:$Y,MATCH(G$66,'PetroleumStatistics Table 3B'!$A$9:$G$9,0),FALSE)</f>
        <v>87.9</v>
      </c>
      <c r="H189" s="144">
        <f>VLOOKUP($B189,'PetroleumStatistics Table 3B'!$A:$Y,MATCH(H$66,'PetroleumStatistics Table 3B'!$A$9:$G$9,0),FALSE)</f>
        <v>419.71399999999994</v>
      </c>
      <c r="I189" s="145">
        <f>VLOOKUP($B189,'PetroleumStatistics Table 3B'!$A:$Y,MATCH(I$66,'PetroleumStatistics Table 3B'!$A$9:$G$9,0),FALSE)</f>
        <v>320.60000000000002</v>
      </c>
      <c r="J189" s="146">
        <f t="shared" si="13"/>
        <v>0.20942832500226349</v>
      </c>
      <c r="K189" s="254">
        <f t="shared" si="12"/>
        <v>2021</v>
      </c>
      <c r="L189" s="147">
        <f t="shared" si="14"/>
        <v>44044</v>
      </c>
      <c r="M189" s="148">
        <v>0.6</v>
      </c>
      <c r="N189" s="158">
        <f t="shared" si="15"/>
        <v>0.20942832500226349</v>
      </c>
      <c r="O189" s="150">
        <f t="shared" si="16"/>
        <v>0.34285251385467252</v>
      </c>
      <c r="P189" s="151">
        <f t="shared" si="17"/>
        <v>0.44771916114306409</v>
      </c>
      <c r="Q189" s="152">
        <f t="shared" si="18"/>
        <v>1</v>
      </c>
      <c r="W189" s="144"/>
      <c r="X189" s="144"/>
      <c r="Y189" s="144"/>
    </row>
    <row r="190" spans="1:25" x14ac:dyDescent="0.2">
      <c r="B190" s="240">
        <f>'PetroleumStatistics Table 3B'!A144</f>
        <v>44075</v>
      </c>
      <c r="C190" s="143">
        <f>VLOOKUP($B190,'PetroleumStatistics Table 3B'!$A:$Y,MATCH(C$66,'PetroleumStatistics Table 3B'!$A$9:$G$9,0),FALSE)</f>
        <v>73</v>
      </c>
      <c r="D190" s="144">
        <f>VLOOKUP($B190,'PetroleumStatistics Table 3B'!$A:$Y,MATCH(D$66,'PetroleumStatistics Table 3B'!$A$9:$G$9,0),FALSE)</f>
        <v>121.816</v>
      </c>
      <c r="E190" s="144">
        <f t="shared" si="19"/>
        <v>194.816</v>
      </c>
      <c r="F190" s="144">
        <f>VLOOKUP($B190,'PetroleumStatistics Table 3B'!$A:$Y,MATCH(F$66,'PetroleumStatistics Table 3B'!$A$9:$G$9,0),FALSE)</f>
        <v>141.69999999999999</v>
      </c>
      <c r="G190" s="144">
        <f>VLOOKUP($B190,'PetroleumStatistics Table 3B'!$A:$Y,MATCH(G$66,'PetroleumStatistics Table 3B'!$A$9:$G$9,0),FALSE)</f>
        <v>89.3</v>
      </c>
      <c r="H190" s="144">
        <f>VLOOKUP($B190,'PetroleumStatistics Table 3B'!$A:$Y,MATCH(H$66,'PetroleumStatistics Table 3B'!$A$9:$G$9,0),FALSE)</f>
        <v>425.81599999999997</v>
      </c>
      <c r="I190" s="145">
        <f>VLOOKUP($B190,'PetroleumStatistics Table 3B'!$A:$Y,MATCH(I$66,'PetroleumStatistics Table 3B'!$A$9:$G$9,0),FALSE)</f>
        <v>325.3</v>
      </c>
      <c r="J190" s="146">
        <f t="shared" si="13"/>
        <v>0.20971499426982548</v>
      </c>
      <c r="K190" s="254">
        <f t="shared" si="12"/>
        <v>2021</v>
      </c>
      <c r="L190" s="147">
        <f t="shared" si="14"/>
        <v>44075</v>
      </c>
      <c r="M190" s="148">
        <v>0.6</v>
      </c>
      <c r="N190" s="158">
        <f t="shared" si="15"/>
        <v>0.20971499426982548</v>
      </c>
      <c r="O190" s="150">
        <f t="shared" si="16"/>
        <v>0.33277284085144759</v>
      </c>
      <c r="P190" s="151">
        <f t="shared" si="17"/>
        <v>0.45751216487872698</v>
      </c>
      <c r="Q190" s="152">
        <f t="shared" si="18"/>
        <v>1</v>
      </c>
      <c r="W190" s="144"/>
      <c r="X190" s="144"/>
      <c r="Y190" s="144"/>
    </row>
    <row r="191" spans="1:25" x14ac:dyDescent="0.2">
      <c r="B191" s="240">
        <f>'PetroleumStatistics Table 3B'!A145</f>
        <v>44105</v>
      </c>
      <c r="C191" s="143">
        <f>VLOOKUP($B191,'PetroleumStatistics Table 3B'!$A:$Y,MATCH(C$66,'PetroleumStatistics Table 3B'!$A$9:$G$9,0),FALSE)</f>
        <v>74.400000000000006</v>
      </c>
      <c r="D191" s="144">
        <f>VLOOKUP($B191,'PetroleumStatistics Table 3B'!$A:$Y,MATCH(D$66,'PetroleumStatistics Table 3B'!$A$9:$G$9,0),FALSE)</f>
        <v>124.79130000000001</v>
      </c>
      <c r="E191" s="144">
        <f t="shared" si="19"/>
        <v>199.19130000000001</v>
      </c>
      <c r="F191" s="144">
        <f>VLOOKUP($B191,'PetroleumStatistics Table 3B'!$A:$Y,MATCH(F$66,'PetroleumStatistics Table 3B'!$A$9:$G$9,0),FALSE)</f>
        <v>145.1</v>
      </c>
      <c r="G191" s="144">
        <f>VLOOKUP($B191,'PetroleumStatistics Table 3B'!$A:$Y,MATCH(G$66,'PetroleumStatistics Table 3B'!$A$9:$G$9,0),FALSE)</f>
        <v>90</v>
      </c>
      <c r="H191" s="144">
        <f>VLOOKUP($B191,'PetroleumStatistics Table 3B'!$A:$Y,MATCH(H$66,'PetroleumStatistics Table 3B'!$A$9:$G$9,0),FALSE)</f>
        <v>434.29129999999998</v>
      </c>
      <c r="I191" s="145">
        <f>VLOOKUP($B191,'PetroleumStatistics Table 3B'!$A:$Y,MATCH(I$66,'PetroleumStatistics Table 3B'!$A$9:$G$9,0),FALSE)</f>
        <v>335</v>
      </c>
      <c r="J191" s="146">
        <f t="shared" si="13"/>
        <v>0.20723417669200375</v>
      </c>
      <c r="K191" s="254">
        <f t="shared" si="12"/>
        <v>2021</v>
      </c>
      <c r="L191" s="147">
        <f t="shared" si="14"/>
        <v>44105</v>
      </c>
      <c r="M191" s="148">
        <v>0.6</v>
      </c>
      <c r="N191" s="158">
        <f t="shared" si="15"/>
        <v>0.20723417669200375</v>
      </c>
      <c r="O191" s="150">
        <f t="shared" si="16"/>
        <v>0.33410754486677491</v>
      </c>
      <c r="P191" s="151">
        <f t="shared" si="17"/>
        <v>0.45865827844122142</v>
      </c>
      <c r="Q191" s="152">
        <f t="shared" si="18"/>
        <v>1</v>
      </c>
      <c r="W191" s="144"/>
      <c r="X191" s="144"/>
      <c r="Y191" s="144"/>
    </row>
    <row r="192" spans="1:25" x14ac:dyDescent="0.2">
      <c r="B192" s="240">
        <f>'PetroleumStatistics Table 3B'!A146</f>
        <v>44136</v>
      </c>
      <c r="C192" s="143">
        <f>VLOOKUP($B192,'PetroleumStatistics Table 3B'!$A:$Y,MATCH(C$66,'PetroleumStatistics Table 3B'!$A$9:$G$9,0),FALSE)</f>
        <v>75.599999999999994</v>
      </c>
      <c r="D192" s="144">
        <f>VLOOKUP($B192,'PetroleumStatistics Table 3B'!$A:$Y,MATCH(D$66,'PetroleumStatistics Table 3B'!$A$9:$G$9,0),FALSE)</f>
        <v>125.6125</v>
      </c>
      <c r="E192" s="144">
        <f t="shared" si="19"/>
        <v>201.21249999999998</v>
      </c>
      <c r="F192" s="144">
        <f>VLOOKUP($B192,'PetroleumStatistics Table 3B'!$A:$Y,MATCH(F$66,'PetroleumStatistics Table 3B'!$A$9:$G$9,0),FALSE)</f>
        <v>146.6</v>
      </c>
      <c r="G192" s="144">
        <f>VLOOKUP($B192,'PetroleumStatistics Table 3B'!$A:$Y,MATCH(G$66,'PetroleumStatistics Table 3B'!$A$9:$G$9,0),FALSE)</f>
        <v>91.7</v>
      </c>
      <c r="H192" s="144">
        <f>VLOOKUP($B192,'PetroleumStatistics Table 3B'!$A:$Y,MATCH(H$66,'PetroleumStatistics Table 3B'!$A$9:$G$9,0),FALSE)</f>
        <v>439.51249999999999</v>
      </c>
      <c r="I192" s="145">
        <f>VLOOKUP($B192,'PetroleumStatistics Table 3B'!$A:$Y,MATCH(I$66,'PetroleumStatistics Table 3B'!$A$9:$G$9,0),FALSE)</f>
        <v>335</v>
      </c>
      <c r="J192" s="146">
        <f t="shared" si="13"/>
        <v>0.20864025482779217</v>
      </c>
      <c r="K192" s="254">
        <f t="shared" si="12"/>
        <v>2021</v>
      </c>
      <c r="L192" s="147">
        <f t="shared" si="14"/>
        <v>44136</v>
      </c>
      <c r="M192" s="148">
        <v>0.6</v>
      </c>
      <c r="N192" s="158">
        <f t="shared" si="15"/>
        <v>0.20864025482779217</v>
      </c>
      <c r="O192" s="150">
        <f t="shared" si="16"/>
        <v>0.33355137794715733</v>
      </c>
      <c r="P192" s="151">
        <f t="shared" si="17"/>
        <v>0.45780836722505042</v>
      </c>
      <c r="Q192" s="152">
        <f t="shared" si="18"/>
        <v>1</v>
      </c>
      <c r="W192" s="144"/>
      <c r="X192" s="144"/>
      <c r="Y192" s="144"/>
    </row>
    <row r="193" spans="2:25" x14ac:dyDescent="0.2">
      <c r="B193" s="240">
        <f>'PetroleumStatistics Table 3B'!A147</f>
        <v>44166</v>
      </c>
      <c r="C193" s="143">
        <f>VLOOKUP($B193,'PetroleumStatistics Table 3B'!$A:$Y,MATCH(C$66,'PetroleumStatistics Table 3B'!$A$9:$G$9,0),FALSE)</f>
        <v>78.7</v>
      </c>
      <c r="D193" s="144">
        <f>VLOOKUP($B193,'PetroleumStatistics Table 3B'!$A:$Y,MATCH(D$66,'PetroleumStatistics Table 3B'!$A$9:$G$9,0),FALSE)</f>
        <v>130.02269999999999</v>
      </c>
      <c r="E193" s="144">
        <f t="shared" si="19"/>
        <v>208.72269999999997</v>
      </c>
      <c r="F193" s="144">
        <f>VLOOKUP($B193,'PetroleumStatistics Table 3B'!$A:$Y,MATCH(F$66,'PetroleumStatistics Table 3B'!$A$9:$G$9,0),FALSE)</f>
        <v>163.5</v>
      </c>
      <c r="G193" s="144">
        <f>VLOOKUP($B193,'PetroleumStatistics Table 3B'!$A:$Y,MATCH(G$66,'PetroleumStatistics Table 3B'!$A$9:$G$9,0),FALSE)</f>
        <v>97.9</v>
      </c>
      <c r="H193" s="144">
        <f>VLOOKUP($B193,'PetroleumStatistics Table 3B'!$A:$Y,MATCH(H$66,'PetroleumStatistics Table 3B'!$A$9:$G$9,0),FALSE)</f>
        <v>470.12270000000001</v>
      </c>
      <c r="I193" s="145">
        <f>VLOOKUP($B193,'PetroleumStatistics Table 3B'!$A:$Y,MATCH(I$66,'PetroleumStatistics Table 3B'!$A$9:$G$9,0),FALSE)</f>
        <v>353</v>
      </c>
      <c r="J193" s="146">
        <f t="shared" si="13"/>
        <v>0.20824350749283113</v>
      </c>
      <c r="K193" s="254">
        <f t="shared" ref="K193:K199" si="20">YEAR(DATE(YEAR(L193),MONTH(L193)+(6),1))</f>
        <v>2021</v>
      </c>
      <c r="L193" s="147">
        <f t="shared" si="14"/>
        <v>44166</v>
      </c>
      <c r="M193" s="148">
        <v>0.6</v>
      </c>
      <c r="N193" s="158">
        <f t="shared" si="15"/>
        <v>0.20824350749283113</v>
      </c>
      <c r="O193" s="150">
        <f t="shared" si="16"/>
        <v>0.34778154724287935</v>
      </c>
      <c r="P193" s="151">
        <f t="shared" si="17"/>
        <v>0.44397494526428943</v>
      </c>
      <c r="Q193" s="152">
        <f t="shared" si="18"/>
        <v>1</v>
      </c>
      <c r="W193" s="144"/>
      <c r="X193" s="144"/>
      <c r="Y193" s="144"/>
    </row>
    <row r="194" spans="2:25" x14ac:dyDescent="0.2">
      <c r="B194" s="240">
        <f>'PetroleumStatistics Table 3B'!A148</f>
        <v>44197</v>
      </c>
      <c r="C194" s="143">
        <f>VLOOKUP($B194,'PetroleumStatistics Table 3B'!$A:$Y,MATCH(C$66,'PetroleumStatistics Table 3B'!$A$9:$G$9,0),FALSE)</f>
        <v>69</v>
      </c>
      <c r="D194" s="144">
        <f>VLOOKUP($B194,'PetroleumStatistics Table 3B'!$A:$Y,MATCH(D$66,'PetroleumStatistics Table 3B'!$A$9:$G$9,0),FALSE)</f>
        <v>118.9</v>
      </c>
      <c r="E194" s="144">
        <f t="shared" si="19"/>
        <v>187.9</v>
      </c>
      <c r="F194" s="144">
        <f>VLOOKUP($B194,'PetroleumStatistics Table 3B'!$A:$Y,MATCH(F$66,'PetroleumStatistics Table 3B'!$A$9:$G$9,0),FALSE)</f>
        <v>135.6</v>
      </c>
      <c r="G194" s="144">
        <f>VLOOKUP($B194,'PetroleumStatistics Table 3B'!$A:$Y,MATCH(G$66,'PetroleumStatistics Table 3B'!$A$9:$G$9,0),FALSE)</f>
        <v>81.900000000000006</v>
      </c>
      <c r="H194" s="144">
        <f>VLOOKUP($B194,'PetroleumStatistics Table 3B'!$A:$Y,MATCH(H$66,'PetroleumStatistics Table 3B'!$A$9:$G$9,0),FALSE)</f>
        <v>405.4</v>
      </c>
      <c r="I194" s="145">
        <f>VLOOKUP($B194,'PetroleumStatistics Table 3B'!$A:$Y,MATCH(I$66,'PetroleumStatistics Table 3B'!$A$9:$G$9,0),FALSE)</f>
        <v>307.39999999999998</v>
      </c>
      <c r="J194" s="146">
        <f t="shared" si="13"/>
        <v>0.20202269363591516</v>
      </c>
      <c r="K194" s="254">
        <f t="shared" si="20"/>
        <v>2021</v>
      </c>
      <c r="L194" s="147">
        <f t="shared" si="14"/>
        <v>44197</v>
      </c>
      <c r="M194" s="148">
        <v>0.6</v>
      </c>
      <c r="N194" s="158">
        <f t="shared" si="15"/>
        <v>0.20202269363591516</v>
      </c>
      <c r="O194" s="150">
        <f t="shared" si="16"/>
        <v>0.33448445979279723</v>
      </c>
      <c r="P194" s="151">
        <f t="shared" si="17"/>
        <v>0.46349284657128764</v>
      </c>
      <c r="Q194" s="152">
        <f t="shared" si="18"/>
        <v>1</v>
      </c>
      <c r="W194" s="144"/>
      <c r="X194" s="144"/>
      <c r="Y194" s="144"/>
    </row>
    <row r="195" spans="2:25" x14ac:dyDescent="0.2">
      <c r="B195" s="240">
        <f>'PetroleumStatistics Table 3B'!A149</f>
        <v>44228</v>
      </c>
      <c r="C195" s="143">
        <f>VLOOKUP($B195,'PetroleumStatistics Table 3B'!$A:$Y,MATCH(C$66,'PetroleumStatistics Table 3B'!$A$9:$G$9,0),FALSE)</f>
        <v>70.400000000000006</v>
      </c>
      <c r="D195" s="144">
        <f>VLOOKUP($B195,'PetroleumStatistics Table 3B'!$A:$Y,MATCH(D$66,'PetroleumStatistics Table 3B'!$A$9:$G$9,0),FALSE)</f>
        <v>114.4071</v>
      </c>
      <c r="E195" s="144">
        <f t="shared" si="19"/>
        <v>184.80709999999999</v>
      </c>
      <c r="F195" s="144">
        <f>VLOOKUP($B195,'PetroleumStatistics Table 3B'!$A:$Y,MATCH(F$66,'PetroleumStatistics Table 3B'!$A$9:$G$9,0),FALSE)</f>
        <v>151.30000000000001</v>
      </c>
      <c r="G195" s="144">
        <f>VLOOKUP($B195,'PetroleumStatistics Table 3B'!$A:$Y,MATCH(G$66,'PetroleumStatistics Table 3B'!$A$9:$G$9,0),FALSE)</f>
        <v>88.5</v>
      </c>
      <c r="H195" s="144">
        <f>VLOOKUP($B195,'PetroleumStatistics Table 3B'!$A:$Y,MATCH(H$66,'PetroleumStatistics Table 3B'!$A$9:$G$9,0),FALSE)</f>
        <v>424.6071</v>
      </c>
      <c r="I195" s="145">
        <f>VLOOKUP($B195,'PetroleumStatistics Table 3B'!$A:$Y,MATCH(I$66,'PetroleumStatistics Table 3B'!$A$9:$G$9,0),FALSE)</f>
        <v>311.89999999999998</v>
      </c>
      <c r="J195" s="146">
        <f t="shared" si="13"/>
        <v>0.20842797965460305</v>
      </c>
      <c r="K195" s="254">
        <f t="shared" si="20"/>
        <v>2021</v>
      </c>
      <c r="L195" s="147">
        <f t="shared" si="14"/>
        <v>44228</v>
      </c>
      <c r="M195" s="148">
        <v>0.6</v>
      </c>
      <c r="N195" s="158">
        <f t="shared" si="15"/>
        <v>0.20842797965460305</v>
      </c>
      <c r="O195" s="150">
        <f t="shared" si="16"/>
        <v>0.35632941606487506</v>
      </c>
      <c r="P195" s="151">
        <f t="shared" si="17"/>
        <v>0.43524260428052192</v>
      </c>
      <c r="Q195" s="152">
        <f t="shared" si="18"/>
        <v>1</v>
      </c>
      <c r="W195" s="144"/>
      <c r="X195" s="144"/>
      <c r="Y195" s="144"/>
    </row>
    <row r="196" spans="2:25" x14ac:dyDescent="0.2">
      <c r="B196" s="240">
        <f>'PetroleumStatistics Table 3B'!A150</f>
        <v>44256</v>
      </c>
      <c r="C196" s="143">
        <f>VLOOKUP($B196,'PetroleumStatistics Table 3B'!$A:$Y,MATCH(C$66,'PetroleumStatistics Table 3B'!$A$9:$G$9,0),FALSE)</f>
        <v>75.099999999999994</v>
      </c>
      <c r="D196" s="144">
        <f>VLOOKUP($B196,'PetroleumStatistics Table 3B'!$A:$Y,MATCH(D$66,'PetroleumStatistics Table 3B'!$A$9:$G$9,0),FALSE)</f>
        <v>122.2067</v>
      </c>
      <c r="E196" s="144">
        <f t="shared" si="19"/>
        <v>197.30669999999998</v>
      </c>
      <c r="F196" s="144">
        <f>VLOOKUP($B196,'PetroleumStatistics Table 3B'!$A:$Y,MATCH(F$66,'PetroleumStatistics Table 3B'!$A$9:$G$9,0),FALSE)</f>
        <v>156.9</v>
      </c>
      <c r="G196" s="144">
        <f>VLOOKUP($B196,'PetroleumStatistics Table 3B'!$A:$Y,MATCH(G$66,'PetroleumStatistics Table 3B'!$A$9:$G$9,0),FALSE)</f>
        <v>100.1</v>
      </c>
      <c r="H196" s="144">
        <f>VLOOKUP($B196,'PetroleumStatistics Table 3B'!$A:$Y,MATCH(H$66,'PetroleumStatistics Table 3B'!$A$9:$G$9,0),FALSE)</f>
        <v>454.30669999999998</v>
      </c>
      <c r="I196" s="145">
        <f>VLOOKUP($B196,'PetroleumStatistics Table 3B'!$A:$Y,MATCH(I$66,'PetroleumStatistics Table 3B'!$A$9:$G$9,0),FALSE)</f>
        <v>333</v>
      </c>
      <c r="J196" s="146">
        <f t="shared" ref="J196:J199" si="21">G196/H196</f>
        <v>0.2203357335474031</v>
      </c>
      <c r="K196" s="254">
        <f t="shared" si="20"/>
        <v>2021</v>
      </c>
      <c r="L196" s="147">
        <f t="shared" ref="L196:L199" si="22">B196</f>
        <v>44256</v>
      </c>
      <c r="M196" s="148">
        <v>0.6</v>
      </c>
      <c r="N196" s="158">
        <f t="shared" ref="N196:N199" si="23">G196/H196</f>
        <v>0.2203357335474031</v>
      </c>
      <c r="O196" s="150">
        <f t="shared" ref="O196:O199" si="24">F196/H196</f>
        <v>0.34536140453134417</v>
      </c>
      <c r="P196" s="151">
        <f t="shared" ref="P196:P199" si="25">(C196+D196)/H196</f>
        <v>0.43430286192125273</v>
      </c>
      <c r="Q196" s="152">
        <f t="shared" ref="Q196:Q199" si="26">SUM(N196,O196,P196)</f>
        <v>1</v>
      </c>
      <c r="W196" s="144"/>
      <c r="X196" s="144"/>
      <c r="Y196" s="144"/>
    </row>
    <row r="197" spans="2:25" x14ac:dyDescent="0.2">
      <c r="B197" s="240">
        <f>'PetroleumStatistics Table 3B'!A151</f>
        <v>44287</v>
      </c>
      <c r="C197" s="143">
        <f>VLOOKUP($B197,'PetroleumStatistics Table 3B'!$A:$Y,MATCH(C$66,'PetroleumStatistics Table 3B'!$A$9:$G$9,0),FALSE)</f>
        <v>73.900000000000006</v>
      </c>
      <c r="D197" s="144">
        <f>VLOOKUP($B197,'PetroleumStatistics Table 3B'!$A:$Y,MATCH(D$66,'PetroleumStatistics Table 3B'!$A$9:$G$9,0),FALSE)</f>
        <v>120.8985</v>
      </c>
      <c r="E197" s="144">
        <f t="shared" ref="E197:E199" si="27">SUM(C197:D197)</f>
        <v>194.79849999999999</v>
      </c>
      <c r="F197" s="144">
        <f>VLOOKUP($B197,'PetroleumStatistics Table 3B'!$A:$Y,MATCH(F$66,'PetroleumStatistics Table 3B'!$A$9:$G$9,0),FALSE)</f>
        <v>154.5</v>
      </c>
      <c r="G197" s="144">
        <f>VLOOKUP($B197,'PetroleumStatistics Table 3B'!$A:$Y,MATCH(G$66,'PetroleumStatistics Table 3B'!$A$9:$G$9,0),FALSE)</f>
        <v>100.3</v>
      </c>
      <c r="H197" s="144">
        <f>VLOOKUP($B197,'PetroleumStatistics Table 3B'!$A:$Y,MATCH(H$66,'PetroleumStatistics Table 3B'!$A$9:$G$9,0),FALSE)</f>
        <v>449.5985</v>
      </c>
      <c r="I197" s="145">
        <f>VLOOKUP($B197,'PetroleumStatistics Table 3B'!$A:$Y,MATCH(I$66,'PetroleumStatistics Table 3B'!$A$9:$G$9,0),FALSE)</f>
        <v>324.39999999999998</v>
      </c>
      <c r="J197" s="146">
        <f t="shared" si="21"/>
        <v>0.22308793290013201</v>
      </c>
      <c r="K197" s="254">
        <f t="shared" si="20"/>
        <v>2021</v>
      </c>
      <c r="L197" s="147">
        <f t="shared" si="22"/>
        <v>44287</v>
      </c>
      <c r="M197" s="148">
        <v>0.6</v>
      </c>
      <c r="N197" s="158">
        <f t="shared" si="23"/>
        <v>0.22308793290013201</v>
      </c>
      <c r="O197" s="150">
        <f t="shared" si="24"/>
        <v>0.34363993652114055</v>
      </c>
      <c r="P197" s="151">
        <f t="shared" si="25"/>
        <v>0.43327213057872743</v>
      </c>
      <c r="Q197" s="152">
        <f t="shared" si="26"/>
        <v>1</v>
      </c>
      <c r="W197" s="144"/>
      <c r="X197" s="144"/>
      <c r="Y197" s="144"/>
    </row>
    <row r="198" spans="2:25" x14ac:dyDescent="0.2">
      <c r="B198" s="240">
        <f>'PetroleumStatistics Table 3B'!A152</f>
        <v>44317</v>
      </c>
      <c r="C198" s="143">
        <f>VLOOKUP($B198,'PetroleumStatistics Table 3B'!$A:$Y,MATCH(C$66,'PetroleumStatistics Table 3B'!$A$9:$G$9,0),FALSE)</f>
        <v>74.5</v>
      </c>
      <c r="D198" s="144">
        <f>VLOOKUP($B198,'PetroleumStatistics Table 3B'!$A:$Y,MATCH(D$66,'PetroleumStatistics Table 3B'!$A$9:$G$9,0),FALSE)</f>
        <v>124.28230000000001</v>
      </c>
      <c r="E198" s="144">
        <f t="shared" si="27"/>
        <v>198.78230000000002</v>
      </c>
      <c r="F198" s="144">
        <f>VLOOKUP($B198,'PetroleumStatistics Table 3B'!$A:$Y,MATCH(F$66,'PetroleumStatistics Table 3B'!$A$9:$G$9,0),FALSE)</f>
        <v>157.30000000000001</v>
      </c>
      <c r="G198" s="144">
        <f>VLOOKUP($B198,'PetroleumStatistics Table 3B'!$A:$Y,MATCH(G$66,'PetroleumStatistics Table 3B'!$A$9:$G$9,0),FALSE)</f>
        <v>105.3</v>
      </c>
      <c r="H198" s="144">
        <f>VLOOKUP($B198,'PetroleumStatistics Table 3B'!$A:$Y,MATCH(H$66,'PetroleumStatistics Table 3B'!$A$9:$G$9,0),FALSE)</f>
        <v>461.38230000000004</v>
      </c>
      <c r="I198" s="145">
        <f>VLOOKUP($B198,'PetroleumStatistics Table 3B'!$A:$Y,MATCH(I$66,'PetroleumStatistics Table 3B'!$A$9:$G$9,0),FALSE)</f>
        <v>333.8</v>
      </c>
      <c r="J198" s="146">
        <f t="shared" si="21"/>
        <v>0.22822722068011708</v>
      </c>
      <c r="K198" s="254">
        <f t="shared" si="20"/>
        <v>2021</v>
      </c>
      <c r="L198" s="147">
        <f t="shared" si="22"/>
        <v>44317</v>
      </c>
      <c r="M198" s="148">
        <v>0.6</v>
      </c>
      <c r="N198" s="158">
        <f t="shared" si="23"/>
        <v>0.22822722068011708</v>
      </c>
      <c r="O198" s="150">
        <f t="shared" si="24"/>
        <v>0.34093202101597742</v>
      </c>
      <c r="P198" s="151">
        <f t="shared" si="25"/>
        <v>0.43084075830390545</v>
      </c>
      <c r="Q198" s="152">
        <f t="shared" si="26"/>
        <v>0.99999999999999989</v>
      </c>
      <c r="W198" s="144"/>
      <c r="X198" s="144"/>
      <c r="Y198" s="144"/>
    </row>
    <row r="199" spans="2:25" x14ac:dyDescent="0.2">
      <c r="B199" s="240">
        <f>'PetroleumStatistics Table 3B'!A153</f>
        <v>44348</v>
      </c>
      <c r="C199" s="143">
        <f>VLOOKUP($B199,'PetroleumStatistics Table 3B'!$A:$Y,MATCH(C$66,'PetroleumStatistics Table 3B'!$A$9:$G$9,0),FALSE)</f>
        <v>70.099999999999994</v>
      </c>
      <c r="D199" s="144">
        <f>VLOOKUP($B199,'PetroleumStatistics Table 3B'!$A:$Y,MATCH(D$66,'PetroleumStatistics Table 3B'!$A$9:$G$9,0),FALSE)</f>
        <v>115.0398</v>
      </c>
      <c r="E199" s="144">
        <f t="shared" si="27"/>
        <v>185.13979999999998</v>
      </c>
      <c r="F199" s="144">
        <f>VLOOKUP($B199,'PetroleumStatistics Table 3B'!$A:$Y,MATCH(F$66,'PetroleumStatistics Table 3B'!$A$9:$G$9,0),FALSE)</f>
        <v>150.69999999999999</v>
      </c>
      <c r="G199" s="144">
        <f>VLOOKUP($B199,'PetroleumStatistics Table 3B'!$A:$Y,MATCH(G$66,'PetroleumStatistics Table 3B'!$A$9:$G$9,0),FALSE)</f>
        <v>101</v>
      </c>
      <c r="H199" s="144">
        <f>VLOOKUP($B199,'PetroleumStatistics Table 3B'!$A:$Y,MATCH(H$66,'PetroleumStatistics Table 3B'!$A$9:$G$9,0),FALSE)</f>
        <v>436.83979999999997</v>
      </c>
      <c r="I199" s="145">
        <f>VLOOKUP($B199,'PetroleumStatistics Table 3B'!$A:$Y,MATCH(I$66,'PetroleumStatistics Table 3B'!$A$9:$G$9,0),FALSE)</f>
        <v>314.5</v>
      </c>
      <c r="J199" s="146">
        <f t="shared" si="21"/>
        <v>0.23120603937644876</v>
      </c>
      <c r="K199" s="254">
        <f t="shared" si="20"/>
        <v>2021</v>
      </c>
      <c r="L199" s="147">
        <f t="shared" si="22"/>
        <v>44348</v>
      </c>
      <c r="M199" s="148">
        <v>0.6</v>
      </c>
      <c r="N199" s="158">
        <f t="shared" si="23"/>
        <v>0.23120603937644876</v>
      </c>
      <c r="O199" s="150">
        <f t="shared" si="24"/>
        <v>0.34497772409931515</v>
      </c>
      <c r="P199" s="151">
        <f t="shared" si="25"/>
        <v>0.42381623652423611</v>
      </c>
      <c r="Q199" s="152">
        <f t="shared" si="26"/>
        <v>1</v>
      </c>
      <c r="W199" s="144"/>
      <c r="X199" s="144"/>
      <c r="Y199" s="144"/>
    </row>
    <row r="200" spans="2:25" s="262" customFormat="1" x14ac:dyDescent="0.2">
      <c r="B200" s="322"/>
    </row>
  </sheetData>
  <sheetProtection algorithmName="SHA-512" hashValue="TidjfQH96rrCXfXkq0kKo/5eGcB3myfJbt964+DQrnkl6Q95DtlpdJoR0s4C7/DqjlYsLPT+ej7Hc9KzOqGiSw==" saltValue="4hWxPQ7GTC1B21qFUqpwgQ==" spinCount="100000" sheet="1" objects="1" scenarios="1"/>
  <hyperlinks>
    <hyperlink ref="B64" location="'PetroleumStatistics Table 3B'!A1" display="Source data at Table 3B" xr:uid="{94FDEC7B-CFB2-4211-9F68-947A9A86B487}"/>
    <hyperlink ref="M63" r:id="rId1" xr:uid="{0B53ADF2-1CA8-4A5B-ADD8-FEB3EE97F0BA}"/>
  </hyperlinks>
  <pageMargins left="0.7" right="0.7" top="0.75" bottom="0.75" header="0.3" footer="0.3"/>
  <pageSetup paperSize="9" scale="34" orientation="portrait" r:id="rId2"/>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ED3DC-251F-4CA8-80EB-A54C53862A85}">
  <dimension ref="B1:AX327"/>
  <sheetViews>
    <sheetView showGridLines="0" zoomScaleNormal="100" workbookViewId="0">
      <selection activeCell="U64" sqref="U64"/>
    </sheetView>
  </sheetViews>
  <sheetFormatPr defaultColWidth="7.25" defaultRowHeight="12" outlineLevelRow="1" x14ac:dyDescent="0.2"/>
  <cols>
    <col min="1" max="1" width="4.25" style="54" customWidth="1"/>
    <col min="2" max="2" width="14.5" style="54" customWidth="1"/>
    <col min="3" max="3" width="7.25" style="54" customWidth="1"/>
    <col min="4" max="14" width="11.75" style="54" customWidth="1"/>
    <col min="15" max="15" width="13.125" style="54" customWidth="1"/>
    <col min="16" max="16" width="9.75" style="54" bestFit="1" customWidth="1"/>
    <col min="17" max="17" width="11.75" style="54" customWidth="1"/>
    <col min="18" max="18" width="19.125" style="54" customWidth="1"/>
    <col min="19" max="19" width="10.5" style="54" customWidth="1"/>
    <col min="20" max="20" width="11.375" style="54" customWidth="1"/>
    <col min="21" max="21" width="10.625" style="54" customWidth="1"/>
    <col min="22" max="22" width="11.125" style="54" customWidth="1"/>
    <col min="23" max="23" width="7.375" style="54" bestFit="1" customWidth="1"/>
    <col min="24" max="24" width="12.875" style="54" customWidth="1"/>
    <col min="25" max="27" width="11.125" style="54" customWidth="1"/>
    <col min="28" max="29" width="7.375" style="54" bestFit="1" customWidth="1"/>
    <col min="30" max="30" width="13.25" style="54" customWidth="1"/>
    <col min="31" max="33" width="7.375" style="54" bestFit="1" customWidth="1"/>
    <col min="34" max="34" width="9.625" style="54" customWidth="1"/>
    <col min="35" max="35" width="9.125" style="54" customWidth="1"/>
    <col min="36" max="36" width="7.25" style="54"/>
    <col min="37" max="37" width="8.625" style="54" customWidth="1"/>
    <col min="38" max="38" width="8.375" style="54" customWidth="1"/>
    <col min="39" max="40" width="7.25" style="54"/>
    <col min="41" max="41" width="13.25" style="54" customWidth="1"/>
    <col min="42" max="42" width="7.25" style="54"/>
    <col min="43" max="43" width="8.375" style="54" customWidth="1"/>
    <col min="44" max="44" width="11.875" style="54" customWidth="1"/>
    <col min="45" max="45" width="9.25" style="54" customWidth="1"/>
    <col min="46" max="46" width="10.25" style="54" customWidth="1"/>
    <col min="47" max="47" width="10.625" style="54" bestFit="1" customWidth="1"/>
    <col min="48" max="16384" width="7.25" style="54"/>
  </cols>
  <sheetData>
    <row r="1" spans="2:21" s="2" customFormat="1" ht="15.6" customHeight="1" x14ac:dyDescent="0.2"/>
    <row r="2" spans="2:21" s="2" customFormat="1" ht="14.65" customHeight="1" x14ac:dyDescent="0.2"/>
    <row r="3" spans="2:21" s="2" customFormat="1" ht="14.65" customHeight="1" x14ac:dyDescent="0.2">
      <c r="G3" s="9"/>
    </row>
    <row r="4" spans="2:21" s="2" customFormat="1" ht="14.65" customHeight="1" x14ac:dyDescent="0.2"/>
    <row r="5" spans="2:21" s="2" customFormat="1" ht="14.65" customHeight="1" x14ac:dyDescent="0.2"/>
    <row r="6" spans="2:21" s="2" customFormat="1" ht="14.65" customHeight="1" x14ac:dyDescent="0.2">
      <c r="M6" s="10"/>
    </row>
    <row r="7" spans="2:21" s="2" customFormat="1" ht="14.65" customHeight="1" x14ac:dyDescent="0.2">
      <c r="M7" s="10"/>
    </row>
    <row r="8" spans="2:21" s="50" customFormat="1" ht="14.65" customHeight="1" x14ac:dyDescent="0.2">
      <c r="F8" s="51"/>
    </row>
    <row r="9" spans="2:21" s="50" customFormat="1" ht="14.65" customHeight="1" x14ac:dyDescent="0.2">
      <c r="F9" s="51"/>
    </row>
    <row r="10" spans="2:21" s="50" customFormat="1" ht="14.65" customHeight="1" x14ac:dyDescent="0.2">
      <c r="F10" s="51"/>
      <c r="H10" s="52"/>
    </row>
    <row r="11" spans="2:21" s="18" customFormat="1" ht="25.15" customHeight="1" x14ac:dyDescent="0.3">
      <c r="B11" s="53" t="s">
        <v>15</v>
      </c>
      <c r="E11" s="15"/>
      <c r="F11" s="15"/>
      <c r="G11" s="16"/>
      <c r="H11" s="16"/>
      <c r="I11" s="16"/>
      <c r="J11" s="16"/>
      <c r="K11" s="16"/>
      <c r="L11" s="16"/>
      <c r="M11" s="17"/>
      <c r="N11" s="16"/>
      <c r="O11" s="16"/>
      <c r="P11" s="16"/>
      <c r="Q11" s="16"/>
      <c r="R11" s="16"/>
      <c r="S11" s="16"/>
      <c r="T11" s="16"/>
      <c r="U11" s="16"/>
    </row>
    <row r="12" spans="2:21" s="19" customFormat="1" ht="14.65" customHeight="1" x14ac:dyDescent="0.3"/>
    <row r="14" spans="2:21" x14ac:dyDescent="0.2">
      <c r="M14" s="55"/>
    </row>
    <row r="15" spans="2:21" x14ac:dyDescent="0.2">
      <c r="M15" s="369"/>
      <c r="N15" s="369"/>
      <c r="O15" s="369"/>
      <c r="P15" s="369"/>
      <c r="Q15" s="369"/>
      <c r="R15" s="370"/>
      <c r="S15" s="371"/>
      <c r="T15" s="372"/>
      <c r="U15" s="372"/>
    </row>
    <row r="16" spans="2:21" x14ac:dyDescent="0.2">
      <c r="M16" s="369"/>
      <c r="N16" s="369"/>
      <c r="O16" s="369"/>
      <c r="P16" s="369"/>
      <c r="Q16" s="369"/>
      <c r="R16" s="370"/>
      <c r="S16" s="371"/>
      <c r="T16" s="372"/>
      <c r="U16" s="372"/>
    </row>
    <row r="17" spans="13:21" x14ac:dyDescent="0.2">
      <c r="M17" s="373"/>
      <c r="N17" s="373"/>
      <c r="O17" s="373"/>
      <c r="P17" s="373"/>
      <c r="Q17" s="373"/>
      <c r="R17" s="373"/>
      <c r="S17" s="372"/>
      <c r="T17" s="372"/>
      <c r="U17" s="372"/>
    </row>
    <row r="18" spans="13:21" x14ac:dyDescent="0.2">
      <c r="M18" s="373"/>
      <c r="N18" s="373"/>
      <c r="O18" s="373"/>
      <c r="P18" s="373"/>
      <c r="Q18" s="373"/>
      <c r="R18" s="373"/>
      <c r="S18" s="372"/>
      <c r="T18" s="372"/>
      <c r="U18" s="372"/>
    </row>
    <row r="19" spans="13:21" x14ac:dyDescent="0.2">
      <c r="M19" s="373"/>
      <c r="N19" s="373"/>
      <c r="O19" s="373"/>
      <c r="P19" s="373"/>
      <c r="Q19" s="373"/>
      <c r="R19" s="373"/>
      <c r="S19" s="372"/>
      <c r="T19" s="372"/>
      <c r="U19" s="372"/>
    </row>
    <row r="20" spans="13:21" x14ac:dyDescent="0.2">
      <c r="M20" s="373"/>
      <c r="N20" s="373"/>
      <c r="O20" s="373"/>
      <c r="P20" s="373"/>
      <c r="Q20" s="373"/>
      <c r="R20" s="373"/>
      <c r="S20" s="372"/>
      <c r="T20" s="372"/>
      <c r="U20" s="372"/>
    </row>
    <row r="21" spans="13:21" x14ac:dyDescent="0.2">
      <c r="M21" s="373"/>
      <c r="N21" s="373"/>
      <c r="O21" s="373"/>
      <c r="P21" s="373"/>
      <c r="Q21" s="373"/>
      <c r="R21" s="373"/>
      <c r="S21" s="372"/>
      <c r="T21" s="372"/>
      <c r="U21" s="372"/>
    </row>
    <row r="22" spans="13:21" x14ac:dyDescent="0.2">
      <c r="M22" s="373"/>
      <c r="N22" s="373"/>
      <c r="O22" s="373"/>
      <c r="P22" s="373"/>
      <c r="Q22" s="373"/>
      <c r="R22" s="373"/>
      <c r="S22" s="372"/>
      <c r="T22" s="372"/>
      <c r="U22" s="372"/>
    </row>
    <row r="23" spans="13:21" x14ac:dyDescent="0.2">
      <c r="M23" s="373"/>
      <c r="N23" s="373"/>
      <c r="O23" s="373"/>
      <c r="P23" s="373"/>
      <c r="Q23" s="373"/>
      <c r="R23" s="373"/>
      <c r="S23" s="372"/>
      <c r="T23" s="372"/>
      <c r="U23" s="372"/>
    </row>
    <row r="24" spans="13:21" x14ac:dyDescent="0.2">
      <c r="M24" s="373"/>
      <c r="N24" s="373"/>
      <c r="O24" s="373"/>
      <c r="P24" s="373"/>
      <c r="Q24" s="373"/>
      <c r="R24" s="373"/>
      <c r="S24" s="372"/>
      <c r="T24" s="372"/>
      <c r="U24" s="372"/>
    </row>
    <row r="25" spans="13:21" x14ac:dyDescent="0.2">
      <c r="M25" s="373"/>
      <c r="N25" s="373"/>
      <c r="O25" s="373"/>
      <c r="P25" s="373"/>
      <c r="Q25" s="373"/>
      <c r="R25" s="373"/>
      <c r="S25" s="372"/>
      <c r="T25" s="372"/>
      <c r="U25" s="372"/>
    </row>
    <row r="26" spans="13:21" x14ac:dyDescent="0.2">
      <c r="M26" s="373"/>
      <c r="N26" s="373"/>
      <c r="O26" s="373"/>
      <c r="P26" s="373"/>
      <c r="Q26" s="373"/>
      <c r="R26" s="373"/>
      <c r="S26" s="372"/>
      <c r="T26" s="372"/>
      <c r="U26" s="372"/>
    </row>
    <row r="27" spans="13:21" x14ac:dyDescent="0.2">
      <c r="M27" s="373"/>
      <c r="N27" s="373"/>
      <c r="O27" s="373"/>
      <c r="P27" s="373"/>
      <c r="Q27" s="373"/>
      <c r="R27" s="373"/>
      <c r="S27" s="372"/>
      <c r="T27" s="372"/>
      <c r="U27" s="372"/>
    </row>
    <row r="28" spans="13:21" x14ac:dyDescent="0.2">
      <c r="M28" s="373"/>
      <c r="N28" s="373"/>
      <c r="O28" s="373"/>
      <c r="P28" s="373"/>
      <c r="Q28" s="373"/>
      <c r="R28" s="373"/>
      <c r="S28" s="372"/>
      <c r="T28" s="372"/>
      <c r="U28" s="372"/>
    </row>
    <row r="29" spans="13:21" x14ac:dyDescent="0.2">
      <c r="M29" s="373"/>
      <c r="N29" s="373"/>
      <c r="O29" s="373"/>
      <c r="P29" s="373"/>
      <c r="Q29" s="373"/>
      <c r="R29" s="373"/>
      <c r="S29" s="372"/>
      <c r="T29" s="372"/>
      <c r="U29" s="372"/>
    </row>
    <row r="30" spans="13:21" x14ac:dyDescent="0.2">
      <c r="M30" s="373"/>
      <c r="N30" s="373"/>
      <c r="O30" s="373"/>
      <c r="P30" s="373"/>
      <c r="Q30" s="373"/>
      <c r="R30" s="373"/>
      <c r="S30" s="372"/>
      <c r="T30" s="372"/>
      <c r="U30" s="372"/>
    </row>
    <row r="31" spans="13:21" x14ac:dyDescent="0.2">
      <c r="M31" s="373"/>
      <c r="N31" s="373"/>
      <c r="O31" s="373"/>
      <c r="P31" s="373"/>
      <c r="Q31" s="373"/>
      <c r="R31" s="373"/>
      <c r="S31" s="372"/>
      <c r="T31" s="372"/>
      <c r="U31" s="372"/>
    </row>
    <row r="32" spans="13:21" x14ac:dyDescent="0.2">
      <c r="M32" s="373"/>
      <c r="N32" s="373"/>
      <c r="O32" s="373"/>
      <c r="P32" s="373"/>
      <c r="Q32" s="373"/>
      <c r="R32" s="373"/>
      <c r="S32" s="372"/>
      <c r="T32" s="372"/>
      <c r="U32" s="372"/>
    </row>
    <row r="33" spans="2:21" x14ac:dyDescent="0.2">
      <c r="M33" s="2"/>
      <c r="N33" s="2"/>
      <c r="O33" s="2"/>
      <c r="P33" s="2"/>
      <c r="Q33" s="2"/>
      <c r="R33" s="2"/>
    </row>
    <row r="34" spans="2:21" x14ac:dyDescent="0.2">
      <c r="M34" s="2"/>
      <c r="N34" s="2"/>
      <c r="O34" s="2"/>
      <c r="P34" s="2"/>
      <c r="Q34" s="2"/>
      <c r="R34" s="2"/>
    </row>
    <row r="35" spans="2:21" x14ac:dyDescent="0.2">
      <c r="M35" s="2"/>
      <c r="N35" s="2"/>
      <c r="O35" s="2"/>
      <c r="P35" s="2"/>
      <c r="Q35" s="2"/>
      <c r="R35" s="2"/>
    </row>
    <row r="36" spans="2:21" x14ac:dyDescent="0.2">
      <c r="M36" s="2"/>
      <c r="N36" s="2"/>
      <c r="O36" s="2"/>
      <c r="P36" s="2"/>
      <c r="Q36" s="2"/>
      <c r="R36" s="2"/>
    </row>
    <row r="37" spans="2:21" x14ac:dyDescent="0.2">
      <c r="M37" s="2"/>
      <c r="N37" s="2"/>
      <c r="O37" s="2"/>
      <c r="P37" s="2"/>
      <c r="Q37" s="2"/>
      <c r="R37" s="2"/>
    </row>
    <row r="38" spans="2:21" x14ac:dyDescent="0.2">
      <c r="M38" s="2"/>
      <c r="N38" s="2"/>
      <c r="O38" s="2"/>
      <c r="P38" s="2"/>
      <c r="Q38" s="2"/>
      <c r="R38" s="2"/>
    </row>
    <row r="39" spans="2:21" x14ac:dyDescent="0.2">
      <c r="M39" s="2"/>
      <c r="N39" s="2"/>
      <c r="O39" s="2"/>
      <c r="P39" s="2"/>
      <c r="Q39" s="2"/>
      <c r="R39" s="2"/>
    </row>
    <row r="40" spans="2:21" x14ac:dyDescent="0.2">
      <c r="M40" s="2"/>
      <c r="N40" s="2"/>
      <c r="O40" s="2"/>
      <c r="P40" s="2"/>
      <c r="Q40" s="2"/>
      <c r="R40" s="2"/>
    </row>
    <row r="44" spans="2:21" x14ac:dyDescent="0.2">
      <c r="B44" s="56" t="s">
        <v>16</v>
      </c>
      <c r="F44" s="57"/>
      <c r="G44" s="57"/>
      <c r="H44" s="57"/>
      <c r="I44" s="58"/>
      <c r="J44" s="58"/>
      <c r="K44" s="58"/>
      <c r="L44" s="58"/>
      <c r="M44" s="58"/>
      <c r="N44" s="58"/>
      <c r="O44" s="58"/>
      <c r="P44" s="58"/>
      <c r="Q44" s="58"/>
      <c r="R44" s="58"/>
      <c r="S44" s="58"/>
      <c r="T44" s="58"/>
      <c r="U44" s="58"/>
    </row>
    <row r="45" spans="2:21" x14ac:dyDescent="0.2">
      <c r="B45" s="56" t="s">
        <v>17</v>
      </c>
      <c r="F45" s="57"/>
      <c r="G45" s="57"/>
      <c r="H45" s="57"/>
      <c r="I45" s="58"/>
      <c r="J45" s="58"/>
      <c r="K45" s="58"/>
      <c r="L45" s="58"/>
      <c r="M45" s="58"/>
      <c r="N45" s="58"/>
      <c r="O45" s="58"/>
      <c r="P45" s="58"/>
      <c r="Q45" s="58"/>
      <c r="R45" s="58"/>
      <c r="S45" s="58"/>
      <c r="T45" s="58"/>
      <c r="U45" s="58"/>
    </row>
    <row r="46" spans="2:21" x14ac:dyDescent="0.2">
      <c r="B46" s="59" t="s">
        <v>18</v>
      </c>
      <c r="F46" s="58"/>
      <c r="G46" s="58"/>
      <c r="H46" s="58"/>
      <c r="I46" s="58"/>
      <c r="J46" s="58"/>
      <c r="K46" s="58"/>
      <c r="L46" s="58"/>
      <c r="M46" s="58"/>
      <c r="N46" s="58"/>
      <c r="O46" s="58"/>
      <c r="P46" s="58"/>
      <c r="Q46" s="58"/>
      <c r="R46" s="58"/>
      <c r="S46" s="58"/>
      <c r="T46" s="58"/>
      <c r="U46" s="58"/>
    </row>
    <row r="47" spans="2:21" x14ac:dyDescent="0.2">
      <c r="B47" s="56"/>
      <c r="F47" s="58"/>
      <c r="G47" s="58"/>
      <c r="H47" s="58"/>
      <c r="I47" s="58"/>
      <c r="J47" s="58"/>
      <c r="K47" s="58"/>
      <c r="L47" s="58"/>
      <c r="M47" s="58"/>
      <c r="N47" s="58"/>
      <c r="O47" s="58"/>
      <c r="P47" s="58"/>
      <c r="Q47" s="58"/>
      <c r="R47" s="58"/>
      <c r="S47" s="58"/>
      <c r="T47" s="58"/>
      <c r="U47" s="58"/>
    </row>
    <row r="48" spans="2:21" x14ac:dyDescent="0.2">
      <c r="E48" s="60"/>
      <c r="F48" s="58"/>
      <c r="G48" s="58"/>
      <c r="H48" s="58"/>
      <c r="I48" s="58"/>
      <c r="J48" s="58"/>
      <c r="K48" s="58"/>
      <c r="L48" s="58"/>
      <c r="M48" s="58"/>
      <c r="N48" s="58"/>
      <c r="O48" s="58"/>
      <c r="P48" s="58"/>
      <c r="Q48" s="58"/>
      <c r="R48" s="58"/>
      <c r="S48" s="58"/>
      <c r="T48" s="58"/>
      <c r="U48" s="58"/>
    </row>
    <row r="49" spans="2:30" x14ac:dyDescent="0.2">
      <c r="D49" s="61"/>
    </row>
    <row r="50" spans="2:30" x14ac:dyDescent="0.2">
      <c r="D50" s="61"/>
    </row>
    <row r="51" spans="2:30" x14ac:dyDescent="0.2">
      <c r="B51" s="62" t="s">
        <v>19</v>
      </c>
      <c r="E51" s="62"/>
      <c r="F51" s="62"/>
      <c r="G51" s="62"/>
      <c r="Q51" s="63"/>
    </row>
    <row r="52" spans="2:30" x14ac:dyDescent="0.2">
      <c r="E52" s="55"/>
      <c r="N52" s="55"/>
    </row>
    <row r="54" spans="2:30" ht="15" x14ac:dyDescent="0.25">
      <c r="B54" s="64" t="s">
        <v>20</v>
      </c>
      <c r="E54" s="65"/>
      <c r="F54" s="65"/>
      <c r="H54" s="65"/>
      <c r="I54" s="65"/>
      <c r="J54" s="65"/>
      <c r="K54" s="64" t="s">
        <v>21</v>
      </c>
      <c r="L54" s="65"/>
      <c r="M54" s="65"/>
      <c r="N54" s="65"/>
      <c r="Q54" s="64" t="s">
        <v>22</v>
      </c>
    </row>
    <row r="55" spans="2:30" ht="14.25" x14ac:dyDescent="0.2">
      <c r="B55" s="54" t="s">
        <v>24</v>
      </c>
      <c r="E55" s="65"/>
      <c r="F55" s="65"/>
      <c r="H55" s="65"/>
      <c r="I55" s="65"/>
      <c r="J55" s="65"/>
      <c r="K55" s="54" t="s">
        <v>24</v>
      </c>
      <c r="L55" s="65"/>
      <c r="M55" s="65"/>
      <c r="N55" s="65"/>
      <c r="Q55" s="54" t="s">
        <v>24</v>
      </c>
    </row>
    <row r="56" spans="2:30" ht="39.6" customHeight="1" x14ac:dyDescent="0.2">
      <c r="B56" s="71" t="s">
        <v>176</v>
      </c>
      <c r="C56" s="324" t="s">
        <v>26</v>
      </c>
      <c r="D56" s="66" t="s">
        <v>27</v>
      </c>
      <c r="E56" s="67" t="s">
        <v>28</v>
      </c>
      <c r="F56" s="67" t="s">
        <v>29</v>
      </c>
      <c r="G56" s="67" t="s">
        <v>30</v>
      </c>
      <c r="H56" s="67" t="s">
        <v>31</v>
      </c>
      <c r="I56" s="68" t="s">
        <v>32</v>
      </c>
      <c r="K56" s="66" t="str">
        <f>D56</f>
        <v>Week start</v>
      </c>
      <c r="L56" s="69" t="s">
        <v>33</v>
      </c>
      <c r="M56" s="69" t="s">
        <v>34</v>
      </c>
      <c r="N56" s="70" t="s">
        <v>35</v>
      </c>
      <c r="Q56" s="71"/>
      <c r="R56" s="402" t="s">
        <v>36</v>
      </c>
      <c r="S56" s="402"/>
      <c r="T56" s="402"/>
      <c r="U56" s="402"/>
      <c r="V56" s="403" t="s">
        <v>37</v>
      </c>
      <c r="W56" s="404"/>
      <c r="X56" s="405"/>
      <c r="Y56" s="69" t="s">
        <v>38</v>
      </c>
      <c r="Z56" s="69"/>
      <c r="AA56" s="69"/>
      <c r="AB56" s="71" t="s">
        <v>39</v>
      </c>
      <c r="AC56" s="69"/>
      <c r="AD56" s="70"/>
    </row>
    <row r="57" spans="2:30" ht="12.75" x14ac:dyDescent="0.2">
      <c r="B57" s="75"/>
      <c r="C57" s="76"/>
      <c r="D57" s="72" t="s">
        <v>40</v>
      </c>
      <c r="E57" s="283" t="s">
        <v>41</v>
      </c>
      <c r="F57" s="283" t="s">
        <v>42</v>
      </c>
      <c r="G57" s="283" t="s">
        <v>43</v>
      </c>
      <c r="H57" s="283" t="s">
        <v>44</v>
      </c>
      <c r="I57" s="74"/>
      <c r="K57" s="75" t="s">
        <v>40</v>
      </c>
      <c r="L57" s="54" t="s">
        <v>45</v>
      </c>
      <c r="M57" s="54" t="s">
        <v>46</v>
      </c>
      <c r="N57" s="76" t="s">
        <v>47</v>
      </c>
      <c r="Q57" s="77" t="s">
        <v>48</v>
      </c>
      <c r="R57" s="78" t="str">
        <f>E57</f>
        <v>E10</v>
      </c>
      <c r="S57" s="78" t="str">
        <f>F57</f>
        <v>U91</v>
      </c>
      <c r="T57" s="78" t="str">
        <f>G57</f>
        <v>Premium 95</v>
      </c>
      <c r="U57" s="78" t="str">
        <f>H57</f>
        <v>Premium 98</v>
      </c>
      <c r="V57" s="80" t="str">
        <f>L57</f>
        <v>Regular Unleaded Petrol</v>
      </c>
      <c r="W57" s="78" t="str">
        <f>M57</f>
        <v>Premium95</v>
      </c>
      <c r="X57" s="79" t="str">
        <f>N57</f>
        <v>Premium98</v>
      </c>
      <c r="Y57" s="78"/>
      <c r="Z57" s="78"/>
      <c r="AA57" s="78"/>
      <c r="AB57" s="80"/>
      <c r="AC57" s="78"/>
      <c r="AD57" s="79"/>
    </row>
    <row r="58" spans="2:30" ht="12.75" x14ac:dyDescent="0.2">
      <c r="B58" s="75"/>
      <c r="C58" s="76"/>
      <c r="D58" s="83">
        <v>42551</v>
      </c>
      <c r="E58" s="283"/>
      <c r="F58" s="283"/>
      <c r="G58" s="283"/>
      <c r="H58" s="283"/>
      <c r="I58" s="74"/>
      <c r="K58" s="83">
        <f>D58</f>
        <v>42551</v>
      </c>
      <c r="N58" s="76"/>
      <c r="Q58" s="86">
        <v>2017</v>
      </c>
      <c r="R58" s="281">
        <f t="shared" ref="R58:U62" si="0">AVERAGEIFS(E:E,$C:$C,$Q58)</f>
        <v>120.47466544160115</v>
      </c>
      <c r="S58" s="281">
        <f t="shared" si="0"/>
        <v>122.7206420229254</v>
      </c>
      <c r="T58" s="281">
        <f t="shared" si="0"/>
        <v>135.93230531036093</v>
      </c>
      <c r="U58" s="281">
        <f t="shared" si="0"/>
        <v>141.58838571386437</v>
      </c>
      <c r="V58" s="87">
        <f t="shared" ref="V58:X62" si="1">AVERAGEIFS(L:L,$C:$C,$Q58)</f>
        <v>2.1449643110086849</v>
      </c>
      <c r="W58" s="282">
        <f t="shared" si="1"/>
        <v>14.160934859996386</v>
      </c>
      <c r="X58" s="88">
        <f t="shared" si="1"/>
        <v>20.267957690614583</v>
      </c>
      <c r="Y58" s="90">
        <f>V58/S58</f>
        <v>1.7478431302600135E-2</v>
      </c>
      <c r="Z58" s="90">
        <f>W58/T58</f>
        <v>0.10417637534848033</v>
      </c>
      <c r="AA58" s="90">
        <f t="shared" ref="Y58:AA62" si="2">X58/U58</f>
        <v>0.14314703560201647</v>
      </c>
      <c r="AB58" s="89">
        <f>V58/$R58</f>
        <v>1.7804276966831956E-2</v>
      </c>
      <c r="AC58" s="90">
        <f t="shared" ref="AB58:AD62" si="3">W58/$R58</f>
        <v>0.11754284444857624</v>
      </c>
      <c r="AD58" s="427">
        <f t="shared" si="3"/>
        <v>0.16823418945653157</v>
      </c>
    </row>
    <row r="59" spans="2:30" ht="12.75" x14ac:dyDescent="0.2">
      <c r="B59" s="75">
        <f>YEAR(D59)</f>
        <v>2016</v>
      </c>
      <c r="C59" s="76">
        <f t="shared" ref="C59:C122" si="4">YEAR(D59)+(MONTH(D59)&gt;=7)</f>
        <v>2017</v>
      </c>
      <c r="D59" s="83">
        <f>'Weekly prices for NSW to 2018'!B11</f>
        <v>42582</v>
      </c>
      <c r="E59" s="283">
        <f>'Weekly prices for NSW to 2018'!C11</f>
        <v>104.847866960562</v>
      </c>
      <c r="F59" s="283">
        <f>'Weekly prices for NSW to 2018'!D11</f>
        <v>107.95388590666199</v>
      </c>
      <c r="G59" s="283">
        <f>'Weekly prices for NSW to 2018'!E11</f>
        <v>119.91492044216101</v>
      </c>
      <c r="H59" s="283">
        <f>'Weekly prices for NSW to 2018'!F11</f>
        <v>125.46828125984599</v>
      </c>
      <c r="I59" s="74">
        <f>'Weekly prices for NSW to 2018'!G11</f>
        <v>91.290104166666694</v>
      </c>
      <c r="J59" s="84"/>
      <c r="K59" s="85">
        <f t="shared" ref="K59:K122" si="5">D59</f>
        <v>42582</v>
      </c>
      <c r="L59" s="73">
        <f>'Weekly prices for NSW to 2018'!J11</f>
        <v>2.0919088641060899</v>
      </c>
      <c r="M59" s="73">
        <f>'Weekly prices for NSW to 2018'!H11</f>
        <v>13.955660811996401</v>
      </c>
      <c r="N59" s="74">
        <f>'Weekly prices for NSW to 2018'!I11</f>
        <v>20.0195612160366</v>
      </c>
      <c r="Q59" s="86">
        <v>2018</v>
      </c>
      <c r="R59" s="281">
        <f t="shared" si="0"/>
        <v>131.7016327510548</v>
      </c>
      <c r="S59" s="281">
        <f t="shared" si="0"/>
        <v>133.80761570905742</v>
      </c>
      <c r="T59" s="281">
        <f t="shared" si="0"/>
        <v>147.84539407366975</v>
      </c>
      <c r="U59" s="281">
        <f t="shared" si="0"/>
        <v>153.94806471379007</v>
      </c>
      <c r="V59" s="87">
        <f t="shared" si="1"/>
        <v>2.2237494832576847</v>
      </c>
      <c r="W59" s="282">
        <f t="shared" si="1"/>
        <v>14.576683624939998</v>
      </c>
      <c r="X59" s="88">
        <f t="shared" si="1"/>
        <v>21.214045885343509</v>
      </c>
      <c r="Y59" s="90">
        <f t="shared" si="2"/>
        <v>1.6619005364334874E-2</v>
      </c>
      <c r="Z59" s="90">
        <f t="shared" si="2"/>
        <v>9.859410038622235E-2</v>
      </c>
      <c r="AA59" s="90">
        <f t="shared" si="2"/>
        <v>0.13780001667954217</v>
      </c>
      <c r="AB59" s="89">
        <f t="shared" si="3"/>
        <v>1.6884752579044048E-2</v>
      </c>
      <c r="AC59" s="90">
        <f t="shared" si="3"/>
        <v>0.1106795969074518</v>
      </c>
      <c r="AD59" s="427">
        <f t="shared" si="3"/>
        <v>0.16107655950965122</v>
      </c>
    </row>
    <row r="60" spans="2:30" ht="12.75" x14ac:dyDescent="0.2">
      <c r="B60" s="75">
        <f t="shared" ref="B60:B123" si="6">YEAR(D60)</f>
        <v>2016</v>
      </c>
      <c r="C60" s="76">
        <f t="shared" si="4"/>
        <v>2017</v>
      </c>
      <c r="D60" s="83">
        <f>'Weekly prices for NSW to 2018'!B12</f>
        <v>42589</v>
      </c>
      <c r="E60" s="283">
        <f>'Weekly prices for NSW to 2018'!C12</f>
        <v>101.76368104747699</v>
      </c>
      <c r="F60" s="283">
        <f>'Weekly prices for NSW to 2018'!D12</f>
        <v>105.365758507103</v>
      </c>
      <c r="G60" s="283">
        <f>'Weekly prices for NSW to 2018'!E12</f>
        <v>117.18762310202</v>
      </c>
      <c r="H60" s="283">
        <f>'Weekly prices for NSW to 2018'!F12</f>
        <v>122.435991996628</v>
      </c>
      <c r="I60" s="74">
        <f>'Weekly prices for NSW to 2018'!G12</f>
        <v>94.428806420379104</v>
      </c>
      <c r="J60" s="84"/>
      <c r="K60" s="85">
        <f t="shared" si="5"/>
        <v>42589</v>
      </c>
      <c r="L60" s="73">
        <f>'Weekly prices for NSW to 2018'!J12</f>
        <v>2.1082811434831998</v>
      </c>
      <c r="M60" s="73">
        <f>'Weekly prices for NSW to 2018'!H12</f>
        <v>14.0240898828442</v>
      </c>
      <c r="N60" s="74">
        <f>'Weekly prices for NSW to 2018'!I12</f>
        <v>20.114395867182299</v>
      </c>
      <c r="Q60" s="86">
        <v>2019</v>
      </c>
      <c r="R60" s="281">
        <f t="shared" si="0"/>
        <v>137.45524937057488</v>
      </c>
      <c r="S60" s="281">
        <f t="shared" si="0"/>
        <v>140.39290204409863</v>
      </c>
      <c r="T60" s="281">
        <f t="shared" si="0"/>
        <v>154.83743084166562</v>
      </c>
      <c r="U60" s="281">
        <f t="shared" si="0"/>
        <v>160.67602269984741</v>
      </c>
      <c r="V60" s="87">
        <f t="shared" si="1"/>
        <v>2.3402405079534643</v>
      </c>
      <c r="W60" s="282">
        <f t="shared" si="1"/>
        <v>14.762477321042439</v>
      </c>
      <c r="X60" s="88">
        <f t="shared" si="1"/>
        <v>21.575583450475232</v>
      </c>
      <c r="Y60" s="90">
        <f t="shared" si="2"/>
        <v>1.6669222402841806E-2</v>
      </c>
      <c r="Z60" s="90">
        <f t="shared" si="2"/>
        <v>9.5341786806953169E-2</v>
      </c>
      <c r="AA60" s="90">
        <f t="shared" si="2"/>
        <v>0.13428004432733398</v>
      </c>
      <c r="AB60" s="89">
        <f>V60/$R60</f>
        <v>1.7025472062141854E-2</v>
      </c>
      <c r="AC60" s="90">
        <f t="shared" si="3"/>
        <v>0.10739842522305773</v>
      </c>
      <c r="AD60" s="427">
        <f t="shared" si="3"/>
        <v>0.15696441968766259</v>
      </c>
    </row>
    <row r="61" spans="2:30" ht="12.75" x14ac:dyDescent="0.2">
      <c r="B61" s="75">
        <f t="shared" si="6"/>
        <v>2016</v>
      </c>
      <c r="C61" s="76">
        <f t="shared" si="4"/>
        <v>2017</v>
      </c>
      <c r="D61" s="83">
        <f>'Weekly prices for NSW to 2018'!B13</f>
        <v>42596</v>
      </c>
      <c r="E61" s="283">
        <f>'Weekly prices for NSW to 2018'!C13</f>
        <v>111.19705578449501</v>
      </c>
      <c r="F61" s="283">
        <f>'Weekly prices for NSW to 2018'!D13</f>
        <v>113.15329252474299</v>
      </c>
      <c r="G61" s="283">
        <f>'Weekly prices for NSW to 2018'!E13</f>
        <v>125.872540582217</v>
      </c>
      <c r="H61" s="283">
        <f>'Weekly prices for NSW to 2018'!F13</f>
        <v>131.48532273888301</v>
      </c>
      <c r="I61" s="74">
        <f>'Weekly prices for NSW to 2018'!G13</f>
        <v>95.426421320112894</v>
      </c>
      <c r="J61" s="84"/>
      <c r="K61" s="85">
        <f t="shared" si="5"/>
        <v>42596</v>
      </c>
      <c r="L61" s="73">
        <f>'Weekly prices for NSW to 2018'!J13</f>
        <v>2.16675497476602</v>
      </c>
      <c r="M61" s="73">
        <f>'Weekly prices for NSW to 2018'!H13</f>
        <v>13.8866965080711</v>
      </c>
      <c r="N61" s="74">
        <f>'Weekly prices for NSW to 2018'!I13</f>
        <v>19.8812405117136</v>
      </c>
      <c r="Q61" s="93">
        <v>2020</v>
      </c>
      <c r="R61" s="94">
        <f t="shared" si="0"/>
        <v>133.27663844271277</v>
      </c>
      <c r="S61" s="94">
        <f t="shared" si="0"/>
        <v>136.0769388144968</v>
      </c>
      <c r="T61" s="94">
        <f t="shared" si="0"/>
        <v>151.23827627151167</v>
      </c>
      <c r="U61" s="94">
        <f t="shared" si="0"/>
        <v>157.45751902862301</v>
      </c>
      <c r="V61" s="95">
        <f t="shared" si="1"/>
        <v>2.2890592508841729</v>
      </c>
      <c r="W61" s="96">
        <f t="shared" si="1"/>
        <v>15.371124806603294</v>
      </c>
      <c r="X61" s="97">
        <f t="shared" si="1"/>
        <v>22.39141051542159</v>
      </c>
      <c r="Y61" s="99">
        <f>V61/S61</f>
        <v>1.6821801481033249E-2</v>
      </c>
      <c r="Z61" s="99">
        <f t="shared" si="2"/>
        <v>0.10163514941818146</v>
      </c>
      <c r="AA61" s="99">
        <f t="shared" si="2"/>
        <v>0.14220604169021123</v>
      </c>
      <c r="AB61" s="98">
        <f>V61/$R61</f>
        <v>1.7175247497468172E-2</v>
      </c>
      <c r="AC61" s="99">
        <f>W61/$R61</f>
        <v>0.11533247676568893</v>
      </c>
      <c r="AD61" s="428">
        <f t="shared" si="3"/>
        <v>0.16800701741172927</v>
      </c>
    </row>
    <row r="62" spans="2:30" ht="12.75" x14ac:dyDescent="0.2">
      <c r="B62" s="75">
        <f t="shared" si="6"/>
        <v>2016</v>
      </c>
      <c r="C62" s="76">
        <f t="shared" si="4"/>
        <v>2017</v>
      </c>
      <c r="D62" s="83">
        <f>'Weekly prices for NSW to 2018'!B14</f>
        <v>42603</v>
      </c>
      <c r="E62" s="283">
        <f>'Weekly prices for NSW to 2018'!C14</f>
        <v>117.56064112780901</v>
      </c>
      <c r="F62" s="283">
        <f>'Weekly prices for NSW to 2018'!D14</f>
        <v>118.899864575113</v>
      </c>
      <c r="G62" s="283">
        <f>'Weekly prices for NSW to 2018'!E14</f>
        <v>131.53512361617899</v>
      </c>
      <c r="H62" s="283">
        <f>'Weekly prices for NSW to 2018'!F14</f>
        <v>137.682524986624</v>
      </c>
      <c r="I62" s="74">
        <f>'Weekly prices for NSW to 2018'!G14</f>
        <v>104.11015625</v>
      </c>
      <c r="J62" s="84"/>
      <c r="K62" s="85">
        <f t="shared" si="5"/>
        <v>42603</v>
      </c>
      <c r="L62" s="73">
        <f>'Weekly prices for NSW to 2018'!J14</f>
        <v>2.1381341333237698</v>
      </c>
      <c r="M62" s="73">
        <f>'Weekly prices for NSW to 2018'!H14</f>
        <v>13.983918761088599</v>
      </c>
      <c r="N62" s="74">
        <f>'Weekly prices for NSW to 2018'!I14</f>
        <v>19.867475699001002</v>
      </c>
      <c r="Q62" s="86">
        <v>2021</v>
      </c>
      <c r="R62" s="281">
        <f t="shared" si="0"/>
        <v>128.34327495516678</v>
      </c>
      <c r="S62" s="281">
        <f t="shared" si="0"/>
        <v>130.01956993956307</v>
      </c>
      <c r="T62" s="281">
        <f t="shared" si="0"/>
        <v>145.93590071491045</v>
      </c>
      <c r="U62" s="281">
        <f t="shared" si="0"/>
        <v>152.24176590453342</v>
      </c>
      <c r="V62" s="326">
        <f t="shared" si="1"/>
        <v>2.0916605060481719</v>
      </c>
      <c r="W62" s="327">
        <f t="shared" si="1"/>
        <v>15.267166977612899</v>
      </c>
      <c r="X62" s="328">
        <f t="shared" si="1"/>
        <v>22.418149496612653</v>
      </c>
      <c r="Y62" s="90">
        <f>V62/S62</f>
        <v>1.608727445430282E-2</v>
      </c>
      <c r="Z62" s="90">
        <f t="shared" si="2"/>
        <v>0.10461556685381827</v>
      </c>
      <c r="AA62" s="90">
        <f t="shared" si="2"/>
        <v>0.14725360917496486</v>
      </c>
      <c r="AB62" s="90">
        <f>V62/$R62</f>
        <v>1.6297390780925892E-2</v>
      </c>
      <c r="AC62" s="90">
        <f>W62/$R62</f>
        <v>0.1189557223231686</v>
      </c>
      <c r="AD62" s="427">
        <f t="shared" si="3"/>
        <v>0.17467334774216897</v>
      </c>
    </row>
    <row r="63" spans="2:30" ht="12.75" x14ac:dyDescent="0.2">
      <c r="B63" s="75">
        <f t="shared" si="6"/>
        <v>2016</v>
      </c>
      <c r="C63" s="76">
        <f t="shared" si="4"/>
        <v>2017</v>
      </c>
      <c r="D63" s="83">
        <f>'Weekly prices for NSW to 2018'!B15</f>
        <v>42610</v>
      </c>
      <c r="E63" s="283">
        <f>'Weekly prices for NSW to 2018'!C15</f>
        <v>107.628025705067</v>
      </c>
      <c r="F63" s="283">
        <f>'Weekly prices for NSW to 2018'!D15</f>
        <v>110.106075054168</v>
      </c>
      <c r="G63" s="283">
        <f>'Weekly prices for NSW to 2018'!E15</f>
        <v>122.12135395262101</v>
      </c>
      <c r="H63" s="283">
        <f>'Weekly prices for NSW to 2018'!F15</f>
        <v>127.942255059389</v>
      </c>
      <c r="I63" s="74">
        <f>'Weekly prices for NSW to 2018'!G15</f>
        <v>89.099538690476194</v>
      </c>
      <c r="J63" s="84"/>
      <c r="K63" s="85">
        <f t="shared" si="5"/>
        <v>42610</v>
      </c>
      <c r="L63" s="73">
        <f>'Weekly prices for NSW to 2018'!J15</f>
        <v>2.1137412356928502</v>
      </c>
      <c r="M63" s="73">
        <f>'Weekly prices for NSW to 2018'!H15</f>
        <v>13.857979478783401</v>
      </c>
      <c r="N63" s="74">
        <f>'Weekly prices for NSW to 2018'!I15</f>
        <v>19.854419171289699</v>
      </c>
      <c r="Q63" s="86"/>
      <c r="R63" s="281">
        <f>R61-R60</f>
        <v>-4.1786109278621097</v>
      </c>
      <c r="S63" s="281">
        <f>S61-S60</f>
        <v>-4.3159632296018344</v>
      </c>
      <c r="T63" s="281">
        <f>T61-T60</f>
        <v>-3.5991545701539565</v>
      </c>
      <c r="U63" s="281">
        <f>U61-U60</f>
        <v>-3.2185036712243971</v>
      </c>
      <c r="V63" s="87"/>
      <c r="W63" s="282"/>
      <c r="X63" s="88"/>
      <c r="Y63" s="90"/>
      <c r="Z63" s="90">
        <f>W63/T63</f>
        <v>0</v>
      </c>
      <c r="AA63" s="90"/>
      <c r="AB63" s="90"/>
      <c r="AC63" s="90">
        <f>W63/$R63</f>
        <v>0</v>
      </c>
      <c r="AD63" s="427"/>
    </row>
    <row r="64" spans="2:30" x14ac:dyDescent="0.2">
      <c r="B64" s="75">
        <f t="shared" si="6"/>
        <v>2016</v>
      </c>
      <c r="C64" s="76">
        <f t="shared" si="4"/>
        <v>2017</v>
      </c>
      <c r="D64" s="83">
        <f>'Weekly prices for NSW to 2018'!B16</f>
        <v>42617</v>
      </c>
      <c r="E64" s="283">
        <f>'Weekly prices for NSW to 2018'!C16</f>
        <v>113.57017169114199</v>
      </c>
      <c r="F64" s="283">
        <f>'Weekly prices for NSW to 2018'!D16</f>
        <v>115.430492657187</v>
      </c>
      <c r="G64" s="283">
        <f>'Weekly prices for NSW to 2018'!E16</f>
        <v>128.51624285106001</v>
      </c>
      <c r="H64" s="283">
        <f>'Weekly prices for NSW to 2018'!F16</f>
        <v>134.243607357531</v>
      </c>
      <c r="I64" s="74">
        <f>'Weekly prices for NSW to 2018'!G16</f>
        <v>100.451994047619</v>
      </c>
      <c r="J64" s="84"/>
      <c r="K64" s="85">
        <f t="shared" si="5"/>
        <v>42617</v>
      </c>
      <c r="L64" s="73">
        <f>'Weekly prices for NSW to 2018'!J16</f>
        <v>2.1473820910749399</v>
      </c>
      <c r="M64" s="73">
        <f>'Weekly prices for NSW to 2018'!H16</f>
        <v>13.9631806418683</v>
      </c>
      <c r="N64" s="74">
        <f>'Weekly prices for NSW to 2018'!I16</f>
        <v>19.926799019685198</v>
      </c>
      <c r="Q64" s="75"/>
      <c r="R64" s="280" t="s">
        <v>56</v>
      </c>
      <c r="S64" s="280"/>
      <c r="T64" s="280"/>
      <c r="U64" s="280"/>
      <c r="V64" s="75"/>
      <c r="W64" s="280"/>
      <c r="X64" s="76"/>
      <c r="Y64" s="280" t="s">
        <v>57</v>
      </c>
      <c r="Z64" s="281"/>
      <c r="AA64" s="280"/>
      <c r="AB64" s="280"/>
      <c r="AC64" s="280"/>
      <c r="AD64" s="76"/>
    </row>
    <row r="65" spans="2:50" x14ac:dyDescent="0.2">
      <c r="B65" s="75">
        <f t="shared" si="6"/>
        <v>2016</v>
      </c>
      <c r="C65" s="76">
        <f t="shared" si="4"/>
        <v>2017</v>
      </c>
      <c r="D65" s="83">
        <f>'Weekly prices for NSW to 2018'!B17</f>
        <v>42624</v>
      </c>
      <c r="E65" s="283">
        <f>'Weekly prices for NSW to 2018'!C17</f>
        <v>116.914297507138</v>
      </c>
      <c r="F65" s="283">
        <f>'Weekly prices for NSW to 2018'!D17</f>
        <v>118.624166489685</v>
      </c>
      <c r="G65" s="283">
        <f>'Weekly prices for NSW to 2018'!E17</f>
        <v>131.17563958719001</v>
      </c>
      <c r="H65" s="283">
        <f>'Weekly prices for NSW to 2018'!F17</f>
        <v>137.207291620532</v>
      </c>
      <c r="I65" s="74">
        <f>'Weekly prices for NSW to 2018'!G17</f>
        <v>100.06220556972799</v>
      </c>
      <c r="J65" s="84"/>
      <c r="K65" s="85">
        <f t="shared" si="5"/>
        <v>42624</v>
      </c>
      <c r="L65" s="73">
        <f>'Weekly prices for NSW to 2018'!J17</f>
        <v>2.1421448892592299</v>
      </c>
      <c r="M65" s="73">
        <f>'Weekly prices for NSW to 2018'!H17</f>
        <v>13.951836355348201</v>
      </c>
      <c r="N65" s="74">
        <f>'Weekly prices for NSW to 2018'!I17</f>
        <v>19.974833899104802</v>
      </c>
      <c r="Q65" s="80"/>
      <c r="R65" s="100">
        <f>R61/R60-1</f>
        <v>-3.0399791546677934E-2</v>
      </c>
      <c r="S65" s="100">
        <f>S61/S60-1</f>
        <v>-3.074203301421996E-2</v>
      </c>
      <c r="T65" s="100">
        <f>T61/T60-1</f>
        <v>-2.3244731913915517E-2</v>
      </c>
      <c r="U65" s="100">
        <f>U61/U60-1</f>
        <v>-2.0031014068830677E-2</v>
      </c>
      <c r="V65" s="80"/>
      <c r="W65" s="78"/>
      <c r="X65" s="79"/>
      <c r="Y65" s="101">
        <f t="shared" ref="Y65:AD65" si="7">Y61-Y59</f>
        <v>2.027961166983748E-4</v>
      </c>
      <c r="Z65" s="101">
        <f t="shared" si="7"/>
        <v>3.041049031959106E-3</v>
      </c>
      <c r="AA65" s="101">
        <f t="shared" si="7"/>
        <v>4.4060250106690568E-3</v>
      </c>
      <c r="AB65" s="101">
        <f t="shared" si="7"/>
        <v>2.9049491842412373E-4</v>
      </c>
      <c r="AC65" s="101">
        <f t="shared" si="7"/>
        <v>4.6528798582371328E-3</v>
      </c>
      <c r="AD65" s="429">
        <f t="shared" si="7"/>
        <v>6.9304579020780521E-3</v>
      </c>
    </row>
    <row r="66" spans="2:50" x14ac:dyDescent="0.2">
      <c r="B66" s="75">
        <f t="shared" si="6"/>
        <v>2016</v>
      </c>
      <c r="C66" s="76">
        <f t="shared" si="4"/>
        <v>2017</v>
      </c>
      <c r="D66" s="83">
        <f>'Weekly prices for NSW to 2018'!B18</f>
        <v>42631</v>
      </c>
      <c r="E66" s="283">
        <f>'Weekly prices for NSW to 2018'!C18</f>
        <v>113.288941310501</v>
      </c>
      <c r="F66" s="283">
        <f>'Weekly prices for NSW to 2018'!D18</f>
        <v>115.067190379651</v>
      </c>
      <c r="G66" s="283">
        <f>'Weekly prices for NSW to 2018'!E18</f>
        <v>128.08606695818301</v>
      </c>
      <c r="H66" s="283">
        <f>'Weekly prices for NSW to 2018'!F18</f>
        <v>133.93194256977901</v>
      </c>
      <c r="I66" s="74">
        <f>'Weekly prices for NSW to 2018'!G18</f>
        <v>101.012332057823</v>
      </c>
      <c r="J66" s="84"/>
      <c r="K66" s="85">
        <f t="shared" si="5"/>
        <v>42631</v>
      </c>
      <c r="L66" s="73">
        <f>'Weekly prices for NSW to 2018'!J18</f>
        <v>2.1341455911462202</v>
      </c>
      <c r="M66" s="73">
        <f>'Weekly prices for NSW to 2018'!H18</f>
        <v>13.9948787099241</v>
      </c>
      <c r="N66" s="74">
        <f>'Weekly prices for NSW to 2018'!I18</f>
        <v>19.988683843858201</v>
      </c>
    </row>
    <row r="67" spans="2:50" ht="15" x14ac:dyDescent="0.25">
      <c r="B67" s="75">
        <f t="shared" si="6"/>
        <v>2016</v>
      </c>
      <c r="C67" s="76">
        <f t="shared" si="4"/>
        <v>2017</v>
      </c>
      <c r="D67" s="83">
        <f>'Weekly prices for NSW to 2018'!B19</f>
        <v>42638</v>
      </c>
      <c r="E67" s="283">
        <f>'Weekly prices for NSW to 2018'!C19</f>
        <v>121.733993714419</v>
      </c>
      <c r="F67" s="283">
        <f>'Weekly prices for NSW to 2018'!D19</f>
        <v>123.04332335765601</v>
      </c>
      <c r="G67" s="283">
        <f>'Weekly prices for NSW to 2018'!E19</f>
        <v>135.75651183046199</v>
      </c>
      <c r="H67" s="283">
        <f>'Weekly prices for NSW to 2018'!F19</f>
        <v>142.014127926979</v>
      </c>
      <c r="I67" s="74">
        <f>'Weekly prices for NSW to 2018'!G19</f>
        <v>110.46718749999999</v>
      </c>
      <c r="J67" s="84"/>
      <c r="K67" s="85">
        <f t="shared" si="5"/>
        <v>42638</v>
      </c>
      <c r="L67" s="73">
        <f>'Weekly prices for NSW to 2018'!J19</f>
        <v>2.2597879186439398</v>
      </c>
      <c r="M67" s="73">
        <f>'Weekly prices for NSW to 2018'!H19</f>
        <v>13.6666054256312</v>
      </c>
      <c r="N67" s="74">
        <f>'Weekly prices for NSW to 2018'!I19</f>
        <v>19.744799312145499</v>
      </c>
      <c r="Q67" s="64" t="s">
        <v>23</v>
      </c>
    </row>
    <row r="68" spans="2:50" x14ac:dyDescent="0.2">
      <c r="B68" s="75">
        <f t="shared" si="6"/>
        <v>2016</v>
      </c>
      <c r="C68" s="76">
        <f t="shared" si="4"/>
        <v>2017</v>
      </c>
      <c r="D68" s="83">
        <f>'Weekly prices for NSW to 2018'!B20</f>
        <v>42645</v>
      </c>
      <c r="E68" s="283">
        <f>'Weekly prices for NSW to 2018'!C20</f>
        <v>117.084393895152</v>
      </c>
      <c r="F68" s="283">
        <f>'Weekly prices for NSW to 2018'!D20</f>
        <v>119.118538220796</v>
      </c>
      <c r="G68" s="283">
        <f>'Weekly prices for NSW to 2018'!E20</f>
        <v>131.81513825915701</v>
      </c>
      <c r="H68" s="283">
        <f>'Weekly prices for NSW to 2018'!F20</f>
        <v>137.54410070925499</v>
      </c>
      <c r="I68" s="74">
        <f>'Weekly prices for NSW to 2018'!G20</f>
        <v>101.87900297618999</v>
      </c>
      <c r="J68" s="84"/>
      <c r="K68" s="85">
        <f t="shared" si="5"/>
        <v>42645</v>
      </c>
      <c r="L68" s="73">
        <f>'Weekly prices for NSW to 2018'!J20</f>
        <v>2.1122035793699299</v>
      </c>
      <c r="M68" s="73">
        <f>'Weekly prices for NSW to 2018'!H20</f>
        <v>14.0365642678992</v>
      </c>
      <c r="N68" s="74">
        <f>'Weekly prices for NSW to 2018'!I20</f>
        <v>20.1044537354094</v>
      </c>
      <c r="Q68" s="71" t="s">
        <v>25</v>
      </c>
      <c r="R68" s="69"/>
      <c r="S68" s="69"/>
      <c r="T68" s="69"/>
      <c r="U68" s="69"/>
      <c r="V68" s="69"/>
      <c r="W68" s="69"/>
      <c r="X68" s="69"/>
      <c r="Y68" s="69"/>
      <c r="Z68" s="69"/>
      <c r="AA68" s="69"/>
      <c r="AB68" s="69"/>
      <c r="AC68" s="69"/>
      <c r="AD68" s="70"/>
    </row>
    <row r="69" spans="2:50" x14ac:dyDescent="0.2">
      <c r="B69" s="75">
        <f t="shared" si="6"/>
        <v>2016</v>
      </c>
      <c r="C69" s="76">
        <f t="shared" si="4"/>
        <v>2017</v>
      </c>
      <c r="D69" s="83">
        <f>'Weekly prices for NSW to 2018'!B21</f>
        <v>42652</v>
      </c>
      <c r="E69" s="283">
        <f>'Weekly prices for NSW to 2018'!C21</f>
        <v>114.960368414906</v>
      </c>
      <c r="F69" s="283">
        <f>'Weekly prices for NSW to 2018'!D21</f>
        <v>117.274989610031</v>
      </c>
      <c r="G69" s="283">
        <f>'Weekly prices for NSW to 2018'!E21</f>
        <v>130.565141460939</v>
      </c>
      <c r="H69" s="283">
        <f>'Weekly prices for NSW to 2018'!F21</f>
        <v>136.06741776401</v>
      </c>
      <c r="I69" s="74">
        <f>'Weekly prices for NSW to 2018'!G21</f>
        <v>106.13641050170099</v>
      </c>
      <c r="J69" s="84"/>
      <c r="K69" s="85">
        <f t="shared" si="5"/>
        <v>42652</v>
      </c>
      <c r="L69" s="73">
        <f>'Weekly prices for NSW to 2018'!J21</f>
        <v>2.1613420723610699</v>
      </c>
      <c r="M69" s="73">
        <f>'Weekly prices for NSW to 2018'!H21</f>
        <v>14.116879536783699</v>
      </c>
      <c r="N69" s="74">
        <f>'Weekly prices for NSW to 2018'!I21</f>
        <v>20.087341064525202</v>
      </c>
      <c r="Q69" s="403" t="str">
        <f>R56</f>
        <v>Average weekly price</v>
      </c>
      <c r="R69" s="404"/>
      <c r="S69" s="404"/>
      <c r="T69" s="404"/>
      <c r="U69" s="405"/>
      <c r="V69" s="403" t="str">
        <f>V56</f>
        <v>Average weekly price difference</v>
      </c>
      <c r="W69" s="404"/>
      <c r="X69" s="405"/>
      <c r="Y69" s="71" t="str">
        <f>Y56</f>
        <v>Difference as a proportion of price of fuel</v>
      </c>
      <c r="Z69" s="69"/>
      <c r="AA69" s="70"/>
      <c r="AB69" s="69" t="str">
        <f>AB56</f>
        <v>Difference as a proportion of price of E10</v>
      </c>
      <c r="AC69" s="69"/>
      <c r="AD69" s="70"/>
    </row>
    <row r="70" spans="2:50" ht="12.75" x14ac:dyDescent="0.2">
      <c r="B70" s="75">
        <f t="shared" si="6"/>
        <v>2016</v>
      </c>
      <c r="C70" s="76">
        <f t="shared" si="4"/>
        <v>2017</v>
      </c>
      <c r="D70" s="83">
        <f>'Weekly prices for NSW to 2018'!B22</f>
        <v>42659</v>
      </c>
      <c r="E70" s="283">
        <f>'Weekly prices for NSW to 2018'!C22</f>
        <v>120.556972014127</v>
      </c>
      <c r="F70" s="283">
        <f>'Weekly prices for NSW to 2018'!D22</f>
        <v>122.531284050335</v>
      </c>
      <c r="G70" s="283">
        <f>'Weekly prices for NSW to 2018'!E22</f>
        <v>135.901129083033</v>
      </c>
      <c r="H70" s="283">
        <f>'Weekly prices for NSW to 2018'!F22</f>
        <v>141.66676070990499</v>
      </c>
      <c r="I70" s="74">
        <f>'Weekly prices for NSW to 2018'!G22</f>
        <v>110.64468911917101</v>
      </c>
      <c r="J70" s="84"/>
      <c r="K70" s="85">
        <f t="shared" si="5"/>
        <v>42659</v>
      </c>
      <c r="L70" s="73">
        <f>'Weekly prices for NSW to 2018'!J22</f>
        <v>2.1594858562013899</v>
      </c>
      <c r="M70" s="73">
        <f>'Weekly prices for NSW to 2018'!H22</f>
        <v>13.9063097254224</v>
      </c>
      <c r="N70" s="74">
        <f>'Weekly prices for NSW to 2018'!I22</f>
        <v>19.866580967352</v>
      </c>
      <c r="Q70" s="77" t="s">
        <v>49</v>
      </c>
      <c r="R70" s="78" t="str">
        <f>R57</f>
        <v>E10</v>
      </c>
      <c r="S70" s="78" t="str">
        <f>S57</f>
        <v>U91</v>
      </c>
      <c r="T70" s="78" t="str">
        <f>T57</f>
        <v>Premium 95</v>
      </c>
      <c r="U70" s="78" t="str">
        <f>U57</f>
        <v>Premium 98</v>
      </c>
      <c r="V70" s="80" t="str">
        <f>S57</f>
        <v>U91</v>
      </c>
      <c r="W70" s="78" t="str">
        <f>T57</f>
        <v>Premium 95</v>
      </c>
      <c r="X70" s="79" t="str">
        <f>U57</f>
        <v>Premium 98</v>
      </c>
      <c r="Y70" s="80" t="str">
        <f>V70</f>
        <v>U91</v>
      </c>
      <c r="Z70" s="78" t="str">
        <f>W70</f>
        <v>Premium 95</v>
      </c>
      <c r="AA70" s="79" t="str">
        <f>X70</f>
        <v>Premium 98</v>
      </c>
      <c r="AB70" s="78"/>
      <c r="AC70" s="78"/>
      <c r="AD70" s="79"/>
    </row>
    <row r="71" spans="2:50" ht="12.75" x14ac:dyDescent="0.2">
      <c r="B71" s="75">
        <f t="shared" si="6"/>
        <v>2016</v>
      </c>
      <c r="C71" s="76">
        <f t="shared" si="4"/>
        <v>2017</v>
      </c>
      <c r="D71" s="83">
        <f>'Weekly prices for NSW to 2018'!B23</f>
        <v>42666</v>
      </c>
      <c r="E71" s="283">
        <f>'Weekly prices for NSW to 2018'!C23</f>
        <v>116.582684719802</v>
      </c>
      <c r="F71" s="283">
        <f>'Weekly prices for NSW to 2018'!D23</f>
        <v>118.784726265253</v>
      </c>
      <c r="G71" s="283">
        <f>'Weekly prices for NSW to 2018'!E23</f>
        <v>132.70196509210399</v>
      </c>
      <c r="H71" s="283">
        <f>'Weekly prices for NSW to 2018'!F23</f>
        <v>138.03120179867801</v>
      </c>
      <c r="I71" s="74">
        <f>'Weekly prices for NSW to 2018'!G23</f>
        <v>115.03056182122</v>
      </c>
      <c r="J71" s="84"/>
      <c r="K71" s="85">
        <f t="shared" si="5"/>
        <v>42666</v>
      </c>
      <c r="L71" s="73">
        <f>'Weekly prices for NSW to 2018'!J23</f>
        <v>2.15557955502618</v>
      </c>
      <c r="M71" s="73">
        <f>'Weekly prices for NSW to 2018'!H23</f>
        <v>14.1127774142281</v>
      </c>
      <c r="N71" s="74">
        <f>'Weekly prices for NSW to 2018'!I23</f>
        <v>20.131176638691699</v>
      </c>
      <c r="Q71" s="86">
        <v>2017</v>
      </c>
      <c r="R71" s="281">
        <f t="shared" ref="R71:U75" si="8">AVERAGEIFS(E:E,$B:$B,$Q71)</f>
        <v>125.03721773618564</v>
      </c>
      <c r="S71" s="281">
        <f t="shared" si="8"/>
        <v>127.17405347810941</v>
      </c>
      <c r="T71" s="281">
        <f t="shared" si="8"/>
        <v>140.84941950952199</v>
      </c>
      <c r="U71" s="281">
        <f t="shared" si="8"/>
        <v>146.72971326007232</v>
      </c>
      <c r="V71" s="87">
        <f t="shared" ref="V71:X75" si="9">AVERAGEIFS(L:L,$B:$B,$Q71)</f>
        <v>2.140033454450434</v>
      </c>
      <c r="W71" s="282">
        <f t="shared" si="9"/>
        <v>14.444436009228493</v>
      </c>
      <c r="X71" s="88">
        <f t="shared" si="9"/>
        <v>20.75780944373124</v>
      </c>
      <c r="Y71" s="89">
        <f>V71/S71</f>
        <v>1.6827594905739165E-2</v>
      </c>
      <c r="Z71" s="90">
        <f>W71/T71</f>
        <v>0.10255232900162567</v>
      </c>
      <c r="AA71" s="427">
        <f>X71/U71</f>
        <v>0.14146970632280106</v>
      </c>
      <c r="AB71" s="90">
        <f t="shared" ref="AB71:AD75" si="10">V71/$R71</f>
        <v>1.7115171732033113E-2</v>
      </c>
      <c r="AC71" s="90">
        <f t="shared" si="10"/>
        <v>0.11552109260544022</v>
      </c>
      <c r="AD71" s="427">
        <f t="shared" si="10"/>
        <v>0.16601304651170234</v>
      </c>
    </row>
    <row r="72" spans="2:50" ht="12.75" x14ac:dyDescent="0.2">
      <c r="B72" s="75">
        <f t="shared" si="6"/>
        <v>2016</v>
      </c>
      <c r="C72" s="76">
        <f t="shared" si="4"/>
        <v>2017</v>
      </c>
      <c r="D72" s="83">
        <f>'Weekly prices for NSW to 2018'!B24</f>
        <v>42673</v>
      </c>
      <c r="E72" s="283">
        <f>'Weekly prices for NSW to 2018'!C24</f>
        <v>128.508649667356</v>
      </c>
      <c r="F72" s="283">
        <f>'Weekly prices for NSW to 2018'!D24</f>
        <v>130.104899987452</v>
      </c>
      <c r="G72" s="283">
        <f>'Weekly prices for NSW to 2018'!E24</f>
        <v>143.738679216533</v>
      </c>
      <c r="H72" s="283">
        <f>'Weekly prices for NSW to 2018'!F24</f>
        <v>149.47700256186801</v>
      </c>
      <c r="I72" s="74">
        <f>'Weekly prices for NSW to 2018'!G24</f>
        <v>118.029559270517</v>
      </c>
      <c r="J72" s="84"/>
      <c r="K72" s="85">
        <f t="shared" si="5"/>
        <v>42673</v>
      </c>
      <c r="L72" s="73">
        <f>'Weekly prices for NSW to 2018'!J24</f>
        <v>2.19367393276656</v>
      </c>
      <c r="M72" s="73">
        <f>'Weekly prices for NSW to 2018'!H24</f>
        <v>13.966149733159099</v>
      </c>
      <c r="N72" s="74">
        <f>'Weekly prices for NSW to 2018'!I24</f>
        <v>20.089504877295301</v>
      </c>
      <c r="Q72" s="86">
        <v>2018</v>
      </c>
      <c r="R72" s="281">
        <f t="shared" si="8"/>
        <v>138.96839121517638</v>
      </c>
      <c r="S72" s="281">
        <f t="shared" si="8"/>
        <v>141.62066943225594</v>
      </c>
      <c r="T72" s="281">
        <f t="shared" si="8"/>
        <v>155.86066766363817</v>
      </c>
      <c r="U72" s="281">
        <f t="shared" si="8"/>
        <v>161.81478901360137</v>
      </c>
      <c r="V72" s="87">
        <f t="shared" si="9"/>
        <v>2.3372506168753597</v>
      </c>
      <c r="W72" s="282">
        <f t="shared" si="9"/>
        <v>14.587010275656111</v>
      </c>
      <c r="X72" s="88">
        <f t="shared" si="9"/>
        <v>21.400984411166096</v>
      </c>
      <c r="Y72" s="89">
        <f t="shared" ref="Y72:AA75" si="11">V72/S72</f>
        <v>1.6503598141748514E-2</v>
      </c>
      <c r="Z72" s="90">
        <f t="shared" si="11"/>
        <v>9.3590066655791809E-2</v>
      </c>
      <c r="AA72" s="427">
        <f t="shared" si="11"/>
        <v>0.1322560474331381</v>
      </c>
      <c r="AB72" s="90">
        <f t="shared" si="10"/>
        <v>1.6818577206210866E-2</v>
      </c>
      <c r="AC72" s="90">
        <f t="shared" si="10"/>
        <v>0.10496638946528368</v>
      </c>
      <c r="AD72" s="427">
        <f t="shared" si="10"/>
        <v>0.153998936189951</v>
      </c>
    </row>
    <row r="73" spans="2:50" ht="12.75" x14ac:dyDescent="0.2">
      <c r="B73" s="75">
        <f t="shared" si="6"/>
        <v>2016</v>
      </c>
      <c r="C73" s="76">
        <f t="shared" si="4"/>
        <v>2017</v>
      </c>
      <c r="D73" s="83">
        <f>'Weekly prices for NSW to 2018'!B25</f>
        <v>42680</v>
      </c>
      <c r="E73" s="283">
        <f>'Weekly prices for NSW to 2018'!C25</f>
        <v>121.52093166317199</v>
      </c>
      <c r="F73" s="283">
        <f>'Weekly prices for NSW to 2018'!D25</f>
        <v>123.780900370232</v>
      </c>
      <c r="G73" s="283">
        <f>'Weekly prices for NSW to 2018'!E25</f>
        <v>136.86474678482901</v>
      </c>
      <c r="H73" s="283">
        <f>'Weekly prices for NSW to 2018'!F25</f>
        <v>142.58940900026701</v>
      </c>
      <c r="I73" s="74">
        <f>'Weekly prices for NSW to 2018'!G25</f>
        <v>112.256280193237</v>
      </c>
      <c r="J73" s="84"/>
      <c r="K73" s="85">
        <f t="shared" si="5"/>
        <v>42680</v>
      </c>
      <c r="L73" s="73">
        <f>'Weekly prices for NSW to 2018'!J25</f>
        <v>2.1488340932609198</v>
      </c>
      <c r="M73" s="73">
        <f>'Weekly prices for NSW to 2018'!H25</f>
        <v>14.1698191113693</v>
      </c>
      <c r="N73" s="74">
        <f>'Weekly prices for NSW to 2018'!I25</f>
        <v>20.245936103419599</v>
      </c>
      <c r="Q73" s="86">
        <f>Q60</f>
        <v>2019</v>
      </c>
      <c r="R73" s="321">
        <f t="shared" si="8"/>
        <v>138.69480819021166</v>
      </c>
      <c r="S73" s="281">
        <f t="shared" si="8"/>
        <v>141.42175086928015</v>
      </c>
      <c r="T73" s="281">
        <f t="shared" si="8"/>
        <v>156.32687239008069</v>
      </c>
      <c r="U73" s="281">
        <f t="shared" si="8"/>
        <v>162.36391749666961</v>
      </c>
      <c r="V73" s="87">
        <f t="shared" si="9"/>
        <v>2.3208475413743779</v>
      </c>
      <c r="W73" s="282">
        <f t="shared" si="9"/>
        <v>15.199062000768434</v>
      </c>
      <c r="X73" s="88">
        <f t="shared" si="9"/>
        <v>22.056823416753065</v>
      </c>
      <c r="Y73" s="89">
        <f t="shared" si="11"/>
        <v>1.6410824552155336E-2</v>
      </c>
      <c r="Z73" s="90">
        <f t="shared" si="11"/>
        <v>9.7226163156660522E-2</v>
      </c>
      <c r="AA73" s="427">
        <f t="shared" si="11"/>
        <v>0.13584806129850552</v>
      </c>
      <c r="AB73" s="90">
        <f t="shared" si="10"/>
        <v>1.6733485352901412E-2</v>
      </c>
      <c r="AC73" s="90">
        <f t="shared" si="10"/>
        <v>0.10958638033461084</v>
      </c>
      <c r="AD73" s="427">
        <f t="shared" si="10"/>
        <v>0.15903135600074841</v>
      </c>
    </row>
    <row r="74" spans="2:50" ht="12.75" x14ac:dyDescent="0.2">
      <c r="B74" s="75">
        <f t="shared" si="6"/>
        <v>2016</v>
      </c>
      <c r="C74" s="76">
        <f t="shared" si="4"/>
        <v>2017</v>
      </c>
      <c r="D74" s="83">
        <f>'Weekly prices for NSW to 2018'!B26</f>
        <v>42687</v>
      </c>
      <c r="E74" s="283">
        <f>'Weekly prices for NSW to 2018'!C26</f>
        <v>114.24731713858399</v>
      </c>
      <c r="F74" s="283">
        <f>'Weekly prices for NSW to 2018'!D26</f>
        <v>116.896111023868</v>
      </c>
      <c r="G74" s="283">
        <f>'Weekly prices for NSW to 2018'!E26</f>
        <v>130.22232395082901</v>
      </c>
      <c r="H74" s="283">
        <f>'Weekly prices for NSW to 2018'!F26</f>
        <v>135.647252668872</v>
      </c>
      <c r="I74" s="74">
        <f>'Weekly prices for NSW to 2018'!G26</f>
        <v>101.91233974359</v>
      </c>
      <c r="J74" s="84"/>
      <c r="K74" s="85">
        <f t="shared" si="5"/>
        <v>42687</v>
      </c>
      <c r="L74" s="73">
        <f>'Weekly prices for NSW to 2018'!J26</f>
        <v>2.1018163779572299</v>
      </c>
      <c r="M74" s="73">
        <f>'Weekly prices for NSW to 2018'!H26</f>
        <v>14.4737874051666</v>
      </c>
      <c r="N74" s="74">
        <f>'Weekly prices for NSW to 2018'!I26</f>
        <v>20.6887703906898</v>
      </c>
      <c r="Q74" s="93">
        <f>Q61</f>
        <v>2020</v>
      </c>
      <c r="R74" s="321">
        <f t="shared" si="8"/>
        <v>122.1604771819096</v>
      </c>
      <c r="S74" s="94">
        <f t="shared" si="8"/>
        <v>124.4951711320895</v>
      </c>
      <c r="T74" s="94">
        <f t="shared" si="8"/>
        <v>140.05698160646583</v>
      </c>
      <c r="U74" s="94">
        <f t="shared" si="8"/>
        <v>146.3174341266423</v>
      </c>
      <c r="V74" s="95">
        <f t="shared" si="9"/>
        <v>2.1485190361595268</v>
      </c>
      <c r="W74" s="96">
        <f t="shared" si="9"/>
        <v>15.214565897466882</v>
      </c>
      <c r="X74" s="97">
        <f t="shared" si="9"/>
        <v>22.379519067861107</v>
      </c>
      <c r="Y74" s="98">
        <f t="shared" si="11"/>
        <v>1.7257850377826671E-2</v>
      </c>
      <c r="Z74" s="99">
        <f t="shared" si="11"/>
        <v>0.10863125652826786</v>
      </c>
      <c r="AA74" s="428">
        <f t="shared" si="11"/>
        <v>0.15295182834118684</v>
      </c>
      <c r="AB74" s="99">
        <f t="shared" si="10"/>
        <v>1.7587677174510045E-2</v>
      </c>
      <c r="AC74" s="99">
        <f t="shared" si="10"/>
        <v>0.12454573073426045</v>
      </c>
      <c r="AD74" s="428">
        <f t="shared" si="10"/>
        <v>0.18319770505263896</v>
      </c>
    </row>
    <row r="75" spans="2:50" ht="14.25" x14ac:dyDescent="0.2">
      <c r="B75" s="75">
        <f t="shared" si="6"/>
        <v>2016</v>
      </c>
      <c r="C75" s="76">
        <f t="shared" si="4"/>
        <v>2017</v>
      </c>
      <c r="D75" s="83">
        <f>'Weekly prices for NSW to 2018'!B27</f>
        <v>42694</v>
      </c>
      <c r="E75" s="283">
        <f>'Weekly prices for NSW to 2018'!C27</f>
        <v>111.717330603913</v>
      </c>
      <c r="F75" s="283">
        <f>'Weekly prices for NSW to 2018'!D27</f>
        <v>114.373032310646</v>
      </c>
      <c r="G75" s="283">
        <f>'Weekly prices for NSW to 2018'!E27</f>
        <v>128.137375876855</v>
      </c>
      <c r="H75" s="283">
        <f>'Weekly prices for NSW to 2018'!F27</f>
        <v>133.22350476110401</v>
      </c>
      <c r="I75" s="74">
        <f>'Weekly prices for NSW to 2018'!G27</f>
        <v>97.965880503144703</v>
      </c>
      <c r="J75" s="84"/>
      <c r="K75" s="85">
        <f t="shared" si="5"/>
        <v>42694</v>
      </c>
      <c r="L75" s="73">
        <f>'Weekly prices for NSW to 2018'!J27</f>
        <v>2.1181327954554598</v>
      </c>
      <c r="M75" s="73">
        <f>'Weekly prices for NSW to 2018'!H27</f>
        <v>14.293927957524399</v>
      </c>
      <c r="N75" s="74">
        <f>'Weekly prices for NSW to 2018'!I27</f>
        <v>20.427147984777498</v>
      </c>
      <c r="Q75" s="86">
        <v>2021</v>
      </c>
      <c r="R75" s="281">
        <f>AVERAGEIFS(E:E,$B:$B,$Q75)</f>
        <v>136.08224008345837</v>
      </c>
      <c r="S75" s="281">
        <f t="shared" si="8"/>
        <v>137.73870701887699</v>
      </c>
      <c r="T75" s="281">
        <f t="shared" si="8"/>
        <v>153.52873654922115</v>
      </c>
      <c r="U75" s="281">
        <f t="shared" si="8"/>
        <v>159.87443869387255</v>
      </c>
      <c r="V75" s="321">
        <f t="shared" si="9"/>
        <v>2.1465074361922296</v>
      </c>
      <c r="W75" s="282">
        <f t="shared" si="9"/>
        <v>15.373837201106038</v>
      </c>
      <c r="X75" s="88">
        <f t="shared" si="9"/>
        <v>22.492803265360592</v>
      </c>
      <c r="Y75" s="89">
        <f t="shared" si="11"/>
        <v>1.5583908711282242E-2</v>
      </c>
      <c r="Z75" s="90">
        <f t="shared" si="11"/>
        <v>0.10013654477106443</v>
      </c>
      <c r="AA75" s="427">
        <f t="shared" si="11"/>
        <v>0.14069042837066528</v>
      </c>
      <c r="AB75" s="90">
        <f t="shared" si="10"/>
        <v>1.5773604512064103E-2</v>
      </c>
      <c r="AC75" s="90">
        <f t="shared" si="10"/>
        <v>0.11297460411937195</v>
      </c>
      <c r="AD75" s="427">
        <f t="shared" si="10"/>
        <v>0.16528830839032263</v>
      </c>
      <c r="AE75" s="205"/>
      <c r="AF75" s="205"/>
      <c r="AG75" s="205"/>
      <c r="AH75" s="205"/>
      <c r="AI75" s="205"/>
      <c r="AJ75" s="205"/>
      <c r="AK75" s="205"/>
      <c r="AL75" s="205"/>
      <c r="AM75" s="205"/>
      <c r="AN75" s="205"/>
      <c r="AO75" s="205"/>
      <c r="AP75" s="205"/>
      <c r="AQ75" s="205"/>
      <c r="AR75" s="205"/>
      <c r="AS75" s="205"/>
      <c r="AT75" s="205"/>
      <c r="AU75" s="205"/>
      <c r="AV75" s="205"/>
      <c r="AW75" s="205"/>
      <c r="AX75" s="205"/>
    </row>
    <row r="76" spans="2:50" ht="14.25" x14ac:dyDescent="0.2">
      <c r="B76" s="75">
        <f t="shared" si="6"/>
        <v>2016</v>
      </c>
      <c r="C76" s="76">
        <f t="shared" si="4"/>
        <v>2017</v>
      </c>
      <c r="D76" s="83">
        <f>'Weekly prices for NSW to 2018'!B28</f>
        <v>42701</v>
      </c>
      <c r="E76" s="283">
        <f>'Weekly prices for NSW to 2018'!C28</f>
        <v>114.81370904910101</v>
      </c>
      <c r="F76" s="283">
        <f>'Weekly prices for NSW to 2018'!D28</f>
        <v>117.305564723858</v>
      </c>
      <c r="G76" s="283">
        <f>'Weekly prices for NSW to 2018'!E28</f>
        <v>131.08200682850199</v>
      </c>
      <c r="H76" s="283">
        <f>'Weekly prices for NSW to 2018'!F28</f>
        <v>135.84070601621201</v>
      </c>
      <c r="I76" s="74">
        <f>'Weekly prices for NSW to 2018'!G28</f>
        <v>99.807585034013599</v>
      </c>
      <c r="J76" s="84"/>
      <c r="K76" s="85">
        <f t="shared" si="5"/>
        <v>42701</v>
      </c>
      <c r="L76" s="73">
        <f>'Weekly prices for NSW to 2018'!J28</f>
        <v>2.1769029130801099</v>
      </c>
      <c r="M76" s="73">
        <f>'Weekly prices for NSW to 2018'!H28</f>
        <v>13.875492186051099</v>
      </c>
      <c r="N76" s="74">
        <f>'Weekly prices for NSW to 2018'!I28</f>
        <v>19.957081625738901</v>
      </c>
      <c r="Q76" s="86"/>
      <c r="R76" s="281"/>
      <c r="S76" s="281"/>
      <c r="T76" s="281"/>
      <c r="U76" s="281"/>
      <c r="V76" s="87"/>
      <c r="W76" s="282"/>
      <c r="X76" s="88"/>
      <c r="Y76" s="89"/>
      <c r="Z76" s="90"/>
      <c r="AA76" s="427"/>
      <c r="AB76" s="90"/>
      <c r="AC76" s="90"/>
      <c r="AD76" s="427"/>
      <c r="AI76" s="205"/>
      <c r="AJ76" s="205"/>
      <c r="AK76" s="205"/>
      <c r="AL76" s="205"/>
      <c r="AM76" s="205"/>
      <c r="AN76" s="205"/>
      <c r="AO76" s="205"/>
      <c r="AP76" s="205"/>
      <c r="AQ76" s="205"/>
      <c r="AR76" s="205"/>
      <c r="AS76" s="205"/>
      <c r="AT76" s="205"/>
      <c r="AU76" s="205"/>
      <c r="AV76" s="205"/>
      <c r="AW76" s="205"/>
      <c r="AX76" s="205"/>
    </row>
    <row r="77" spans="2:50" ht="14.25" x14ac:dyDescent="0.2">
      <c r="B77" s="75">
        <f t="shared" si="6"/>
        <v>2016</v>
      </c>
      <c r="C77" s="76">
        <f t="shared" si="4"/>
        <v>2017</v>
      </c>
      <c r="D77" s="83">
        <f>'Weekly prices for NSW to 2018'!B29</f>
        <v>42708</v>
      </c>
      <c r="E77" s="283">
        <f>'Weekly prices for NSW to 2018'!C29</f>
        <v>125.62666905293401</v>
      </c>
      <c r="F77" s="283">
        <f>'Weekly prices for NSW to 2018'!D29</f>
        <v>127.326279851493</v>
      </c>
      <c r="G77" s="283">
        <f>'Weekly prices for NSW to 2018'!E29</f>
        <v>141.22090818135999</v>
      </c>
      <c r="H77" s="283">
        <f>'Weekly prices for NSW to 2018'!F29</f>
        <v>146.47153844593299</v>
      </c>
      <c r="I77" s="74">
        <f>'Weekly prices for NSW to 2018'!G29</f>
        <v>109.646129326047</v>
      </c>
      <c r="J77" s="84"/>
      <c r="K77" s="85">
        <f t="shared" si="5"/>
        <v>42708</v>
      </c>
      <c r="L77" s="73">
        <f>'Weekly prices for NSW to 2018'!J29</f>
        <v>2.25200665129241</v>
      </c>
      <c r="M77" s="73">
        <f>'Weekly prices for NSW to 2018'!H29</f>
        <v>13.8046607114449</v>
      </c>
      <c r="N77" s="74">
        <f>'Weekly prices for NSW to 2018'!I29</f>
        <v>19.861120300872798</v>
      </c>
      <c r="Q77" s="75"/>
      <c r="R77" s="280" t="s">
        <v>191</v>
      </c>
      <c r="S77" s="280"/>
      <c r="T77" s="280"/>
      <c r="U77" s="280"/>
      <c r="V77" s="75" t="s">
        <v>58</v>
      </c>
      <c r="W77" s="280"/>
      <c r="X77" s="76"/>
      <c r="Y77" s="75"/>
      <c r="Z77" s="280"/>
      <c r="AA77" s="76"/>
      <c r="AB77" s="280"/>
      <c r="AC77" s="280"/>
      <c r="AD77" s="76"/>
      <c r="AI77" s="205"/>
      <c r="AJ77" s="205"/>
      <c r="AK77" s="205"/>
      <c r="AL77" s="205"/>
      <c r="AM77" s="205"/>
      <c r="AN77" s="205"/>
      <c r="AO77" s="205"/>
      <c r="AP77" s="205"/>
      <c r="AQ77" s="205"/>
      <c r="AR77" s="205"/>
      <c r="AS77" s="205"/>
      <c r="AT77" s="205"/>
      <c r="AU77" s="205"/>
      <c r="AV77" s="205"/>
      <c r="AW77" s="205"/>
      <c r="AX77" s="205"/>
    </row>
    <row r="78" spans="2:50" ht="14.25" x14ac:dyDescent="0.2">
      <c r="B78" s="75">
        <f t="shared" si="6"/>
        <v>2016</v>
      </c>
      <c r="C78" s="76">
        <f t="shared" si="4"/>
        <v>2017</v>
      </c>
      <c r="D78" s="83">
        <f>'Weekly prices for NSW to 2018'!B30</f>
        <v>42715</v>
      </c>
      <c r="E78" s="283">
        <f>'Weekly prices for NSW to 2018'!C30</f>
        <v>125.874927600364</v>
      </c>
      <c r="F78" s="283">
        <f>'Weekly prices for NSW to 2018'!D30</f>
        <v>127.705663043328</v>
      </c>
      <c r="G78" s="283">
        <f>'Weekly prices for NSW to 2018'!E30</f>
        <v>140.80023783987701</v>
      </c>
      <c r="H78" s="283">
        <f>'Weekly prices for NSW to 2018'!F30</f>
        <v>146.610792580186</v>
      </c>
      <c r="I78" s="74">
        <f>'Weekly prices for NSW to 2018'!G30</f>
        <v>110.719201877934</v>
      </c>
      <c r="J78" s="84"/>
      <c r="K78" s="85">
        <f t="shared" si="5"/>
        <v>42715</v>
      </c>
      <c r="L78" s="73">
        <f>'Weekly prices for NSW to 2018'!J30</f>
        <v>2.1410293224854899</v>
      </c>
      <c r="M78" s="73">
        <f>'Weekly prices for NSW to 2018'!H30</f>
        <v>13.874527900874201</v>
      </c>
      <c r="N78" s="74">
        <f>'Weekly prices for NSW to 2018'!I30</f>
        <v>19.932153040944499</v>
      </c>
      <c r="Q78" s="80"/>
      <c r="R78" s="430">
        <f>R74/R73-1</f>
        <v>-0.1192137703209929</v>
      </c>
      <c r="S78" s="100"/>
      <c r="T78" s="100"/>
      <c r="U78" s="100"/>
      <c r="V78" s="95">
        <f>V74-V71</f>
        <v>8.4855817090927488E-3</v>
      </c>
      <c r="W78" s="316">
        <f>W74-W71</f>
        <v>0.77012988823838846</v>
      </c>
      <c r="X78" s="317">
        <f>X74-X71</f>
        <v>1.621709624129867</v>
      </c>
      <c r="Y78" s="80"/>
      <c r="Z78" s="78"/>
      <c r="AA78" s="79"/>
      <c r="AB78" s="78"/>
      <c r="AC78" s="78"/>
      <c r="AD78" s="79"/>
      <c r="AI78" s="205"/>
      <c r="AJ78" s="205"/>
      <c r="AK78" s="205"/>
      <c r="AL78" s="205"/>
      <c r="AM78" s="205"/>
      <c r="AN78" s="205"/>
      <c r="AO78" s="205"/>
      <c r="AP78" s="205"/>
      <c r="AQ78" s="205"/>
      <c r="AR78" s="205"/>
      <c r="AS78" s="205"/>
      <c r="AT78" s="205"/>
      <c r="AU78" s="205"/>
      <c r="AV78" s="205"/>
      <c r="AW78" s="205"/>
      <c r="AX78" s="205"/>
    </row>
    <row r="79" spans="2:50" ht="14.25" x14ac:dyDescent="0.2">
      <c r="B79" s="75">
        <f t="shared" si="6"/>
        <v>2016</v>
      </c>
      <c r="C79" s="76">
        <f t="shared" si="4"/>
        <v>2017</v>
      </c>
      <c r="D79" s="83">
        <f>'Weekly prices for NSW to 2018'!B31</f>
        <v>42722</v>
      </c>
      <c r="E79" s="283">
        <f>'Weekly prices for NSW to 2018'!C31</f>
        <v>124.032065347914</v>
      </c>
      <c r="F79" s="283">
        <f>'Weekly prices for NSW to 2018'!D31</f>
        <v>126.476518262384</v>
      </c>
      <c r="G79" s="283">
        <f>'Weekly prices for NSW to 2018'!E31</f>
        <v>139.24925328135501</v>
      </c>
      <c r="H79" s="283">
        <f>'Weekly prices for NSW to 2018'!F31</f>
        <v>144.94971888038</v>
      </c>
      <c r="I79" s="74">
        <f>'Weekly prices for NSW to 2018'!G31</f>
        <v>107.024903660886</v>
      </c>
      <c r="J79" s="84"/>
      <c r="K79" s="85">
        <f t="shared" si="5"/>
        <v>42722</v>
      </c>
      <c r="L79" s="73">
        <f>'Weekly prices for NSW to 2018'!J31</f>
        <v>2.0864091414075001</v>
      </c>
      <c r="M79" s="73">
        <f>'Weekly prices for NSW to 2018'!H31</f>
        <v>14.1278006667395</v>
      </c>
      <c r="N79" s="74">
        <f>'Weekly prices for NSW to 2018'!I31</f>
        <v>20.216027903157201</v>
      </c>
      <c r="AI79" s="205"/>
      <c r="AJ79" s="205"/>
      <c r="AK79" s="205"/>
      <c r="AL79" s="205"/>
      <c r="AM79" s="205"/>
      <c r="AN79" s="205"/>
      <c r="AO79" s="205"/>
      <c r="AP79" s="205"/>
      <c r="AQ79" s="205"/>
      <c r="AR79" s="205"/>
      <c r="AS79" s="205"/>
      <c r="AT79" s="205"/>
      <c r="AU79" s="205"/>
      <c r="AV79" s="205"/>
      <c r="AW79" s="205"/>
      <c r="AX79" s="205"/>
    </row>
    <row r="80" spans="2:50" ht="14.25" x14ac:dyDescent="0.2">
      <c r="B80" s="75">
        <f t="shared" si="6"/>
        <v>2016</v>
      </c>
      <c r="C80" s="76">
        <f t="shared" si="4"/>
        <v>2017</v>
      </c>
      <c r="D80" s="83">
        <f>'Weekly prices for NSW to 2018'!B32</f>
        <v>42729</v>
      </c>
      <c r="E80" s="283">
        <f>'Weekly prices for NSW to 2018'!C32</f>
        <v>120.659898838738</v>
      </c>
      <c r="F80" s="283">
        <f>'Weekly prices for NSW to 2018'!D32</f>
        <v>123.72056896897401</v>
      </c>
      <c r="G80" s="283">
        <f>'Weekly prices for NSW to 2018'!E32</f>
        <v>136.205745238893</v>
      </c>
      <c r="H80" s="283">
        <f>'Weekly prices for NSW to 2018'!F32</f>
        <v>141.99362564174001</v>
      </c>
      <c r="I80" s="74">
        <f>'Weekly prices for NSW to 2018'!G32</f>
        <v>103.54146141215099</v>
      </c>
      <c r="J80" s="84"/>
      <c r="K80" s="85">
        <f t="shared" si="5"/>
        <v>42729</v>
      </c>
      <c r="L80" s="73">
        <f>'Weekly prices for NSW to 2018'!J32</f>
        <v>2.1386766715187799</v>
      </c>
      <c r="M80" s="73">
        <f>'Weekly prices for NSW to 2018'!H32</f>
        <v>13.9632886187583</v>
      </c>
      <c r="N80" s="74">
        <f>'Weekly prices for NSW to 2018'!I32</f>
        <v>20.098111517735902</v>
      </c>
      <c r="AI80" s="293"/>
      <c r="AJ80" s="294"/>
      <c r="AK80" s="293"/>
      <c r="AL80" s="205"/>
      <c r="AM80" s="205"/>
      <c r="AN80" s="205"/>
      <c r="AO80" s="205"/>
      <c r="AP80" s="205"/>
      <c r="AQ80" s="205"/>
      <c r="AR80" s="205"/>
      <c r="AS80" s="205"/>
      <c r="AT80" s="205"/>
      <c r="AU80" s="205"/>
      <c r="AV80" s="205"/>
      <c r="AW80" s="205"/>
      <c r="AX80" s="205"/>
    </row>
    <row r="81" spans="2:50" ht="15.75" thickBot="1" x14ac:dyDescent="0.3">
      <c r="B81" s="75">
        <f t="shared" si="6"/>
        <v>2017</v>
      </c>
      <c r="C81" s="76">
        <f t="shared" si="4"/>
        <v>2017</v>
      </c>
      <c r="D81" s="83">
        <f>'Weekly prices for NSW to 2018'!B33</f>
        <v>42736</v>
      </c>
      <c r="E81" s="283">
        <f>'Weekly prices for NSW to 2018'!C33</f>
        <v>127.87184107907299</v>
      </c>
      <c r="F81" s="283">
        <f>'Weekly prices for NSW to 2018'!D33</f>
        <v>129.93544963013099</v>
      </c>
      <c r="G81" s="283">
        <f>'Weekly prices for NSW to 2018'!E33</f>
        <v>143.034190766846</v>
      </c>
      <c r="H81" s="283">
        <f>'Weekly prices for NSW to 2018'!F33</f>
        <v>149.411993694757</v>
      </c>
      <c r="I81" s="74">
        <f>'Weekly prices for NSW to 2018'!G33</f>
        <v>113.429528594803</v>
      </c>
      <c r="J81" s="84"/>
      <c r="K81" s="85">
        <f t="shared" si="5"/>
        <v>42736</v>
      </c>
      <c r="L81" s="73">
        <f>'Weekly prices for NSW to 2018'!J33</f>
        <v>2.1991243127671898</v>
      </c>
      <c r="M81" s="73">
        <f>'Weekly prices for NSW to 2018'!H33</f>
        <v>13.9378221759635</v>
      </c>
      <c r="N81" s="74">
        <f>'Weekly prices for NSW to 2018'!I33</f>
        <v>20.319415066612599</v>
      </c>
      <c r="Q81" s="64" t="s">
        <v>21</v>
      </c>
      <c r="Y81" s="64" t="s">
        <v>190</v>
      </c>
      <c r="AI81" s="205"/>
      <c r="AJ81" s="205"/>
      <c r="AK81" s="205"/>
      <c r="AL81" s="205"/>
      <c r="AM81" s="205"/>
      <c r="AN81" s="205"/>
      <c r="AO81" s="205"/>
      <c r="AP81" s="205"/>
      <c r="AQ81" s="205"/>
      <c r="AR81" s="205"/>
      <c r="AS81" s="205"/>
      <c r="AT81" s="205"/>
      <c r="AU81" s="205"/>
      <c r="AV81" s="205"/>
      <c r="AW81" s="205"/>
      <c r="AX81" s="205"/>
    </row>
    <row r="82" spans="2:50" ht="43.5" x14ac:dyDescent="0.25">
      <c r="B82" s="75">
        <f t="shared" si="6"/>
        <v>2017</v>
      </c>
      <c r="C82" s="76">
        <f t="shared" si="4"/>
        <v>2017</v>
      </c>
      <c r="D82" s="83">
        <f>'Weekly prices for NSW to 2018'!B34</f>
        <v>42743</v>
      </c>
      <c r="E82" s="283">
        <f>'Weekly prices for NSW to 2018'!C34</f>
        <v>137.66819535013801</v>
      </c>
      <c r="F82" s="283">
        <f>'Weekly prices for NSW to 2018'!D34</f>
        <v>139.26093484428901</v>
      </c>
      <c r="G82" s="283">
        <f>'Weekly prices for NSW to 2018'!E34</f>
        <v>152.38085919716599</v>
      </c>
      <c r="H82" s="283">
        <f>'Weekly prices for NSW to 2018'!F34</f>
        <v>158.30503854343101</v>
      </c>
      <c r="I82" s="74">
        <f>'Weekly prices for NSW to 2018'!G34</f>
        <v>123.066503267974</v>
      </c>
      <c r="J82" s="84"/>
      <c r="K82" s="85">
        <f t="shared" si="5"/>
        <v>42743</v>
      </c>
      <c r="L82" s="73">
        <f>'Weekly prices for NSW to 2018'!J34</f>
        <v>2.15174309891656</v>
      </c>
      <c r="M82" s="73">
        <f>'Weekly prices for NSW to 2018'!H34</f>
        <v>13.745780192246</v>
      </c>
      <c r="N82" s="74">
        <f>'Weekly prices for NSW to 2018'!I34</f>
        <v>19.8734602361274</v>
      </c>
      <c r="Q82" s="81" t="s">
        <v>50</v>
      </c>
      <c r="R82" s="82" t="s">
        <v>51</v>
      </c>
      <c r="S82" s="318">
        <f>MIN(L238:L289)</f>
        <v>1.82172202312779</v>
      </c>
      <c r="T82" s="54" t="s">
        <v>52</v>
      </c>
      <c r="Y82" s="301" t="s">
        <v>183</v>
      </c>
      <c r="Z82" s="302" t="s">
        <v>178</v>
      </c>
      <c r="AA82" s="303" t="str">
        <f>AA86</f>
        <v>All stations</v>
      </c>
      <c r="AB82" s="307">
        <f>ROUND(AVERAGE('Weekly prices for NSW 2020, 21 '!E11:E36),1)</f>
        <v>145.5</v>
      </c>
      <c r="AE82" s="62" t="s">
        <v>195</v>
      </c>
      <c r="AF82" s="62"/>
      <c r="AG82" s="62"/>
      <c r="AH82" s="62"/>
      <c r="AI82" s="360"/>
      <c r="AJ82" s="360"/>
      <c r="AK82" s="205"/>
      <c r="AL82" s="205"/>
      <c r="AM82" s="205"/>
      <c r="AN82" s="205"/>
      <c r="AO82" s="205"/>
      <c r="AP82" s="205"/>
      <c r="AQ82" s="205"/>
      <c r="AR82" s="205"/>
      <c r="AS82" s="205"/>
      <c r="AT82" s="205"/>
      <c r="AU82" s="205"/>
      <c r="AV82" s="205"/>
      <c r="AW82" s="205"/>
      <c r="AX82" s="205"/>
    </row>
    <row r="83" spans="2:50" ht="42.75" x14ac:dyDescent="0.2">
      <c r="B83" s="75">
        <f t="shared" si="6"/>
        <v>2017</v>
      </c>
      <c r="C83" s="76">
        <f t="shared" si="4"/>
        <v>2017</v>
      </c>
      <c r="D83" s="83">
        <f>'Weekly prices for NSW to 2018'!B35</f>
        <v>42750</v>
      </c>
      <c r="E83" s="283">
        <f>'Weekly prices for NSW to 2018'!C35</f>
        <v>132.70085715947201</v>
      </c>
      <c r="F83" s="283">
        <f>'Weekly prices for NSW to 2018'!D35</f>
        <v>134.76763143817001</v>
      </c>
      <c r="G83" s="283">
        <f>'Weekly prices for NSW to 2018'!E35</f>
        <v>147.757185132861</v>
      </c>
      <c r="H83" s="283">
        <f>'Weekly prices for NSW to 2018'!F35</f>
        <v>153.348751673028</v>
      </c>
      <c r="I83" s="74">
        <f>'Weekly prices for NSW to 2018'!G35</f>
        <v>116.721921921922</v>
      </c>
      <c r="J83" s="84"/>
      <c r="K83" s="85">
        <f t="shared" si="5"/>
        <v>42750</v>
      </c>
      <c r="L83" s="73">
        <f>'Weekly prices for NSW to 2018'!J35</f>
        <v>2.1182316156806</v>
      </c>
      <c r="M83" s="73">
        <f>'Weekly prices for NSW to 2018'!H35</f>
        <v>13.981566475973199</v>
      </c>
      <c r="N83" s="74">
        <f>'Weekly prices for NSW to 2018'!I35</f>
        <v>20.142437200693401</v>
      </c>
      <c r="Q83" s="91" t="s">
        <v>53</v>
      </c>
      <c r="R83" s="54" t="s">
        <v>51</v>
      </c>
      <c r="S83" s="319">
        <f>MAX(L238:L289)</f>
        <v>2.57456067629579</v>
      </c>
      <c r="T83" s="54" t="s">
        <v>52</v>
      </c>
      <c r="Y83" s="304"/>
      <c r="Z83" s="305"/>
      <c r="AA83" s="306" t="str">
        <f>AA87</f>
        <v>Stations that don't sell E10</v>
      </c>
      <c r="AB83" s="308">
        <f>ROUND(AVERAGE('weekly summary_noE10'!E11:E36), 1)</f>
        <v>146.5</v>
      </c>
      <c r="AK83" s="205"/>
      <c r="AL83" s="205"/>
      <c r="AM83" s="205"/>
      <c r="AN83" s="205"/>
      <c r="AO83" s="205"/>
      <c r="AP83" s="205"/>
      <c r="AQ83" s="205"/>
      <c r="AR83" s="205"/>
      <c r="AS83" s="205"/>
      <c r="AT83" s="205"/>
      <c r="AU83" s="205"/>
      <c r="AV83" s="205"/>
      <c r="AW83" s="205"/>
      <c r="AX83" s="205"/>
    </row>
    <row r="84" spans="2:50" ht="28.5" x14ac:dyDescent="0.2">
      <c r="B84" s="75">
        <f t="shared" si="6"/>
        <v>2017</v>
      </c>
      <c r="C84" s="76">
        <f t="shared" si="4"/>
        <v>2017</v>
      </c>
      <c r="D84" s="83">
        <f>'Weekly prices for NSW to 2018'!B36</f>
        <v>42757</v>
      </c>
      <c r="E84" s="283">
        <f>'Weekly prices for NSW to 2018'!C36</f>
        <v>125.276207511363</v>
      </c>
      <c r="F84" s="283">
        <f>'Weekly prices for NSW to 2018'!D36</f>
        <v>127.936029556704</v>
      </c>
      <c r="G84" s="283">
        <f>'Weekly prices for NSW to 2018'!E36</f>
        <v>141.03989212170299</v>
      </c>
      <c r="H84" s="283">
        <f>'Weekly prices for NSW to 2018'!F36</f>
        <v>146.64919249920499</v>
      </c>
      <c r="I84" s="74">
        <f>'Weekly prices for NSW to 2018'!G36</f>
        <v>119.927685387594</v>
      </c>
      <c r="J84" s="84"/>
      <c r="K84" s="85">
        <f t="shared" si="5"/>
        <v>42757</v>
      </c>
      <c r="L84" s="73">
        <f>'Weekly prices for NSW to 2018'!J36</f>
        <v>2.0675454033128</v>
      </c>
      <c r="M84" s="73">
        <f>'Weekly prices for NSW to 2018'!H36</f>
        <v>14.5533611529794</v>
      </c>
      <c r="N84" s="74">
        <f>'Weekly prices for NSW to 2018'!I36</f>
        <v>20.700133981200501</v>
      </c>
      <c r="Q84" s="91" t="s">
        <v>54</v>
      </c>
      <c r="R84" s="54" t="s">
        <v>51</v>
      </c>
      <c r="S84" s="319">
        <f>AVERAGE(L238:L289)</f>
        <v>2.1485190361595268</v>
      </c>
      <c r="T84" s="54" t="s">
        <v>52</v>
      </c>
      <c r="Y84" s="304"/>
      <c r="Z84" s="305" t="s">
        <v>177</v>
      </c>
      <c r="AA84" s="306" t="str">
        <f>AA88</f>
        <v>All stations</v>
      </c>
      <c r="AB84" s="309">
        <f>ROUND(AVERAGE('Weekly prices for NSW 2020, 21 '!D11:D36), 1)</f>
        <v>142.80000000000001</v>
      </c>
      <c r="AD84" s="205"/>
      <c r="AE84" s="204"/>
      <c r="AF84" s="205"/>
      <c r="AG84" s="205"/>
      <c r="AH84" s="205"/>
      <c r="AI84" s="205"/>
      <c r="AJ84" s="205"/>
      <c r="AK84" s="205"/>
      <c r="AL84" s="205"/>
      <c r="AM84" s="205"/>
      <c r="AN84" s="205"/>
      <c r="AO84" s="205"/>
      <c r="AP84" s="205"/>
      <c r="AQ84" s="205"/>
      <c r="AR84" s="205"/>
      <c r="AS84" s="205"/>
      <c r="AT84" s="205"/>
      <c r="AU84" s="205"/>
      <c r="AV84" s="205"/>
      <c r="AW84" s="205"/>
      <c r="AX84" s="205"/>
    </row>
    <row r="85" spans="2:50" ht="42.75" x14ac:dyDescent="0.2">
      <c r="B85" s="75">
        <f t="shared" si="6"/>
        <v>2017</v>
      </c>
      <c r="C85" s="76">
        <f t="shared" si="4"/>
        <v>2017</v>
      </c>
      <c r="D85" s="83">
        <f>'Weekly prices for NSW to 2018'!B37</f>
        <v>42764</v>
      </c>
      <c r="E85" s="283">
        <f>'Weekly prices for NSW to 2018'!C37</f>
        <v>120.063907734103</v>
      </c>
      <c r="F85" s="283">
        <f>'Weekly prices for NSW to 2018'!D37</f>
        <v>123.205887397365</v>
      </c>
      <c r="G85" s="283">
        <f>'Weekly prices for NSW to 2018'!E37</f>
        <v>136.080702475735</v>
      </c>
      <c r="H85" s="283">
        <f>'Weekly prices for NSW to 2018'!F37</f>
        <v>141.08906691975301</v>
      </c>
      <c r="I85" s="74">
        <f>'Weekly prices for NSW to 2018'!G37</f>
        <v>108.940716510903</v>
      </c>
      <c r="J85" s="84"/>
      <c r="K85" s="85">
        <f t="shared" si="5"/>
        <v>42764</v>
      </c>
      <c r="L85" s="73">
        <f>'Weekly prices for NSW to 2018'!J37</f>
        <v>2.1203517844271298</v>
      </c>
      <c r="M85" s="73">
        <f>'Weekly prices for NSW to 2018'!H37</f>
        <v>14.3394421177995</v>
      </c>
      <c r="N85" s="74">
        <f>'Weekly prices for NSW to 2018'!I37</f>
        <v>20.3637337109299</v>
      </c>
      <c r="Q85" s="91"/>
      <c r="S85" s="92"/>
      <c r="Y85" s="304"/>
      <c r="Z85" s="305"/>
      <c r="AA85" s="306" t="str">
        <f>AA89</f>
        <v>Stations that don't sell U91</v>
      </c>
      <c r="AB85" s="308">
        <f>ROUND(AVERAGE('weekly summary_noU91'!D11:D36), 1)</f>
        <v>145.19999999999999</v>
      </c>
      <c r="AD85" s="205"/>
      <c r="AE85" s="204"/>
      <c r="AF85" s="205"/>
      <c r="AG85" s="205"/>
      <c r="AH85" s="205"/>
      <c r="AI85" s="205"/>
      <c r="AJ85" s="205"/>
      <c r="AK85" s="205"/>
      <c r="AL85" s="205"/>
      <c r="AM85" s="205"/>
      <c r="AN85" s="205"/>
      <c r="AO85" s="205"/>
      <c r="AP85" s="205"/>
      <c r="AQ85" s="205"/>
      <c r="AR85" s="205"/>
      <c r="AS85" s="205"/>
      <c r="AT85" s="205"/>
      <c r="AU85" s="205"/>
      <c r="AV85" s="205"/>
      <c r="AW85" s="205"/>
      <c r="AX85" s="205"/>
    </row>
    <row r="86" spans="2:50" ht="42.75" x14ac:dyDescent="0.2">
      <c r="B86" s="75">
        <f t="shared" si="6"/>
        <v>2017</v>
      </c>
      <c r="C86" s="76">
        <f t="shared" si="4"/>
        <v>2017</v>
      </c>
      <c r="D86" s="83">
        <f>'Weekly prices for NSW to 2018'!B38</f>
        <v>42771</v>
      </c>
      <c r="E86" s="283">
        <f>'Weekly prices for NSW to 2018'!C38</f>
        <v>121.573768393066</v>
      </c>
      <c r="F86" s="283">
        <f>'Weekly prices for NSW to 2018'!D38</f>
        <v>124.09589947360099</v>
      </c>
      <c r="G86" s="283">
        <f>'Weekly prices for NSW to 2018'!E38</f>
        <v>138.02824793518101</v>
      </c>
      <c r="H86" s="283">
        <f>'Weekly prices for NSW to 2018'!F38</f>
        <v>143.20580454236</v>
      </c>
      <c r="I86" s="74">
        <f>'Weekly prices for NSW to 2018'!G38</f>
        <v>110.194717261905</v>
      </c>
      <c r="J86" s="84"/>
      <c r="K86" s="85">
        <f t="shared" si="5"/>
        <v>42771</v>
      </c>
      <c r="L86" s="73">
        <f>'Weekly prices for NSW to 2018'!J38</f>
        <v>2.0921022512817702</v>
      </c>
      <c r="M86" s="73">
        <f>'Weekly prices for NSW to 2018'!H38</f>
        <v>14.389893948252199</v>
      </c>
      <c r="N86" s="74">
        <f>'Weekly prices for NSW to 2018'!I38</f>
        <v>20.535850249108002</v>
      </c>
      <c r="Q86" s="91" t="s">
        <v>50</v>
      </c>
      <c r="R86" s="54" t="s">
        <v>55</v>
      </c>
      <c r="S86" s="319">
        <f>MIN(L251:L289)</f>
        <v>1.82172202312779</v>
      </c>
      <c r="T86" s="54" t="s">
        <v>52</v>
      </c>
      <c r="Y86" s="304" t="s">
        <v>182</v>
      </c>
      <c r="Z86" s="305" t="s">
        <v>178</v>
      </c>
      <c r="AA86" s="306" t="s">
        <v>179</v>
      </c>
      <c r="AB86" s="309">
        <f>ROUND(AVERAGE('Weekly prices for NSW 2020, 21 '!E63:E89), 1)</f>
        <v>122.2</v>
      </c>
      <c r="AD86" s="205"/>
      <c r="AE86" s="204"/>
      <c r="AF86" s="205"/>
      <c r="AG86" s="205"/>
      <c r="AH86" s="205"/>
      <c r="AI86" s="205"/>
      <c r="AJ86" s="205"/>
      <c r="AK86" s="205"/>
      <c r="AL86" s="205"/>
      <c r="AM86" s="205"/>
      <c r="AN86" s="205"/>
      <c r="AO86" s="205"/>
      <c r="AP86" s="205"/>
      <c r="AQ86" s="205"/>
      <c r="AR86" s="205"/>
      <c r="AS86" s="205"/>
      <c r="AT86" s="205"/>
      <c r="AU86" s="205"/>
      <c r="AV86" s="205"/>
      <c r="AW86" s="205"/>
      <c r="AX86" s="205"/>
    </row>
    <row r="87" spans="2:50" ht="42.75" x14ac:dyDescent="0.2">
      <c r="B87" s="75">
        <f t="shared" si="6"/>
        <v>2017</v>
      </c>
      <c r="C87" s="76">
        <f t="shared" si="4"/>
        <v>2017</v>
      </c>
      <c r="D87" s="83">
        <f>'Weekly prices for NSW to 2018'!B39</f>
        <v>42778</v>
      </c>
      <c r="E87" s="283">
        <f>'Weekly prices for NSW to 2018'!C39</f>
        <v>125.45247498624001</v>
      </c>
      <c r="F87" s="283">
        <f>'Weekly prices for NSW to 2018'!D39</f>
        <v>127.844494167527</v>
      </c>
      <c r="G87" s="283">
        <f>'Weekly prices for NSW to 2018'!E39</f>
        <v>141.52410589240199</v>
      </c>
      <c r="H87" s="283">
        <f>'Weekly prices for NSW to 2018'!F39</f>
        <v>146.93696763282401</v>
      </c>
      <c r="I87" s="74">
        <f>'Weekly prices for NSW to 2018'!G39</f>
        <v>110.903065883888</v>
      </c>
      <c r="J87" s="84"/>
      <c r="K87" s="85">
        <f t="shared" si="5"/>
        <v>42778</v>
      </c>
      <c r="L87" s="73">
        <f>'Weekly prices for NSW to 2018'!J39</f>
        <v>2.1813573977093501</v>
      </c>
      <c r="M87" s="73">
        <f>'Weekly prices for NSW to 2018'!H39</f>
        <v>14.005807472975</v>
      </c>
      <c r="N87" s="74">
        <f>'Weekly prices for NSW to 2018'!I39</f>
        <v>20.272031000799299</v>
      </c>
      <c r="Q87" s="91" t="s">
        <v>53</v>
      </c>
      <c r="R87" s="54" t="s">
        <v>55</v>
      </c>
      <c r="S87" s="319">
        <f>MAX(L251:L289)</f>
        <v>2.57456067629579</v>
      </c>
      <c r="T87" s="54" t="s">
        <v>52</v>
      </c>
      <c r="Y87" s="304"/>
      <c r="Z87" s="305"/>
      <c r="AA87" s="306" t="s">
        <v>180</v>
      </c>
      <c r="AB87" s="308">
        <f>ROUND(AVERAGE('weekly summary_noE10'!E63:E89), 1)</f>
        <v>121.2</v>
      </c>
      <c r="AD87" s="205"/>
      <c r="AE87" s="204"/>
      <c r="AF87" s="205"/>
      <c r="AG87" s="205"/>
      <c r="AH87" s="205"/>
      <c r="AI87" s="205"/>
      <c r="AJ87" s="205"/>
      <c r="AK87" s="205"/>
      <c r="AL87" s="205"/>
      <c r="AM87" s="205"/>
      <c r="AN87" s="205"/>
      <c r="AO87" s="205"/>
      <c r="AP87" s="205"/>
      <c r="AQ87" s="205"/>
      <c r="AR87" s="205"/>
      <c r="AS87" s="205"/>
      <c r="AT87" s="205"/>
      <c r="AU87" s="205"/>
      <c r="AV87" s="205"/>
      <c r="AW87" s="205"/>
      <c r="AX87" s="205"/>
    </row>
    <row r="88" spans="2:50" ht="28.5" x14ac:dyDescent="0.2">
      <c r="B88" s="75">
        <f t="shared" si="6"/>
        <v>2017</v>
      </c>
      <c r="C88" s="76">
        <f t="shared" si="4"/>
        <v>2017</v>
      </c>
      <c r="D88" s="83">
        <f>'Weekly prices for NSW to 2018'!B40</f>
        <v>42785</v>
      </c>
      <c r="E88" s="283">
        <f>'Weekly prices for NSW to 2018'!C40</f>
        <v>135.202548620215</v>
      </c>
      <c r="F88" s="283">
        <f>'Weekly prices for NSW to 2018'!D40</f>
        <v>136.70830898823701</v>
      </c>
      <c r="G88" s="283">
        <f>'Weekly prices for NSW to 2018'!E40</f>
        <v>150.67172523224301</v>
      </c>
      <c r="H88" s="283">
        <f>'Weekly prices for NSW to 2018'!F40</f>
        <v>156.48629297191201</v>
      </c>
      <c r="I88" s="74">
        <f>'Weekly prices for NSW to 2018'!G40</f>
        <v>128.550934596595</v>
      </c>
      <c r="J88" s="84"/>
      <c r="K88" s="85">
        <f t="shared" si="5"/>
        <v>42785</v>
      </c>
      <c r="L88" s="73">
        <f>'Weekly prices for NSW to 2018'!J40</f>
        <v>2.2335579172636901</v>
      </c>
      <c r="M88" s="73">
        <f>'Weekly prices for NSW to 2018'!H40</f>
        <v>14.330348944321001</v>
      </c>
      <c r="N88" s="74">
        <f>'Weekly prices for NSW to 2018'!I40</f>
        <v>20.3927305004534</v>
      </c>
      <c r="Q88" s="91" t="s">
        <v>54</v>
      </c>
      <c r="R88" s="54" t="s">
        <v>55</v>
      </c>
      <c r="S88" s="319">
        <f>AVERAGE(L251:L289)</f>
        <v>2.0927631936611326</v>
      </c>
      <c r="T88" s="54" t="s">
        <v>52</v>
      </c>
      <c r="Y88" s="304"/>
      <c r="Z88" s="305" t="s">
        <v>177</v>
      </c>
      <c r="AA88" s="306" t="s">
        <v>179</v>
      </c>
      <c r="AB88" s="309">
        <f>ROUND(AVERAGE('Weekly prices for NSW 2020, 21 '!D63:D89), 1)</f>
        <v>120.5</v>
      </c>
      <c r="AD88" s="205"/>
      <c r="AE88" s="204"/>
      <c r="AF88" s="205"/>
      <c r="AG88" s="205"/>
      <c r="AH88" s="205"/>
      <c r="AI88" s="205"/>
      <c r="AJ88" s="205"/>
      <c r="AK88" s="205"/>
      <c r="AL88" s="205"/>
      <c r="AM88" s="205"/>
      <c r="AN88" s="205"/>
      <c r="AO88" s="205"/>
      <c r="AP88" s="205"/>
      <c r="AQ88" s="205"/>
      <c r="AR88" s="205"/>
      <c r="AS88" s="205"/>
      <c r="AT88" s="205"/>
      <c r="AU88" s="205"/>
      <c r="AV88" s="205"/>
      <c r="AW88" s="205"/>
      <c r="AX88" s="205"/>
    </row>
    <row r="89" spans="2:50" ht="42.75" x14ac:dyDescent="0.2">
      <c r="B89" s="75">
        <f t="shared" si="6"/>
        <v>2017</v>
      </c>
      <c r="C89" s="76">
        <f t="shared" si="4"/>
        <v>2017</v>
      </c>
      <c r="D89" s="83">
        <f>'Weekly prices for NSW to 2018'!B41</f>
        <v>42792</v>
      </c>
      <c r="E89" s="283">
        <f>'Weekly prices for NSW to 2018'!C41</f>
        <v>129.970838765374</v>
      </c>
      <c r="F89" s="283">
        <f>'Weekly prices for NSW to 2018'!D41</f>
        <v>131.84982842408499</v>
      </c>
      <c r="G89" s="283">
        <f>'Weekly prices for NSW to 2018'!E41</f>
        <v>144.83994583152801</v>
      </c>
      <c r="H89" s="283">
        <f>'Weekly prices for NSW to 2018'!F41</f>
        <v>150.93527478821801</v>
      </c>
      <c r="I89" s="74">
        <f>'Weekly prices for NSW to 2018'!G41</f>
        <v>118.45015837584999</v>
      </c>
      <c r="J89" s="84"/>
      <c r="K89" s="85">
        <f t="shared" si="5"/>
        <v>42792</v>
      </c>
      <c r="L89" s="73">
        <f>'Weekly prices for NSW to 2018'!J41</f>
        <v>2.1551109101777399</v>
      </c>
      <c r="M89" s="73">
        <f>'Weekly prices for NSW to 2018'!H41</f>
        <v>14.051437604987401</v>
      </c>
      <c r="N89" s="74">
        <f>'Weekly prices for NSW to 2018'!I41</f>
        <v>20.3243678481209</v>
      </c>
      <c r="Q89" s="91"/>
      <c r="S89" s="102"/>
      <c r="Y89" s="304"/>
      <c r="Z89" s="305"/>
      <c r="AA89" s="306" t="s">
        <v>181</v>
      </c>
      <c r="AB89" s="308">
        <f>ROUND(AVERAGE('weekly summary_noU91'!D63:D89), 1)</f>
        <v>124.2</v>
      </c>
      <c r="AE89" s="315"/>
    </row>
    <row r="90" spans="2:50" ht="14.25" x14ac:dyDescent="0.2">
      <c r="B90" s="75">
        <f t="shared" si="6"/>
        <v>2017</v>
      </c>
      <c r="C90" s="76">
        <f t="shared" si="4"/>
        <v>2017</v>
      </c>
      <c r="D90" s="83">
        <f>'Weekly prices for NSW to 2018'!B42</f>
        <v>42799</v>
      </c>
      <c r="E90" s="283">
        <f>'Weekly prices for NSW to 2018'!C42</f>
        <v>123.10831228678001</v>
      </c>
      <c r="F90" s="283">
        <f>'Weekly prices for NSW to 2018'!D42</f>
        <v>125.302358904163</v>
      </c>
      <c r="G90" s="283">
        <f>'Weekly prices for NSW to 2018'!E42</f>
        <v>138.45601932413899</v>
      </c>
      <c r="H90" s="283">
        <f>'Weekly prices for NSW to 2018'!F42</f>
        <v>144.45908078922301</v>
      </c>
      <c r="I90" s="74">
        <f>'Weekly prices for NSW to 2018'!G42</f>
        <v>109.57130420918401</v>
      </c>
      <c r="J90" s="84"/>
      <c r="K90" s="85">
        <f t="shared" si="5"/>
        <v>42799</v>
      </c>
      <c r="L90" s="73">
        <f>'Weekly prices for NSW to 2018'!J42</f>
        <v>2.16534305306353</v>
      </c>
      <c r="M90" s="73">
        <f>'Weekly prices for NSW to 2018'!H42</f>
        <v>14.3409156711332</v>
      </c>
      <c r="N90" s="74">
        <f>'Weekly prices for NSW to 2018'!I42</f>
        <v>20.546232539166802</v>
      </c>
      <c r="Q90" s="91" t="s">
        <v>50</v>
      </c>
      <c r="R90" s="54" t="s">
        <v>59</v>
      </c>
      <c r="S90" s="319">
        <f>MIN(L59:L294)</f>
        <v>1.82172202312779</v>
      </c>
      <c r="T90" s="54" t="s">
        <v>52</v>
      </c>
      <c r="Y90" s="75"/>
      <c r="Z90" s="280"/>
      <c r="AA90" s="280"/>
      <c r="AB90" s="310"/>
      <c r="AE90" s="311"/>
    </row>
    <row r="91" spans="2:50" ht="12.75" x14ac:dyDescent="0.2">
      <c r="B91" s="75">
        <f t="shared" si="6"/>
        <v>2017</v>
      </c>
      <c r="C91" s="76">
        <f t="shared" si="4"/>
        <v>2017</v>
      </c>
      <c r="D91" s="83">
        <f>'Weekly prices for NSW to 2018'!B43</f>
        <v>42806</v>
      </c>
      <c r="E91" s="283">
        <f>'Weekly prices for NSW to 2018'!C43</f>
        <v>119.45372546346699</v>
      </c>
      <c r="F91" s="283">
        <f>'Weekly prices for NSW to 2018'!D43</f>
        <v>122.174564805247</v>
      </c>
      <c r="G91" s="283">
        <f>'Weekly prices for NSW to 2018'!E43</f>
        <v>135.42111148042201</v>
      </c>
      <c r="H91" s="283">
        <f>'Weekly prices for NSW to 2018'!F43</f>
        <v>140.796423538613</v>
      </c>
      <c r="I91" s="74">
        <f>'Weekly prices for NSW to 2018'!G43</f>
        <v>102.543050595238</v>
      </c>
      <c r="J91" s="84"/>
      <c r="K91" s="85">
        <f t="shared" si="5"/>
        <v>42806</v>
      </c>
      <c r="L91" s="73">
        <f>'Weekly prices for NSW to 2018'!J43</f>
        <v>2.1466898579381799</v>
      </c>
      <c r="M91" s="73">
        <f>'Weekly prices for NSW to 2018'!H43</f>
        <v>14.1965246857393</v>
      </c>
      <c r="N91" s="74">
        <f>'Weekly prices for NSW to 2018'!I43</f>
        <v>20.280028967531301</v>
      </c>
      <c r="Q91" s="103" t="s">
        <v>53</v>
      </c>
      <c r="R91" s="54" t="s">
        <v>59</v>
      </c>
      <c r="S91" s="319">
        <f>MAX(L59:L294)</f>
        <v>2.7714411865576798</v>
      </c>
      <c r="T91" s="54" t="s">
        <v>52</v>
      </c>
      <c r="Y91" s="80"/>
      <c r="Z91" s="78"/>
      <c r="AA91" s="78"/>
      <c r="AB91" s="79"/>
      <c r="AE91" s="315"/>
    </row>
    <row r="92" spans="2:50" ht="13.5" thickBot="1" x14ac:dyDescent="0.25">
      <c r="B92" s="75">
        <f t="shared" si="6"/>
        <v>2017</v>
      </c>
      <c r="C92" s="76">
        <f t="shared" si="4"/>
        <v>2017</v>
      </c>
      <c r="D92" s="83">
        <f>'Weekly prices for NSW to 2018'!B44</f>
        <v>42813</v>
      </c>
      <c r="E92" s="283">
        <f>'Weekly prices for NSW to 2018'!C44</f>
        <v>116.57438590123</v>
      </c>
      <c r="F92" s="283">
        <f>'Weekly prices for NSW to 2018'!D44</f>
        <v>119.455501286889</v>
      </c>
      <c r="G92" s="283">
        <f>'Weekly prices for NSW to 2018'!E44</f>
        <v>132.67057009102601</v>
      </c>
      <c r="H92" s="283">
        <f>'Weekly prices for NSW to 2018'!F44</f>
        <v>138.15402734206799</v>
      </c>
      <c r="I92" s="74">
        <f>'Weekly prices for NSW to 2018'!G44</f>
        <v>101.335074404762</v>
      </c>
      <c r="J92" s="84"/>
      <c r="K92" s="85">
        <f t="shared" si="5"/>
        <v>42813</v>
      </c>
      <c r="L92" s="73">
        <f>'Weekly prices for NSW to 2018'!J44</f>
        <v>2.0896026785985198</v>
      </c>
      <c r="M92" s="73">
        <f>'Weekly prices for NSW to 2018'!H44</f>
        <v>14.624565160326</v>
      </c>
      <c r="N92" s="74">
        <f>'Weekly prices for NSW to 2018'!I44</f>
        <v>20.783313050031001</v>
      </c>
      <c r="Q92" s="104" t="s">
        <v>54</v>
      </c>
      <c r="R92" s="105" t="s">
        <v>59</v>
      </c>
      <c r="S92" s="320">
        <f>AVERAGE(L59:L294)</f>
        <v>2.2269673733840993</v>
      </c>
      <c r="T92" s="54" t="s">
        <v>52</v>
      </c>
      <c r="AE92" s="315"/>
    </row>
    <row r="93" spans="2:50" x14ac:dyDescent="0.2">
      <c r="B93" s="75">
        <f t="shared" si="6"/>
        <v>2017</v>
      </c>
      <c r="C93" s="76">
        <f t="shared" si="4"/>
        <v>2017</v>
      </c>
      <c r="D93" s="83">
        <f>'Weekly prices for NSW to 2018'!B45</f>
        <v>42820</v>
      </c>
      <c r="E93" s="283">
        <f>'Weekly prices for NSW to 2018'!C45</f>
        <v>113.774303757838</v>
      </c>
      <c r="F93" s="283">
        <f>'Weekly prices for NSW to 2018'!D45</f>
        <v>117.11090621491201</v>
      </c>
      <c r="G93" s="283">
        <f>'Weekly prices for NSW to 2018'!E45</f>
        <v>129.90762116597099</v>
      </c>
      <c r="H93" s="283">
        <f>'Weekly prices for NSW to 2018'!F45</f>
        <v>135.59763101703601</v>
      </c>
      <c r="I93" s="74">
        <f>'Weekly prices for NSW to 2018'!G45</f>
        <v>99.783856209150301</v>
      </c>
      <c r="J93" s="84"/>
      <c r="K93" s="85">
        <f t="shared" si="5"/>
        <v>42820</v>
      </c>
      <c r="L93" s="73">
        <f>'Weekly prices for NSW to 2018'!J45</f>
        <v>2.0821893504899598</v>
      </c>
      <c r="M93" s="73">
        <f>'Weekly prices for NSW to 2018'!H45</f>
        <v>14.7282646065857</v>
      </c>
      <c r="N93" s="74">
        <f>'Weekly prices for NSW to 2018'!I45</f>
        <v>20.9905854982614</v>
      </c>
    </row>
    <row r="94" spans="2:50" x14ac:dyDescent="0.2">
      <c r="B94" s="75">
        <f t="shared" si="6"/>
        <v>2017</v>
      </c>
      <c r="C94" s="76">
        <f t="shared" si="4"/>
        <v>2017</v>
      </c>
      <c r="D94" s="83">
        <f>'Weekly prices for NSW to 2018'!B46</f>
        <v>42827</v>
      </c>
      <c r="E94" s="283">
        <f>'Weekly prices for NSW to 2018'!C46</f>
        <v>117.65972532693399</v>
      </c>
      <c r="F94" s="283">
        <f>'Weekly prices for NSW to 2018'!D46</f>
        <v>120.13808396966699</v>
      </c>
      <c r="G94" s="283">
        <f>'Weekly prices for NSW to 2018'!E46</f>
        <v>134.01860869862099</v>
      </c>
      <c r="H94" s="283">
        <f>'Weekly prices for NSW to 2018'!F46</f>
        <v>139.613452061712</v>
      </c>
      <c r="I94" s="74">
        <f>'Weekly prices for NSW to 2018'!G46</f>
        <v>102.771839708561</v>
      </c>
      <c r="J94" s="84"/>
      <c r="K94" s="85">
        <f t="shared" si="5"/>
        <v>42827</v>
      </c>
      <c r="L94" s="73">
        <f>'Weekly prices for NSW to 2018'!J46</f>
        <v>2.0925731257507998</v>
      </c>
      <c r="M94" s="73">
        <f>'Weekly prices for NSW to 2018'!H46</f>
        <v>14.9057754161733</v>
      </c>
      <c r="N94" s="74">
        <f>'Weekly prices for NSW to 2018'!I46</f>
        <v>21.039218221421201</v>
      </c>
    </row>
    <row r="95" spans="2:50" x14ac:dyDescent="0.2">
      <c r="B95" s="75">
        <f t="shared" si="6"/>
        <v>2017</v>
      </c>
      <c r="C95" s="76">
        <f t="shared" si="4"/>
        <v>2017</v>
      </c>
      <c r="D95" s="83">
        <f>'Weekly prices for NSW to 2018'!B47</f>
        <v>42834</v>
      </c>
      <c r="E95" s="283">
        <f>'Weekly prices for NSW to 2018'!C47</f>
        <v>130.79690904894099</v>
      </c>
      <c r="F95" s="283">
        <f>'Weekly prices for NSW to 2018'!D47</f>
        <v>132.43880853389399</v>
      </c>
      <c r="G95" s="283">
        <f>'Weekly prices for NSW to 2018'!E47</f>
        <v>146.188119740427</v>
      </c>
      <c r="H95" s="283">
        <f>'Weekly prices for NSW to 2018'!F47</f>
        <v>151.93310139453001</v>
      </c>
      <c r="I95" s="74">
        <f>'Weekly prices for NSW to 2018'!G47</f>
        <v>117.749199971655</v>
      </c>
      <c r="J95" s="84"/>
      <c r="K95" s="85">
        <f t="shared" si="5"/>
        <v>42834</v>
      </c>
      <c r="L95" s="73">
        <f>'Weekly prices for NSW to 2018'!J47</f>
        <v>2.1936341511847699</v>
      </c>
      <c r="M95" s="73">
        <f>'Weekly prices for NSW to 2018'!H47</f>
        <v>14.2202697833662</v>
      </c>
      <c r="N95" s="74">
        <f>'Weekly prices for NSW to 2018'!I47</f>
        <v>20.303714658744202</v>
      </c>
      <c r="R95" s="62" t="s">
        <v>153</v>
      </c>
    </row>
    <row r="96" spans="2:50" ht="15" x14ac:dyDescent="0.25">
      <c r="B96" s="75">
        <f t="shared" si="6"/>
        <v>2017</v>
      </c>
      <c r="C96" s="76">
        <f t="shared" si="4"/>
        <v>2017</v>
      </c>
      <c r="D96" s="83">
        <f>'Weekly prices for NSW to 2018'!B48</f>
        <v>42841</v>
      </c>
      <c r="E96" s="283">
        <f>'Weekly prices for NSW to 2018'!C48</f>
        <v>125.73148697428201</v>
      </c>
      <c r="F96" s="283">
        <f>'Weekly prices for NSW to 2018'!D48</f>
        <v>127.928004810888</v>
      </c>
      <c r="G96" s="283">
        <f>'Weekly prices for NSW to 2018'!E48</f>
        <v>140.68434241415801</v>
      </c>
      <c r="H96" s="283">
        <f>'Weekly prices for NSW to 2018'!F48</f>
        <v>146.66025526441999</v>
      </c>
      <c r="I96" s="74">
        <f>'Weekly prices for NSW to 2018'!G48</f>
        <v>111.573912627551</v>
      </c>
      <c r="J96" s="84"/>
      <c r="K96" s="85">
        <f t="shared" si="5"/>
        <v>42841</v>
      </c>
      <c r="L96" s="73">
        <f>'Weekly prices for NSW to 2018'!J48</f>
        <v>2.1188013218462101</v>
      </c>
      <c r="M96" s="73">
        <f>'Weekly prices for NSW to 2018'!H48</f>
        <v>14.125222621856</v>
      </c>
      <c r="N96" s="74">
        <f>'Weekly prices for NSW to 2018'!I48</f>
        <v>20.2868887968637</v>
      </c>
      <c r="R96" s="64" t="str">
        <f>B54</f>
        <v>Weekly price of fuel by fuel type</v>
      </c>
      <c r="AE96" s="295"/>
    </row>
    <row r="97" spans="2:35" ht="14.25" x14ac:dyDescent="0.2">
      <c r="B97" s="75">
        <f t="shared" si="6"/>
        <v>2017</v>
      </c>
      <c r="C97" s="76">
        <f t="shared" si="4"/>
        <v>2017</v>
      </c>
      <c r="D97" s="83">
        <f>'Weekly prices for NSW to 2018'!B49</f>
        <v>42848</v>
      </c>
      <c r="E97" s="283">
        <f>'Weekly prices for NSW to 2018'!C49</f>
        <v>121.71308181562</v>
      </c>
      <c r="F97" s="283">
        <f>'Weekly prices for NSW to 2018'!D49</f>
        <v>124.15528007084001</v>
      </c>
      <c r="G97" s="283">
        <f>'Weekly prices for NSW to 2018'!E49</f>
        <v>137.09013389111999</v>
      </c>
      <c r="H97" s="283">
        <f>'Weekly prices for NSW to 2018'!F49</f>
        <v>142.87263760680199</v>
      </c>
      <c r="I97" s="74">
        <f>'Weekly prices for NSW to 2018'!G49</f>
        <v>107.642990654206</v>
      </c>
      <c r="J97" s="84"/>
      <c r="K97" s="85">
        <f t="shared" si="5"/>
        <v>42848</v>
      </c>
      <c r="L97" s="73">
        <f>'Weekly prices for NSW to 2018'!J49</f>
        <v>2.1704102722231302</v>
      </c>
      <c r="M97" s="73">
        <f>'Weekly prices for NSW to 2018'!H49</f>
        <v>14.1032807485318</v>
      </c>
      <c r="N97" s="74">
        <f>'Weekly prices for NSW to 2018'!I49</f>
        <v>20.242643370284298</v>
      </c>
      <c r="AE97" s="295"/>
    </row>
    <row r="98" spans="2:35" ht="14.25" x14ac:dyDescent="0.2">
      <c r="B98" s="75">
        <f t="shared" si="6"/>
        <v>2017</v>
      </c>
      <c r="C98" s="76">
        <f t="shared" si="4"/>
        <v>2017</v>
      </c>
      <c r="D98" s="83">
        <f>'Weekly prices for NSW to 2018'!B50</f>
        <v>42855</v>
      </c>
      <c r="E98" s="283">
        <f>'Weekly prices for NSW to 2018'!C50</f>
        <v>122.523627388886</v>
      </c>
      <c r="F98" s="283">
        <f>'Weekly prices for NSW to 2018'!D50</f>
        <v>124.606451910199</v>
      </c>
      <c r="G98" s="283">
        <f>'Weekly prices for NSW to 2018'!E50</f>
        <v>138.83930006224799</v>
      </c>
      <c r="H98" s="283">
        <f>'Weekly prices for NSW to 2018'!F50</f>
        <v>144.03124842353799</v>
      </c>
      <c r="I98" s="74">
        <f>'Weekly prices for NSW to 2018'!G50</f>
        <v>108.62857142857099</v>
      </c>
      <c r="J98" s="84"/>
      <c r="K98" s="85">
        <f t="shared" si="5"/>
        <v>42855</v>
      </c>
      <c r="L98" s="73">
        <f>'Weekly prices for NSW to 2018'!J50</f>
        <v>2.1479306389843398</v>
      </c>
      <c r="M98" s="73">
        <f>'Weekly prices for NSW to 2018'!H50</f>
        <v>14.1520192687377</v>
      </c>
      <c r="N98" s="74">
        <f>'Weekly prices for NSW to 2018'!I50</f>
        <v>20.1134222645662</v>
      </c>
      <c r="AE98" s="312"/>
      <c r="AI98" s="205"/>
    </row>
    <row r="99" spans="2:35" ht="14.25" x14ac:dyDescent="0.2">
      <c r="B99" s="75">
        <f t="shared" si="6"/>
        <v>2017</v>
      </c>
      <c r="C99" s="76">
        <f t="shared" si="4"/>
        <v>2017</v>
      </c>
      <c r="D99" s="83">
        <f>'Weekly prices for NSW to 2018'!B51</f>
        <v>42862</v>
      </c>
      <c r="E99" s="283">
        <f>'Weekly prices for NSW to 2018'!C51</f>
        <v>128.86854287924899</v>
      </c>
      <c r="F99" s="283">
        <f>'Weekly prices for NSW to 2018'!D51</f>
        <v>130.60304126351301</v>
      </c>
      <c r="G99" s="283">
        <f>'Weekly prices for NSW to 2018'!E51</f>
        <v>144.20191607472</v>
      </c>
      <c r="H99" s="283">
        <f>'Weekly prices for NSW to 2018'!F51</f>
        <v>150.118431772718</v>
      </c>
      <c r="I99" s="74">
        <f>'Weekly prices for NSW to 2018'!G51</f>
        <v>114.26837962963</v>
      </c>
      <c r="J99" s="84"/>
      <c r="K99" s="85">
        <f t="shared" si="5"/>
        <v>42862</v>
      </c>
      <c r="L99" s="73">
        <f>'Weekly prices for NSW to 2018'!J51</f>
        <v>2.1717796173349702</v>
      </c>
      <c r="M99" s="73">
        <f>'Weekly prices for NSW to 2018'!H51</f>
        <v>14.1172966989818</v>
      </c>
      <c r="N99" s="74">
        <f>'Weekly prices for NSW to 2018'!I51</f>
        <v>20.256579152576101</v>
      </c>
      <c r="AE99" s="296"/>
      <c r="AI99" s="205"/>
    </row>
    <row r="100" spans="2:35" ht="14.25" x14ac:dyDescent="0.2">
      <c r="B100" s="75">
        <f t="shared" si="6"/>
        <v>2017</v>
      </c>
      <c r="C100" s="76">
        <f t="shared" si="4"/>
        <v>2017</v>
      </c>
      <c r="D100" s="83">
        <f>'Weekly prices for NSW to 2018'!B52</f>
        <v>42869</v>
      </c>
      <c r="E100" s="283">
        <f>'Weekly prices for NSW to 2018'!C52</f>
        <v>119.47224260346501</v>
      </c>
      <c r="F100" s="283">
        <f>'Weekly prices for NSW to 2018'!D52</f>
        <v>121.858603351829</v>
      </c>
      <c r="G100" s="283">
        <f>'Weekly prices for NSW to 2018'!E52</f>
        <v>134.761863818877</v>
      </c>
      <c r="H100" s="283">
        <f>'Weekly prices for NSW to 2018'!F52</f>
        <v>140.83765799323999</v>
      </c>
      <c r="I100" s="74">
        <f>'Weekly prices for NSW to 2018'!G52</f>
        <v>104.812052508503</v>
      </c>
      <c r="J100" s="84"/>
      <c r="K100" s="85">
        <f t="shared" si="5"/>
        <v>42869</v>
      </c>
      <c r="L100" s="73">
        <f>'Weekly prices for NSW to 2018'!J52</f>
        <v>2.1345472418246501</v>
      </c>
      <c r="M100" s="73">
        <f>'Weekly prices for NSW to 2018'!H52</f>
        <v>14.528050700442201</v>
      </c>
      <c r="N100" s="74">
        <f>'Weekly prices for NSW to 2018'!I52</f>
        <v>20.732883761577298</v>
      </c>
      <c r="AI100" s="205"/>
    </row>
    <row r="101" spans="2:35" ht="14.25" x14ac:dyDescent="0.2">
      <c r="B101" s="75">
        <f t="shared" si="6"/>
        <v>2017</v>
      </c>
      <c r="C101" s="76">
        <f t="shared" si="4"/>
        <v>2017</v>
      </c>
      <c r="D101" s="83">
        <f>'Weekly prices for NSW to 2018'!B53</f>
        <v>42876</v>
      </c>
      <c r="E101" s="283">
        <f>'Weekly prices for NSW to 2018'!C53</f>
        <v>115.21004581264199</v>
      </c>
      <c r="F101" s="283">
        <f>'Weekly prices for NSW to 2018'!D53</f>
        <v>117.773301197924</v>
      </c>
      <c r="G101" s="283">
        <f>'Weekly prices for NSW to 2018'!E53</f>
        <v>130.764475576655</v>
      </c>
      <c r="H101" s="283">
        <f>'Weekly prices for NSW to 2018'!F53</f>
        <v>136.357094173044</v>
      </c>
      <c r="I101" s="74">
        <f>'Weekly prices for NSW to 2018'!G53</f>
        <v>100.63380952381</v>
      </c>
      <c r="J101" s="84"/>
      <c r="K101" s="85">
        <f t="shared" si="5"/>
        <v>42876</v>
      </c>
      <c r="L101" s="73">
        <f>'Weekly prices for NSW to 2018'!J53</f>
        <v>2.1494031230777502</v>
      </c>
      <c r="M101" s="73">
        <f>'Weekly prices for NSW to 2018'!H53</f>
        <v>14.123579483893</v>
      </c>
      <c r="N101" s="74">
        <f>'Weekly prices for NSW to 2018'!I53</f>
        <v>20.2854226580282</v>
      </c>
      <c r="AI101" s="205"/>
    </row>
    <row r="102" spans="2:35" x14ac:dyDescent="0.2">
      <c r="B102" s="75">
        <f t="shared" si="6"/>
        <v>2017</v>
      </c>
      <c r="C102" s="76">
        <f t="shared" si="4"/>
        <v>2017</v>
      </c>
      <c r="D102" s="83">
        <f>'Weekly prices for NSW to 2018'!B54</f>
        <v>42883</v>
      </c>
      <c r="E102" s="283">
        <f>'Weekly prices for NSW to 2018'!C54</f>
        <v>129.467365456214</v>
      </c>
      <c r="F102" s="283">
        <f>'Weekly prices for NSW to 2018'!D54</f>
        <v>130.84988747342399</v>
      </c>
      <c r="G102" s="283">
        <f>'Weekly prices for NSW to 2018'!E54</f>
        <v>146.672765619008</v>
      </c>
      <c r="H102" s="283">
        <f>'Weekly prices for NSW to 2018'!F54</f>
        <v>151.98568888540899</v>
      </c>
      <c r="I102" s="74">
        <f>'Weekly prices for NSW to 2018'!G54</f>
        <v>113.629969135802</v>
      </c>
      <c r="J102" s="84"/>
      <c r="K102" s="85">
        <f t="shared" si="5"/>
        <v>42883</v>
      </c>
      <c r="L102" s="73">
        <f>'Weekly prices for NSW to 2018'!J54</f>
        <v>2.2003595642131302</v>
      </c>
      <c r="M102" s="73">
        <f>'Weekly prices for NSW to 2018'!H54</f>
        <v>14.242543535452301</v>
      </c>
      <c r="N102" s="74">
        <f>'Weekly prices for NSW to 2018'!I54</f>
        <v>20.469263307569399</v>
      </c>
      <c r="AI102" s="293"/>
    </row>
    <row r="103" spans="2:35" ht="14.25" x14ac:dyDescent="0.2">
      <c r="B103" s="75">
        <f t="shared" si="6"/>
        <v>2017</v>
      </c>
      <c r="C103" s="76">
        <f t="shared" si="4"/>
        <v>2017</v>
      </c>
      <c r="D103" s="83">
        <f>'Weekly prices for NSW to 2018'!B55</f>
        <v>42890</v>
      </c>
      <c r="E103" s="283">
        <f>'Weekly prices for NSW to 2018'!C55</f>
        <v>130.45138341516</v>
      </c>
      <c r="F103" s="283">
        <f>'Weekly prices for NSW to 2018'!D55</f>
        <v>132.31507662147499</v>
      </c>
      <c r="G103" s="283">
        <f>'Weekly prices for NSW to 2018'!E55</f>
        <v>145.823598261852</v>
      </c>
      <c r="H103" s="283">
        <f>'Weekly prices for NSW to 2018'!F55</f>
        <v>151.830701659586</v>
      </c>
      <c r="I103" s="74">
        <f>'Weekly prices for NSW to 2018'!G55</f>
        <v>118.846428571429</v>
      </c>
      <c r="J103" s="84"/>
      <c r="K103" s="85">
        <f t="shared" si="5"/>
        <v>42890</v>
      </c>
      <c r="L103" s="73">
        <f>'Weekly prices for NSW to 2018'!J55</f>
        <v>2.15546282626332</v>
      </c>
      <c r="M103" s="73">
        <f>'Weekly prices for NSW to 2018'!H55</f>
        <v>14.3027017087265</v>
      </c>
      <c r="N103" s="74">
        <f>'Weekly prices for NSW to 2018'!I55</f>
        <v>20.512243828980701</v>
      </c>
      <c r="AI103" s="205"/>
    </row>
    <row r="104" spans="2:35" ht="14.25" x14ac:dyDescent="0.2">
      <c r="B104" s="75">
        <f t="shared" si="6"/>
        <v>2017</v>
      </c>
      <c r="C104" s="76">
        <f t="shared" si="4"/>
        <v>2017</v>
      </c>
      <c r="D104" s="83">
        <f>'Weekly prices for NSW to 2018'!B56</f>
        <v>42897</v>
      </c>
      <c r="E104" s="283">
        <f>'Weekly prices for NSW to 2018'!C56</f>
        <v>122.795849463365</v>
      </c>
      <c r="F104" s="283">
        <f>'Weekly prices for NSW to 2018'!D56</f>
        <v>124.81133886200899</v>
      </c>
      <c r="G104" s="283">
        <f>'Weekly prices for NSW to 2018'!E56</f>
        <v>138.42957472032199</v>
      </c>
      <c r="H104" s="283">
        <f>'Weekly prices for NSW to 2018'!F56</f>
        <v>144.07934126836</v>
      </c>
      <c r="I104" s="74">
        <f>'Weekly prices for NSW to 2018'!G56</f>
        <v>113.527232142857</v>
      </c>
      <c r="J104" s="84"/>
      <c r="K104" s="85">
        <f t="shared" si="5"/>
        <v>42897</v>
      </c>
      <c r="L104" s="73">
        <f>'Weekly prices for NSW to 2018'!J56</f>
        <v>2.1250722171385599</v>
      </c>
      <c r="M104" s="73">
        <f>'Weekly prices for NSW to 2018'!H56</f>
        <v>14.447086781763399</v>
      </c>
      <c r="N104" s="74">
        <f>'Weekly prices for NSW to 2018'!I56</f>
        <v>20.572455753914099</v>
      </c>
      <c r="AI104" s="205"/>
    </row>
    <row r="105" spans="2:35" ht="14.25" x14ac:dyDescent="0.2">
      <c r="B105" s="75">
        <f t="shared" si="6"/>
        <v>2017</v>
      </c>
      <c r="C105" s="76">
        <f t="shared" si="4"/>
        <v>2017</v>
      </c>
      <c r="D105" s="83">
        <f>'Weekly prices for NSW to 2018'!B57</f>
        <v>42904</v>
      </c>
      <c r="E105" s="283">
        <f>'Weekly prices for NSW to 2018'!C57</f>
        <v>115.035043276246</v>
      </c>
      <c r="F105" s="283">
        <f>'Weekly prices for NSW to 2018'!D57</f>
        <v>117.75336005716299</v>
      </c>
      <c r="G105" s="283">
        <f>'Weekly prices for NSW to 2018'!E57</f>
        <v>131.03469981248401</v>
      </c>
      <c r="H105" s="283">
        <f>'Weekly prices for NSW to 2018'!F57</f>
        <v>136.63468453960701</v>
      </c>
      <c r="I105" s="74">
        <f>'Weekly prices for NSW to 2018'!G57</f>
        <v>102.28403273809499</v>
      </c>
      <c r="J105" s="84"/>
      <c r="K105" s="85">
        <f t="shared" si="5"/>
        <v>42904</v>
      </c>
      <c r="L105" s="73">
        <f>'Weekly prices for NSW to 2018'!J57</f>
        <v>2.13761596520279</v>
      </c>
      <c r="M105" s="73">
        <f>'Weekly prices for NSW to 2018'!H57</f>
        <v>14.508244686212899</v>
      </c>
      <c r="N105" s="74">
        <f>'Weekly prices for NSW to 2018'!I57</f>
        <v>20.6129070537134</v>
      </c>
      <c r="AI105" s="205"/>
    </row>
    <row r="106" spans="2:35" x14ac:dyDescent="0.2">
      <c r="B106" s="75">
        <f t="shared" si="6"/>
        <v>2017</v>
      </c>
      <c r="C106" s="76">
        <f t="shared" si="4"/>
        <v>2017</v>
      </c>
      <c r="D106" s="83">
        <f>'Weekly prices for NSW to 2018'!B58</f>
        <v>42911</v>
      </c>
      <c r="E106" s="283">
        <f>'Weekly prices for NSW to 2018'!C58</f>
        <v>109.676677872818</v>
      </c>
      <c r="F106" s="283">
        <f>'Weekly prices for NSW to 2018'!D58</f>
        <v>112.668657705657</v>
      </c>
      <c r="G106" s="283">
        <f>'Weekly prices for NSW to 2018'!E58</f>
        <v>125.758405543249</v>
      </c>
      <c r="H106" s="283">
        <f>'Weekly prices for NSW to 2018'!F58</f>
        <v>131.38829621549499</v>
      </c>
      <c r="I106" s="74">
        <f>'Weekly prices for NSW to 2018'!G58</f>
        <v>99.909880952381002</v>
      </c>
      <c r="J106" s="84"/>
      <c r="K106" s="85">
        <f t="shared" si="5"/>
        <v>42911</v>
      </c>
      <c r="L106" s="73">
        <f>'Weekly prices for NSW to 2018'!J58</f>
        <v>2.1093734280661698</v>
      </c>
      <c r="M106" s="73">
        <f>'Weekly prices for NSW to 2018'!H58</f>
        <v>14.7162398254316</v>
      </c>
      <c r="N106" s="74">
        <f>'Weekly prices for NSW to 2018'!I58</f>
        <v>20.832391781598801</v>
      </c>
    </row>
    <row r="107" spans="2:35" x14ac:dyDescent="0.2">
      <c r="B107" s="75">
        <f t="shared" si="6"/>
        <v>2017</v>
      </c>
      <c r="C107" s="76">
        <f t="shared" si="4"/>
        <v>2018</v>
      </c>
      <c r="D107" s="83">
        <f>'Weekly prices for NSW to 2018'!B59</f>
        <v>42918</v>
      </c>
      <c r="E107" s="283">
        <f>'Weekly prices for NSW to 2018'!C59</f>
        <v>114.95697647625499</v>
      </c>
      <c r="F107" s="283">
        <f>'Weekly prices for NSW to 2018'!D59</f>
        <v>117.236812430515</v>
      </c>
      <c r="G107" s="283">
        <f>'Weekly prices for NSW to 2018'!E59</f>
        <v>131.47777762737201</v>
      </c>
      <c r="H107" s="283">
        <f>'Weekly prices for NSW to 2018'!F59</f>
        <v>136.97731434812101</v>
      </c>
      <c r="I107" s="74">
        <f>'Weekly prices for NSW to 2018'!G59</f>
        <v>100.50251207729499</v>
      </c>
      <c r="J107" s="84"/>
      <c r="K107" s="85">
        <f t="shared" si="5"/>
        <v>42918</v>
      </c>
      <c r="L107" s="73">
        <f>'Weekly prices for NSW to 2018'!J59</f>
        <v>2.1601801142185502</v>
      </c>
      <c r="M107" s="73">
        <f>'Weekly prices for NSW to 2018'!H59</f>
        <v>14.494279760247201</v>
      </c>
      <c r="N107" s="74">
        <f>'Weekly prices for NSW to 2018'!I59</f>
        <v>20.7748625526153</v>
      </c>
    </row>
    <row r="108" spans="2:35" x14ac:dyDescent="0.2">
      <c r="B108" s="75">
        <f t="shared" si="6"/>
        <v>2017</v>
      </c>
      <c r="C108" s="76">
        <f t="shared" si="4"/>
        <v>2018</v>
      </c>
      <c r="D108" s="83">
        <f>'Weekly prices for NSW to 2018'!B60</f>
        <v>42925</v>
      </c>
      <c r="E108" s="283">
        <f>'Weekly prices for NSW to 2018'!C60</f>
        <v>122.188542078574</v>
      </c>
      <c r="F108" s="283">
        <f>'Weekly prices for NSW to 2018'!D60</f>
        <v>124.341207141494</v>
      </c>
      <c r="G108" s="283">
        <f>'Weekly prices for NSW to 2018'!E60</f>
        <v>137.633858894588</v>
      </c>
      <c r="H108" s="283">
        <f>'Weekly prices for NSW to 2018'!F60</f>
        <v>143.51319521494699</v>
      </c>
      <c r="I108" s="74">
        <f>'Weekly prices for NSW to 2018'!G60</f>
        <v>110.504017857143</v>
      </c>
      <c r="J108" s="84"/>
      <c r="K108" s="85">
        <f t="shared" si="5"/>
        <v>42925</v>
      </c>
      <c r="L108" s="73">
        <f>'Weekly prices for NSW to 2018'!J60</f>
        <v>2.2250230018791699</v>
      </c>
      <c r="M108" s="73">
        <f>'Weekly prices for NSW to 2018'!H60</f>
        <v>13.894387118974</v>
      </c>
      <c r="N108" s="74">
        <f>'Weekly prices for NSW to 2018'!I60</f>
        <v>20.111518791382</v>
      </c>
    </row>
    <row r="109" spans="2:35" x14ac:dyDescent="0.2">
      <c r="B109" s="75">
        <f t="shared" si="6"/>
        <v>2017</v>
      </c>
      <c r="C109" s="76">
        <f t="shared" si="4"/>
        <v>2018</v>
      </c>
      <c r="D109" s="83">
        <f>'Weekly prices for NSW to 2018'!B61</f>
        <v>42932</v>
      </c>
      <c r="E109" s="283">
        <f>'Weekly prices for NSW to 2018'!C61</f>
        <v>116.26285744905201</v>
      </c>
      <c r="F109" s="283">
        <f>'Weekly prices for NSW to 2018'!D61</f>
        <v>118.545489371592</v>
      </c>
      <c r="G109" s="283">
        <f>'Weekly prices for NSW to 2018'!E61</f>
        <v>131.769533993219</v>
      </c>
      <c r="H109" s="283">
        <f>'Weekly prices for NSW to 2018'!F61</f>
        <v>137.60374280395399</v>
      </c>
      <c r="I109" s="74">
        <f>'Weekly prices for NSW to 2018'!G61</f>
        <v>104.221577380952</v>
      </c>
      <c r="J109" s="84"/>
      <c r="K109" s="85">
        <f t="shared" si="5"/>
        <v>42932</v>
      </c>
      <c r="L109" s="73">
        <f>'Weekly prices for NSW to 2018'!J61</f>
        <v>2.1327714295030602</v>
      </c>
      <c r="M109" s="73">
        <f>'Weekly prices for NSW to 2018'!H61</f>
        <v>14.4465085299317</v>
      </c>
      <c r="N109" s="74">
        <f>'Weekly prices for NSW to 2018'!I61</f>
        <v>20.587085660324799</v>
      </c>
    </row>
    <row r="110" spans="2:35" x14ac:dyDescent="0.2">
      <c r="B110" s="75">
        <f t="shared" si="6"/>
        <v>2017</v>
      </c>
      <c r="C110" s="76">
        <f t="shared" si="4"/>
        <v>2018</v>
      </c>
      <c r="D110" s="83">
        <f>'Weekly prices for NSW to 2018'!B62</f>
        <v>42939</v>
      </c>
      <c r="E110" s="283">
        <f>'Weekly prices for NSW to 2018'!C62</f>
        <v>113.627751797885</v>
      </c>
      <c r="F110" s="283">
        <f>'Weekly prices for NSW to 2018'!D62</f>
        <v>116.294534698329</v>
      </c>
      <c r="G110" s="283">
        <f>'Weekly prices for NSW to 2018'!E62</f>
        <v>129.813839375264</v>
      </c>
      <c r="H110" s="283">
        <f>'Weekly prices for NSW to 2018'!F62</f>
        <v>135.57607022076601</v>
      </c>
      <c r="I110" s="74">
        <f>'Weekly prices for NSW to 2018'!G62</f>
        <v>128.263341670724</v>
      </c>
      <c r="J110" s="84"/>
      <c r="K110" s="85">
        <f t="shared" si="5"/>
        <v>42939</v>
      </c>
      <c r="L110" s="73">
        <f>'Weekly prices for NSW to 2018'!J62</f>
        <v>2.0371023987684098</v>
      </c>
      <c r="M110" s="73">
        <f>'Weekly prices for NSW to 2018'!H62</f>
        <v>14.817536939951699</v>
      </c>
      <c r="N110" s="74">
        <f>'Weekly prices for NSW to 2018'!I62</f>
        <v>21.0141380787523</v>
      </c>
    </row>
    <row r="111" spans="2:35" x14ac:dyDescent="0.2">
      <c r="B111" s="75">
        <f t="shared" si="6"/>
        <v>2017</v>
      </c>
      <c r="C111" s="76">
        <f t="shared" si="4"/>
        <v>2018</v>
      </c>
      <c r="D111" s="83">
        <f>'Weekly prices for NSW to 2018'!B63</f>
        <v>42946</v>
      </c>
      <c r="E111" s="283">
        <f>'Weekly prices for NSW to 2018'!C63</f>
        <v>112.30781656021099</v>
      </c>
      <c r="F111" s="283">
        <f>'Weekly prices for NSW to 2018'!D63</f>
        <v>115.092600758556</v>
      </c>
      <c r="G111" s="283">
        <f>'Weekly prices for NSW to 2018'!E63</f>
        <v>128.485184128246</v>
      </c>
      <c r="H111" s="283">
        <f>'Weekly prices for NSW to 2018'!F63</f>
        <v>134.272043506063</v>
      </c>
      <c r="I111" s="74">
        <f>'Weekly prices for NSW to 2018'!G63</f>
        <v>132.15157476417599</v>
      </c>
      <c r="J111" s="84"/>
      <c r="K111" s="85">
        <f t="shared" si="5"/>
        <v>42946</v>
      </c>
      <c r="L111" s="73">
        <f>'Weekly prices for NSW to 2018'!J63</f>
        <v>2.0030534887331899</v>
      </c>
      <c r="M111" s="73">
        <f>'Weekly prices for NSW to 2018'!H63</f>
        <v>14.917843464771799</v>
      </c>
      <c r="N111" s="74">
        <f>'Weekly prices for NSW to 2018'!I63</f>
        <v>21.022158769893402</v>
      </c>
    </row>
    <row r="112" spans="2:35" x14ac:dyDescent="0.2">
      <c r="B112" s="75">
        <f t="shared" si="6"/>
        <v>2017</v>
      </c>
      <c r="C112" s="76">
        <f t="shared" si="4"/>
        <v>2018</v>
      </c>
      <c r="D112" s="83">
        <f>'Weekly prices for NSW to 2018'!B64</f>
        <v>42953</v>
      </c>
      <c r="E112" s="283">
        <f>'Weekly prices for NSW to 2018'!C64</f>
        <v>123.46836302285899</v>
      </c>
      <c r="F112" s="283">
        <f>'Weekly prices for NSW to 2018'!D64</f>
        <v>125.376832031414</v>
      </c>
      <c r="G112" s="283">
        <f>'Weekly prices for NSW to 2018'!E64</f>
        <v>139.154159090636</v>
      </c>
      <c r="H112" s="283">
        <f>'Weekly prices for NSW to 2018'!F64</f>
        <v>144.978725339872</v>
      </c>
      <c r="I112" s="74">
        <f>'Weekly prices for NSW to 2018'!G64</f>
        <v>134.70947621747101</v>
      </c>
      <c r="J112" s="84"/>
      <c r="K112" s="85">
        <f t="shared" si="5"/>
        <v>42953</v>
      </c>
      <c r="L112" s="73">
        <f>'Weekly prices for NSW to 2018'!J64</f>
        <v>2.0776601150248499</v>
      </c>
      <c r="M112" s="73">
        <f>'Weekly prices for NSW to 2018'!H64</f>
        <v>14.7378893045975</v>
      </c>
      <c r="N112" s="74">
        <f>'Weekly prices for NSW to 2018'!I64</f>
        <v>20.742199551114101</v>
      </c>
    </row>
    <row r="113" spans="2:20" x14ac:dyDescent="0.2">
      <c r="B113" s="75">
        <f t="shared" si="6"/>
        <v>2017</v>
      </c>
      <c r="C113" s="76">
        <f t="shared" si="4"/>
        <v>2018</v>
      </c>
      <c r="D113" s="83">
        <f>'Weekly prices for NSW to 2018'!B65</f>
        <v>42960</v>
      </c>
      <c r="E113" s="283">
        <f>'Weekly prices for NSW to 2018'!C65</f>
        <v>123.799511533464</v>
      </c>
      <c r="F113" s="283">
        <f>'Weekly prices for NSW to 2018'!D65</f>
        <v>125.844500717275</v>
      </c>
      <c r="G113" s="283">
        <f>'Weekly prices for NSW to 2018'!E65</f>
        <v>139.108096060338</v>
      </c>
      <c r="H113" s="283">
        <f>'Weekly prices for NSW to 2018'!F65</f>
        <v>145.26860658214801</v>
      </c>
      <c r="I113" s="74">
        <f>'Weekly prices for NSW to 2018'!G65</f>
        <v>130.154188126929</v>
      </c>
      <c r="J113" s="84"/>
      <c r="K113" s="85">
        <f t="shared" si="5"/>
        <v>42960</v>
      </c>
      <c r="L113" s="73">
        <f>'Weekly prices for NSW to 2018'!J65</f>
        <v>2.08682288578719</v>
      </c>
      <c r="M113" s="73">
        <f>'Weekly prices for NSW to 2018'!H65</f>
        <v>14.6062169784595</v>
      </c>
      <c r="N113" s="74">
        <f>'Weekly prices for NSW to 2018'!I65</f>
        <v>20.751509704396799</v>
      </c>
    </row>
    <row r="114" spans="2:20" x14ac:dyDescent="0.2">
      <c r="B114" s="75">
        <f t="shared" si="6"/>
        <v>2017</v>
      </c>
      <c r="C114" s="76">
        <f t="shared" si="4"/>
        <v>2018</v>
      </c>
      <c r="D114" s="83">
        <f>'Weekly prices for NSW to 2018'!B66</f>
        <v>42967</v>
      </c>
      <c r="E114" s="283">
        <f>'Weekly prices for NSW to 2018'!C66</f>
        <v>117.946402987177</v>
      </c>
      <c r="F114" s="283">
        <f>'Weekly prices for NSW to 2018'!D66</f>
        <v>120.403841896074</v>
      </c>
      <c r="G114" s="283">
        <f>'Weekly prices for NSW to 2018'!E66</f>
        <v>133.687897986411</v>
      </c>
      <c r="H114" s="283">
        <f>'Weekly prices for NSW to 2018'!F66</f>
        <v>139.68989813807499</v>
      </c>
      <c r="I114" s="74">
        <f>'Weekly prices for NSW to 2018'!G66</f>
        <v>127.442750418668</v>
      </c>
      <c r="J114" s="84"/>
      <c r="K114" s="85">
        <f t="shared" si="5"/>
        <v>42967</v>
      </c>
      <c r="L114" s="73">
        <f>'Weekly prices for NSW to 2018'!J66</f>
        <v>2.0923310638499801</v>
      </c>
      <c r="M114" s="73">
        <f>'Weekly prices for NSW to 2018'!H66</f>
        <v>14.7147035854397</v>
      </c>
      <c r="N114" s="74">
        <f>'Weekly prices for NSW to 2018'!I66</f>
        <v>20.937476370589501</v>
      </c>
    </row>
    <row r="115" spans="2:20" x14ac:dyDescent="0.2">
      <c r="B115" s="75">
        <f t="shared" si="6"/>
        <v>2017</v>
      </c>
      <c r="C115" s="76">
        <f t="shared" si="4"/>
        <v>2018</v>
      </c>
      <c r="D115" s="83">
        <f>'Weekly prices for NSW to 2018'!B67</f>
        <v>42974</v>
      </c>
      <c r="E115" s="283">
        <f>'Weekly prices for NSW to 2018'!C67</f>
        <v>115.539072450769</v>
      </c>
      <c r="F115" s="283">
        <f>'Weekly prices for NSW to 2018'!D67</f>
        <v>118.015074439156</v>
      </c>
      <c r="G115" s="283">
        <f>'Weekly prices for NSW to 2018'!E67</f>
        <v>131.65558980630601</v>
      </c>
      <c r="H115" s="283">
        <f>'Weekly prices for NSW to 2018'!F67</f>
        <v>137.53044645679901</v>
      </c>
      <c r="I115" s="74">
        <f>'Weekly prices for NSW to 2018'!G67</f>
        <v>113.40058914728699</v>
      </c>
      <c r="J115" s="84"/>
      <c r="K115" s="85">
        <f t="shared" si="5"/>
        <v>42974</v>
      </c>
      <c r="L115" s="73">
        <f>'Weekly prices for NSW to 2018'!J67</f>
        <v>2.0946454026011798</v>
      </c>
      <c r="M115" s="73">
        <f>'Weekly prices for NSW to 2018'!H67</f>
        <v>14.7902048505154</v>
      </c>
      <c r="N115" s="74">
        <f>'Weekly prices for NSW to 2018'!I67</f>
        <v>21.2832076523671</v>
      </c>
    </row>
    <row r="116" spans="2:20" x14ac:dyDescent="0.2">
      <c r="B116" s="75">
        <f t="shared" si="6"/>
        <v>2017</v>
      </c>
      <c r="C116" s="76">
        <f t="shared" si="4"/>
        <v>2018</v>
      </c>
      <c r="D116" s="83">
        <f>'Weekly prices for NSW to 2018'!B68</f>
        <v>42981</v>
      </c>
      <c r="E116" s="283">
        <f>'Weekly prices for NSW to 2018'!C68</f>
        <v>130.85513909446999</v>
      </c>
      <c r="F116" s="283">
        <f>'Weekly prices for NSW to 2018'!D68</f>
        <v>132.26272795486099</v>
      </c>
      <c r="G116" s="283">
        <f>'Weekly prices for NSW to 2018'!E68</f>
        <v>146.58599233026001</v>
      </c>
      <c r="H116" s="283">
        <f>'Weekly prices for NSW to 2018'!F68</f>
        <v>152.98385317553601</v>
      </c>
      <c r="I116" s="74">
        <f>'Weekly prices for NSW to 2018'!G68</f>
        <v>129.39988839285701</v>
      </c>
      <c r="J116" s="84"/>
      <c r="K116" s="85">
        <f t="shared" si="5"/>
        <v>42981</v>
      </c>
      <c r="L116" s="73">
        <f>'Weekly prices for NSW to 2018'!J68</f>
        <v>2.0934882390094902</v>
      </c>
      <c r="M116" s="73">
        <f>'Weekly prices for NSW to 2018'!H68</f>
        <v>14.689630858732601</v>
      </c>
      <c r="N116" s="74">
        <f>'Weekly prices for NSW to 2018'!I68</f>
        <v>21.202511716657</v>
      </c>
    </row>
    <row r="117" spans="2:20" x14ac:dyDescent="0.2">
      <c r="B117" s="75">
        <f t="shared" si="6"/>
        <v>2017</v>
      </c>
      <c r="C117" s="76">
        <f t="shared" si="4"/>
        <v>2018</v>
      </c>
      <c r="D117" s="83">
        <f>'Weekly prices for NSW to 2018'!B69</f>
        <v>42988</v>
      </c>
      <c r="E117" s="283">
        <f>'Weekly prices for NSW to 2018'!C69</f>
        <v>125.38439367325201</v>
      </c>
      <c r="F117" s="283">
        <f>'Weekly prices for NSW to 2018'!D69</f>
        <v>127.28561214656099</v>
      </c>
      <c r="G117" s="283">
        <f>'Weekly prices for NSW to 2018'!E69</f>
        <v>140.87775209832</v>
      </c>
      <c r="H117" s="283">
        <f>'Weekly prices for NSW to 2018'!F69</f>
        <v>147.21874457346499</v>
      </c>
      <c r="I117" s="74">
        <f>'Weekly prices for NSW to 2018'!G69</f>
        <v>123.549270833333</v>
      </c>
      <c r="J117" s="84"/>
      <c r="K117" s="85">
        <f t="shared" si="5"/>
        <v>42988</v>
      </c>
      <c r="L117" s="73">
        <f>'Weekly prices for NSW to 2018'!J69</f>
        <v>2.04852643920132</v>
      </c>
      <c r="M117" s="73">
        <f>'Weekly prices for NSW to 2018'!H69</f>
        <v>14.7391640600522</v>
      </c>
      <c r="N117" s="74">
        <f>'Weekly prices for NSW to 2018'!I69</f>
        <v>21.173883076828002</v>
      </c>
    </row>
    <row r="118" spans="2:20" x14ac:dyDescent="0.2">
      <c r="B118" s="75">
        <f t="shared" si="6"/>
        <v>2017</v>
      </c>
      <c r="C118" s="76">
        <f t="shared" si="4"/>
        <v>2018</v>
      </c>
      <c r="D118" s="83">
        <f>'Weekly prices for NSW to 2018'!B70</f>
        <v>42995</v>
      </c>
      <c r="E118" s="283">
        <f>'Weekly prices for NSW to 2018'!C70</f>
        <v>117.655594318772</v>
      </c>
      <c r="F118" s="283">
        <f>'Weekly prices for NSW to 2018'!D70</f>
        <v>120.14895587768</v>
      </c>
      <c r="G118" s="283">
        <f>'Weekly prices for NSW to 2018'!E70</f>
        <v>133.664938745992</v>
      </c>
      <c r="H118" s="283">
        <f>'Weekly prices for NSW to 2018'!F70</f>
        <v>139.80415018078699</v>
      </c>
      <c r="I118" s="74">
        <f>'Weekly prices for NSW to 2018'!G70</f>
        <v>116.553072562358</v>
      </c>
      <c r="J118" s="84"/>
      <c r="K118" s="85">
        <f t="shared" si="5"/>
        <v>42995</v>
      </c>
      <c r="L118" s="73">
        <f>'Weekly prices for NSW to 2018'!J70</f>
        <v>2.07087258381193</v>
      </c>
      <c r="M118" s="73">
        <f>'Weekly prices for NSW to 2018'!H70</f>
        <v>14.8713227837881</v>
      </c>
      <c r="N118" s="74">
        <f>'Weekly prices for NSW to 2018'!I70</f>
        <v>21.3438476992897</v>
      </c>
    </row>
    <row r="119" spans="2:20" x14ac:dyDescent="0.2">
      <c r="B119" s="75">
        <f t="shared" si="6"/>
        <v>2017</v>
      </c>
      <c r="C119" s="76">
        <f t="shared" si="4"/>
        <v>2018</v>
      </c>
      <c r="D119" s="83">
        <f>'Weekly prices for NSW to 2018'!B71</f>
        <v>43002</v>
      </c>
      <c r="E119" s="283">
        <f>'Weekly prices for NSW to 2018'!C71</f>
        <v>120.190946828256</v>
      </c>
      <c r="F119" s="283">
        <f>'Weekly prices for NSW to 2018'!D71</f>
        <v>122.05335670345499</v>
      </c>
      <c r="G119" s="283">
        <f>'Weekly prices for NSW to 2018'!E71</f>
        <v>136.50309084152201</v>
      </c>
      <c r="H119" s="283">
        <f>'Weekly prices for NSW to 2018'!F71</f>
        <v>142.61439275388901</v>
      </c>
      <c r="I119" s="74">
        <f>'Weekly prices for NSW to 2018'!G71</f>
        <v>130.221074766355</v>
      </c>
      <c r="J119" s="84"/>
      <c r="K119" s="85">
        <f t="shared" si="5"/>
        <v>43002</v>
      </c>
      <c r="L119" s="73">
        <f>'Weekly prices for NSW to 2018'!J71</f>
        <v>2.09907449833447</v>
      </c>
      <c r="M119" s="73">
        <f>'Weekly prices for NSW to 2018'!H71</f>
        <v>14.692736366500201</v>
      </c>
      <c r="N119" s="74">
        <f>'Weekly prices for NSW to 2018'!I71</f>
        <v>21.212865729760601</v>
      </c>
    </row>
    <row r="120" spans="2:20" x14ac:dyDescent="0.2">
      <c r="B120" s="75">
        <f t="shared" si="6"/>
        <v>2017</v>
      </c>
      <c r="C120" s="76">
        <f t="shared" si="4"/>
        <v>2018</v>
      </c>
      <c r="D120" s="83">
        <f>'Weekly prices for NSW to 2018'!B72</f>
        <v>43009</v>
      </c>
      <c r="E120" s="283">
        <f>'Weekly prices for NSW to 2018'!C72</f>
        <v>132.23877773593199</v>
      </c>
      <c r="F120" s="283">
        <f>'Weekly prices for NSW to 2018'!D72</f>
        <v>133.742072287231</v>
      </c>
      <c r="G120" s="283">
        <f>'Weekly prices for NSW to 2018'!E72</f>
        <v>148.425905649827</v>
      </c>
      <c r="H120" s="283">
        <f>'Weekly prices for NSW to 2018'!F72</f>
        <v>154.346516531031</v>
      </c>
      <c r="I120" s="74">
        <f>'Weekly prices for NSW to 2018'!G72</f>
        <v>131.60756393298101</v>
      </c>
      <c r="J120" s="84"/>
      <c r="K120" s="85">
        <f t="shared" si="5"/>
        <v>43009</v>
      </c>
      <c r="L120" s="73">
        <f>'Weekly prices for NSW to 2018'!J72</f>
        <v>2.1798302804284599</v>
      </c>
      <c r="M120" s="73">
        <f>'Weekly prices for NSW to 2018'!H72</f>
        <v>14.657793334180299</v>
      </c>
      <c r="N120" s="74">
        <f>'Weekly prices for NSW to 2018'!I72</f>
        <v>21.086436180395701</v>
      </c>
      <c r="R120" s="62" t="s">
        <v>60</v>
      </c>
    </row>
    <row r="121" spans="2:20" ht="15" x14ac:dyDescent="0.25">
      <c r="B121" s="75">
        <f t="shared" si="6"/>
        <v>2017</v>
      </c>
      <c r="C121" s="76">
        <f t="shared" si="4"/>
        <v>2018</v>
      </c>
      <c r="D121" s="83">
        <f>'Weekly prices for NSW to 2018'!B73</f>
        <v>43016</v>
      </c>
      <c r="E121" s="283">
        <f>'Weekly prices for NSW to 2018'!C73</f>
        <v>124.58542993049601</v>
      </c>
      <c r="F121" s="283">
        <f>'Weekly prices for NSW to 2018'!D73</f>
        <v>126.46884198386</v>
      </c>
      <c r="G121" s="283">
        <f>'Weekly prices for NSW to 2018'!E73</f>
        <v>140.12724648458001</v>
      </c>
      <c r="H121" s="283">
        <f>'Weekly prices for NSW to 2018'!F73</f>
        <v>146.56565643640999</v>
      </c>
      <c r="I121" s="74">
        <f>'Weekly prices for NSW to 2018'!G73</f>
        <v>121.08974723538699</v>
      </c>
      <c r="J121" s="84"/>
      <c r="K121" s="85">
        <f t="shared" si="5"/>
        <v>43016</v>
      </c>
      <c r="L121" s="73">
        <f>'Weekly prices for NSW to 2018'!J73</f>
        <v>2.1233458479466201</v>
      </c>
      <c r="M121" s="73">
        <f>'Weekly prices for NSW to 2018'!H73</f>
        <v>14.864784754973501</v>
      </c>
      <c r="N121" s="74">
        <f>'Weekly prices for NSW to 2018'!I73</f>
        <v>21.3814033488243</v>
      </c>
      <c r="R121" s="64" t="s">
        <v>154</v>
      </c>
      <c r="T121" s="64"/>
    </row>
    <row r="122" spans="2:20" x14ac:dyDescent="0.2">
      <c r="B122" s="75">
        <f t="shared" si="6"/>
        <v>2017</v>
      </c>
      <c r="C122" s="76">
        <f t="shared" si="4"/>
        <v>2018</v>
      </c>
      <c r="D122" s="83">
        <f>'Weekly prices for NSW to 2018'!B74</f>
        <v>43023</v>
      </c>
      <c r="E122" s="283">
        <f>'Weekly prices for NSW to 2018'!C74</f>
        <v>123.70010731427899</v>
      </c>
      <c r="F122" s="283">
        <f>'Weekly prices for NSW to 2018'!D74</f>
        <v>125.400447035737</v>
      </c>
      <c r="G122" s="283">
        <f>'Weekly prices for NSW to 2018'!E74</f>
        <v>140.09852756599901</v>
      </c>
      <c r="H122" s="283">
        <f>'Weekly prices for NSW to 2018'!F74</f>
        <v>146.084380164956</v>
      </c>
      <c r="I122" s="74">
        <f>'Weekly prices for NSW to 2018'!G74</f>
        <v>124.772105654762</v>
      </c>
      <c r="J122" s="84"/>
      <c r="K122" s="85">
        <f t="shared" si="5"/>
        <v>43023</v>
      </c>
      <c r="L122" s="73">
        <f>'Weekly prices for NSW to 2018'!J74</f>
        <v>2.1448038469442801</v>
      </c>
      <c r="M122" s="73">
        <f>'Weekly prices for NSW to 2018'!H74</f>
        <v>14.6796011322464</v>
      </c>
      <c r="N122" s="74">
        <f>'Weekly prices for NSW to 2018'!I74</f>
        <v>21.229720701078801</v>
      </c>
    </row>
    <row r="123" spans="2:20" x14ac:dyDescent="0.2">
      <c r="B123" s="75">
        <f t="shared" si="6"/>
        <v>2017</v>
      </c>
      <c r="C123" s="76">
        <f t="shared" ref="C123:C186" si="12">YEAR(D123)+(MONTH(D123)&gt;=7)</f>
        <v>2018</v>
      </c>
      <c r="D123" s="83">
        <f>'Weekly prices for NSW to 2018'!B75</f>
        <v>43030</v>
      </c>
      <c r="E123" s="283">
        <f>'Weekly prices for NSW to 2018'!C75</f>
        <v>135.553956486738</v>
      </c>
      <c r="F123" s="283">
        <f>'Weekly prices for NSW to 2018'!D75</f>
        <v>137.01858694527499</v>
      </c>
      <c r="G123" s="283">
        <f>'Weekly prices for NSW to 2018'!E75</f>
        <v>151.137691442782</v>
      </c>
      <c r="H123" s="283">
        <f>'Weekly prices for NSW to 2018'!F75</f>
        <v>157.43126542145799</v>
      </c>
      <c r="I123" s="74">
        <f>'Weekly prices for NSW to 2018'!G75</f>
        <v>136.00937500000001</v>
      </c>
      <c r="J123" s="84"/>
      <c r="K123" s="85">
        <f t="shared" ref="K123:K186" si="13">D123</f>
        <v>43030</v>
      </c>
      <c r="L123" s="73">
        <f>'Weekly prices for NSW to 2018'!J75</f>
        <v>2.21564830298122</v>
      </c>
      <c r="M123" s="73">
        <f>'Weekly prices for NSW to 2018'!H75</f>
        <v>14.3910564347934</v>
      </c>
      <c r="N123" s="74">
        <f>'Weekly prices for NSW to 2018'!I75</f>
        <v>20.9316757761917</v>
      </c>
    </row>
    <row r="124" spans="2:20" x14ac:dyDescent="0.2">
      <c r="B124" s="75">
        <f t="shared" ref="B124:B187" si="14">YEAR(D124)</f>
        <v>2017</v>
      </c>
      <c r="C124" s="76">
        <f t="shared" si="12"/>
        <v>2018</v>
      </c>
      <c r="D124" s="83">
        <f>'Weekly prices for NSW to 2018'!B76</f>
        <v>43037</v>
      </c>
      <c r="E124" s="283">
        <f>'Weekly prices for NSW to 2018'!C76</f>
        <v>133.02901913420999</v>
      </c>
      <c r="F124" s="283">
        <f>'Weekly prices for NSW to 2018'!D76</f>
        <v>134.60858388544401</v>
      </c>
      <c r="G124" s="283">
        <f>'Weekly prices for NSW to 2018'!E76</f>
        <v>148.077979974443</v>
      </c>
      <c r="H124" s="283">
        <f>'Weekly prices for NSW to 2018'!F76</f>
        <v>154.612138329598</v>
      </c>
      <c r="I124" s="74">
        <f>'Weekly prices for NSW to 2018'!G76</f>
        <v>131.46302083333299</v>
      </c>
      <c r="J124" s="84"/>
      <c r="K124" s="85">
        <f t="shared" si="13"/>
        <v>43037</v>
      </c>
      <c r="L124" s="73">
        <f>'Weekly prices for NSW to 2018'!J76</f>
        <v>2.1200259844070599</v>
      </c>
      <c r="M124" s="73">
        <f>'Weekly prices for NSW to 2018'!H76</f>
        <v>14.335867618721799</v>
      </c>
      <c r="N124" s="74">
        <f>'Weekly prices for NSW to 2018'!I76</f>
        <v>20.974631502162602</v>
      </c>
    </row>
    <row r="125" spans="2:20" x14ac:dyDescent="0.2">
      <c r="B125" s="75">
        <f t="shared" si="14"/>
        <v>2017</v>
      </c>
      <c r="C125" s="76">
        <f t="shared" si="12"/>
        <v>2018</v>
      </c>
      <c r="D125" s="83">
        <f>'Weekly prices for NSW to 2018'!B77</f>
        <v>43044</v>
      </c>
      <c r="E125" s="283">
        <f>'Weekly prices for NSW to 2018'!C77</f>
        <v>127.971963842652</v>
      </c>
      <c r="F125" s="283">
        <f>'Weekly prices for NSW to 2018'!D77</f>
        <v>130.36314882990999</v>
      </c>
      <c r="G125" s="283">
        <f>'Weekly prices for NSW to 2018'!E77</f>
        <v>143.96244215250499</v>
      </c>
      <c r="H125" s="283">
        <f>'Weekly prices for NSW to 2018'!F77</f>
        <v>150.002328575664</v>
      </c>
      <c r="I125" s="74">
        <f>'Weekly prices for NSW to 2018'!G77</f>
        <v>127.16950334543399</v>
      </c>
      <c r="J125" s="84"/>
      <c r="K125" s="85">
        <f t="shared" si="13"/>
        <v>43044</v>
      </c>
      <c r="L125" s="73">
        <f>'Weekly prices for NSW to 2018'!J77</f>
        <v>2.1428210289503098</v>
      </c>
      <c r="M125" s="73">
        <f>'Weekly prices for NSW to 2018'!H77</f>
        <v>14.666145012885</v>
      </c>
      <c r="N125" s="74">
        <f>'Weekly prices for NSW to 2018'!I77</f>
        <v>21.210760227919401</v>
      </c>
    </row>
    <row r="126" spans="2:20" x14ac:dyDescent="0.2">
      <c r="B126" s="75">
        <f t="shared" si="14"/>
        <v>2017</v>
      </c>
      <c r="C126" s="76">
        <f t="shared" si="12"/>
        <v>2018</v>
      </c>
      <c r="D126" s="83">
        <f>'Weekly prices for NSW to 2018'!B78</f>
        <v>43051</v>
      </c>
      <c r="E126" s="283">
        <f>'Weekly prices for NSW to 2018'!C78</f>
        <v>139.06623294048401</v>
      </c>
      <c r="F126" s="283">
        <f>'Weekly prices for NSW to 2018'!D78</f>
        <v>140.300087996538</v>
      </c>
      <c r="G126" s="283">
        <f>'Weekly prices for NSW to 2018'!E78</f>
        <v>154.69081265729099</v>
      </c>
      <c r="H126" s="283">
        <f>'Weekly prices for NSW to 2018'!F78</f>
        <v>160.986199305995</v>
      </c>
      <c r="I126" s="74">
        <f>'Weekly prices for NSW to 2018'!G78</f>
        <v>132.322821003401</v>
      </c>
      <c r="J126" s="84"/>
      <c r="K126" s="85">
        <f t="shared" si="13"/>
        <v>43051</v>
      </c>
      <c r="L126" s="73">
        <f>'Weekly prices for NSW to 2018'!J78</f>
        <v>2.2212081158797701</v>
      </c>
      <c r="M126" s="73">
        <f>'Weekly prices for NSW to 2018'!H78</f>
        <v>14.1621464365418</v>
      </c>
      <c r="N126" s="74">
        <f>'Weekly prices for NSW to 2018'!I78</f>
        <v>20.808016615176999</v>
      </c>
    </row>
    <row r="127" spans="2:20" x14ac:dyDescent="0.2">
      <c r="B127" s="75">
        <f t="shared" si="14"/>
        <v>2017</v>
      </c>
      <c r="C127" s="76">
        <f t="shared" si="12"/>
        <v>2018</v>
      </c>
      <c r="D127" s="83">
        <f>'Weekly prices for NSW to 2018'!B79</f>
        <v>43058</v>
      </c>
      <c r="E127" s="283">
        <f>'Weekly prices for NSW to 2018'!C79</f>
        <v>137.128611761851</v>
      </c>
      <c r="F127" s="283">
        <f>'Weekly prices for NSW to 2018'!D79</f>
        <v>138.863820936954</v>
      </c>
      <c r="G127" s="283">
        <f>'Weekly prices for NSW to 2018'!E79</f>
        <v>152.499509653009</v>
      </c>
      <c r="H127" s="283">
        <f>'Weekly prices for NSW to 2018'!F79</f>
        <v>158.89654451306399</v>
      </c>
      <c r="I127" s="74">
        <f>'Weekly prices for NSW to 2018'!G79</f>
        <v>132.60076636904799</v>
      </c>
      <c r="J127" s="84"/>
      <c r="K127" s="85">
        <f t="shared" si="13"/>
        <v>43058</v>
      </c>
      <c r="L127" s="73">
        <f>'Weekly prices for NSW to 2018'!J79</f>
        <v>2.1887893117462198</v>
      </c>
      <c r="M127" s="73">
        <f>'Weekly prices for NSW to 2018'!H79</f>
        <v>14.188016476076299</v>
      </c>
      <c r="N127" s="74">
        <f>'Weekly prices for NSW to 2018'!I79</f>
        <v>20.887041605290001</v>
      </c>
    </row>
    <row r="128" spans="2:20" x14ac:dyDescent="0.2">
      <c r="B128" s="75">
        <f t="shared" si="14"/>
        <v>2017</v>
      </c>
      <c r="C128" s="76">
        <f t="shared" si="12"/>
        <v>2018</v>
      </c>
      <c r="D128" s="83">
        <f>'Weekly prices for NSW to 2018'!B80</f>
        <v>43065</v>
      </c>
      <c r="E128" s="283">
        <f>'Weekly prices for NSW to 2018'!C80</f>
        <v>130.587943109582</v>
      </c>
      <c r="F128" s="283">
        <f>'Weekly prices for NSW to 2018'!D80</f>
        <v>132.83060272669999</v>
      </c>
      <c r="G128" s="283">
        <f>'Weekly prices for NSW to 2018'!E80</f>
        <v>146.41540909495899</v>
      </c>
      <c r="H128" s="283">
        <f>'Weekly prices for NSW to 2018'!F80</f>
        <v>152.57026152578601</v>
      </c>
      <c r="I128" s="74">
        <f>'Weekly prices for NSW to 2018'!G80</f>
        <v>126.654992559524</v>
      </c>
      <c r="J128" s="84"/>
      <c r="K128" s="85">
        <f t="shared" si="13"/>
        <v>43065</v>
      </c>
      <c r="L128" s="73">
        <f>'Weekly prices for NSW to 2018'!J80</f>
        <v>2.1951817638545101</v>
      </c>
      <c r="M128" s="73">
        <f>'Weekly prices for NSW to 2018'!H80</f>
        <v>14.5020150392728</v>
      </c>
      <c r="N128" s="74">
        <f>'Weekly prices for NSW to 2018'!I80</f>
        <v>21.0131152539056</v>
      </c>
    </row>
    <row r="129" spans="2:20" x14ac:dyDescent="0.2">
      <c r="B129" s="75">
        <f t="shared" si="14"/>
        <v>2017</v>
      </c>
      <c r="C129" s="76">
        <f t="shared" si="12"/>
        <v>2018</v>
      </c>
      <c r="D129" s="83">
        <f>'Weekly prices for NSW to 2018'!B81</f>
        <v>43072</v>
      </c>
      <c r="E129" s="283">
        <f>'Weekly prices for NSW to 2018'!C81</f>
        <v>132.83622179609301</v>
      </c>
      <c r="F129" s="283">
        <f>'Weekly prices for NSW to 2018'!D81</f>
        <v>134.48073825854399</v>
      </c>
      <c r="G129" s="283">
        <f>'Weekly prices for NSW to 2018'!E81</f>
        <v>150.07006397224899</v>
      </c>
      <c r="H129" s="283">
        <f>'Weekly prices for NSW to 2018'!F81</f>
        <v>155.59364035653201</v>
      </c>
      <c r="I129" s="74">
        <f>'Weekly prices for NSW to 2018'!G81</f>
        <v>131.479322916667</v>
      </c>
      <c r="J129" s="84"/>
      <c r="K129" s="85">
        <f t="shared" si="13"/>
        <v>43072</v>
      </c>
      <c r="L129" s="73">
        <f>'Weekly prices for NSW to 2018'!J81</f>
        <v>2.11125877879677</v>
      </c>
      <c r="M129" s="73">
        <f>'Weekly prices for NSW to 2018'!H81</f>
        <v>15.0223850534171</v>
      </c>
      <c r="N129" s="74">
        <f>'Weekly prices for NSW to 2018'!I81</f>
        <v>21.544724695197399</v>
      </c>
    </row>
    <row r="130" spans="2:20" x14ac:dyDescent="0.2">
      <c r="B130" s="75">
        <f t="shared" si="14"/>
        <v>2017</v>
      </c>
      <c r="C130" s="76">
        <f t="shared" si="12"/>
        <v>2018</v>
      </c>
      <c r="D130" s="83">
        <f>'Weekly prices for NSW to 2018'!B82</f>
        <v>43079</v>
      </c>
      <c r="E130" s="283">
        <f>'Weekly prices for NSW to 2018'!C82</f>
        <v>140.12844043507999</v>
      </c>
      <c r="F130" s="283">
        <f>'Weekly prices for NSW to 2018'!D82</f>
        <v>141.960721198773</v>
      </c>
      <c r="G130" s="283">
        <f>'Weekly prices for NSW to 2018'!E82</f>
        <v>156.061963252335</v>
      </c>
      <c r="H130" s="283">
        <f>'Weekly prices for NSW to 2018'!F82</f>
        <v>162.29549244970599</v>
      </c>
      <c r="I130" s="74">
        <f>'Weekly prices for NSW to 2018'!G82</f>
        <v>135.74407153486399</v>
      </c>
      <c r="J130" s="84"/>
      <c r="K130" s="85">
        <f t="shared" si="13"/>
        <v>43079</v>
      </c>
      <c r="L130" s="73">
        <f>'Weekly prices for NSW to 2018'!J82</f>
        <v>2.36733916736183</v>
      </c>
      <c r="M130" s="73">
        <f>'Weekly prices for NSW to 2018'!H82</f>
        <v>14.0001852413357</v>
      </c>
      <c r="N130" s="74">
        <f>'Weekly prices for NSW to 2018'!I82</f>
        <v>20.955372116414601</v>
      </c>
    </row>
    <row r="131" spans="2:20" x14ac:dyDescent="0.2">
      <c r="B131" s="75">
        <f t="shared" si="14"/>
        <v>2017</v>
      </c>
      <c r="C131" s="76">
        <f t="shared" si="12"/>
        <v>2018</v>
      </c>
      <c r="D131" s="83">
        <f>'Weekly prices for NSW to 2018'!B83</f>
        <v>43086</v>
      </c>
      <c r="E131" s="283">
        <f>'Weekly prices for NSW to 2018'!C83</f>
        <v>136.81604315592</v>
      </c>
      <c r="F131" s="283">
        <f>'Weekly prices for NSW to 2018'!D83</f>
        <v>138.733514725942</v>
      </c>
      <c r="G131" s="283">
        <f>'Weekly prices for NSW to 2018'!E83</f>
        <v>152.69936432857199</v>
      </c>
      <c r="H131" s="283">
        <f>'Weekly prices for NSW to 2018'!F83</f>
        <v>159.01477743062</v>
      </c>
      <c r="I131" s="74">
        <f>'Weekly prices for NSW to 2018'!G83</f>
        <v>132.28253472222201</v>
      </c>
      <c r="J131" s="84"/>
      <c r="K131" s="85">
        <f t="shared" si="13"/>
        <v>43086</v>
      </c>
      <c r="L131" s="73">
        <f>'Weekly prices for NSW to 2018'!J83</f>
        <v>2.1781010641722198</v>
      </c>
      <c r="M131" s="73">
        <f>'Weekly prices for NSW to 2018'!H83</f>
        <v>14.5273528440941</v>
      </c>
      <c r="N131" s="74">
        <f>'Weekly prices for NSW to 2018'!I83</f>
        <v>21.335653559986799</v>
      </c>
    </row>
    <row r="132" spans="2:20" x14ac:dyDescent="0.2">
      <c r="B132" s="75">
        <f t="shared" si="14"/>
        <v>2017</v>
      </c>
      <c r="C132" s="76">
        <f t="shared" si="12"/>
        <v>2018</v>
      </c>
      <c r="D132" s="83">
        <f>'Weekly prices for NSW to 2018'!B84</f>
        <v>43093</v>
      </c>
      <c r="E132" s="283">
        <f>'Weekly prices for NSW to 2018'!C84</f>
        <v>129.73104527181499</v>
      </c>
      <c r="F132" s="283">
        <f>'Weekly prices for NSW to 2018'!D84</f>
        <v>131.73331829685</v>
      </c>
      <c r="G132" s="283">
        <f>'Weekly prices for NSW to 2018'!E84</f>
        <v>146.29920233407</v>
      </c>
      <c r="H132" s="283">
        <f>'Weekly prices for NSW to 2018'!F84</f>
        <v>152.410699539039</v>
      </c>
      <c r="I132" s="74">
        <f>'Weekly prices for NSW to 2018'!G84</f>
        <v>128.27209821428599</v>
      </c>
      <c r="J132" s="84"/>
      <c r="K132" s="85">
        <f t="shared" si="13"/>
        <v>43093</v>
      </c>
      <c r="L132" s="73">
        <f>'Weekly prices for NSW to 2018'!J84</f>
        <v>2.1468293450304499</v>
      </c>
      <c r="M132" s="73">
        <f>'Weekly prices for NSW to 2018'!H84</f>
        <v>14.962025733121999</v>
      </c>
      <c r="N132" s="74">
        <f>'Weekly prices for NSW to 2018'!I84</f>
        <v>21.661872781063</v>
      </c>
    </row>
    <row r="133" spans="2:20" x14ac:dyDescent="0.2">
      <c r="B133" s="75">
        <f t="shared" si="14"/>
        <v>2017</v>
      </c>
      <c r="C133" s="76">
        <f t="shared" si="12"/>
        <v>2018</v>
      </c>
      <c r="D133" s="83">
        <f>'Weekly prices for NSW to 2018'!B85</f>
        <v>43100</v>
      </c>
      <c r="E133" s="283">
        <f>'Weekly prices for NSW to 2018'!C85</f>
        <v>131.32203048953099</v>
      </c>
      <c r="F133" s="283">
        <f>'Weekly prices for NSW to 2018'!D85</f>
        <v>133.27111210527701</v>
      </c>
      <c r="G133" s="283">
        <f>'Weekly prices for NSW to 2018'!E85</f>
        <v>147.95542358260701</v>
      </c>
      <c r="H133" s="283">
        <f>'Weekly prices for NSW to 2018'!F85</f>
        <v>154.11558169866501</v>
      </c>
      <c r="I133" s="74">
        <f>'Weekly prices for NSW to 2018'!G85</f>
        <v>133.67633928571399</v>
      </c>
      <c r="J133" s="84"/>
      <c r="K133" s="85">
        <f t="shared" si="13"/>
        <v>43100</v>
      </c>
      <c r="L133" s="73">
        <f>'Weekly prices for NSW to 2018'!J85</f>
        <v>2.1551254619128799</v>
      </c>
      <c r="M133" s="73">
        <f>'Weekly prices for NSW to 2018'!H85</f>
        <v>14.4652673066385</v>
      </c>
      <c r="N133" s="74">
        <f>'Weekly prices for NSW to 2018'!I85</f>
        <v>21.2018563413043</v>
      </c>
    </row>
    <row r="134" spans="2:20" x14ac:dyDescent="0.2">
      <c r="B134" s="75">
        <f t="shared" si="14"/>
        <v>2018</v>
      </c>
      <c r="C134" s="76">
        <f t="shared" si="12"/>
        <v>2018</v>
      </c>
      <c r="D134" s="83">
        <f>'Weekly prices for NSW to 2018'!B86</f>
        <v>43107</v>
      </c>
      <c r="E134" s="283">
        <f>'Weekly prices for NSW to 2018'!C86</f>
        <v>139.63466616249599</v>
      </c>
      <c r="F134" s="283">
        <f>'Weekly prices for NSW to 2018'!D86</f>
        <v>141.593342358044</v>
      </c>
      <c r="G134" s="283">
        <f>'Weekly prices for NSW to 2018'!E86</f>
        <v>155.92762137381001</v>
      </c>
      <c r="H134" s="283">
        <f>'Weekly prices for NSW to 2018'!F86</f>
        <v>162.074974924559</v>
      </c>
      <c r="I134" s="74">
        <f>'Weekly prices for NSW to 2018'!G86</f>
        <v>136.900865221088</v>
      </c>
      <c r="J134" s="84"/>
      <c r="K134" s="85">
        <f t="shared" si="13"/>
        <v>43107</v>
      </c>
      <c r="L134" s="73">
        <f>'Weekly prices for NSW to 2018'!J86</f>
        <v>2.3737407100756398</v>
      </c>
      <c r="M134" s="73">
        <f>'Weekly prices for NSW to 2018'!H86</f>
        <v>13.978572612228399</v>
      </c>
      <c r="N134" s="74">
        <f>'Weekly prices for NSW to 2018'!I86</f>
        <v>20.902010314992101</v>
      </c>
    </row>
    <row r="135" spans="2:20" x14ac:dyDescent="0.2">
      <c r="B135" s="75">
        <f t="shared" si="14"/>
        <v>2018</v>
      </c>
      <c r="C135" s="76">
        <f t="shared" si="12"/>
        <v>2018</v>
      </c>
      <c r="D135" s="83">
        <f>'Weekly prices for NSW to 2018'!B87</f>
        <v>43114</v>
      </c>
      <c r="E135" s="283">
        <f>'Weekly prices for NSW to 2018'!C87</f>
        <v>134.99717571871</v>
      </c>
      <c r="F135" s="283">
        <f>'Weekly prices for NSW to 2018'!D87</f>
        <v>137.097442444781</v>
      </c>
      <c r="G135" s="283">
        <f>'Weekly prices for NSW to 2018'!E87</f>
        <v>151.12814387111899</v>
      </c>
      <c r="H135" s="283">
        <f>'Weekly prices for NSW to 2018'!F87</f>
        <v>157.22494159002201</v>
      </c>
      <c r="I135" s="74">
        <f>'Weekly prices for NSW to 2018'!G87</f>
        <v>131.53725056689299</v>
      </c>
      <c r="J135" s="84"/>
      <c r="K135" s="85">
        <f t="shared" si="13"/>
        <v>43114</v>
      </c>
      <c r="L135" s="73">
        <f>'Weekly prices for NSW to 2018'!J87</f>
        <v>2.1950469592449999</v>
      </c>
      <c r="M135" s="73">
        <f>'Weekly prices for NSW to 2018'!H87</f>
        <v>14.340414697635</v>
      </c>
      <c r="N135" s="74">
        <f>'Weekly prices for NSW to 2018'!I87</f>
        <v>21.088338389998299</v>
      </c>
    </row>
    <row r="136" spans="2:20" x14ac:dyDescent="0.2">
      <c r="B136" s="75">
        <f t="shared" si="14"/>
        <v>2018</v>
      </c>
      <c r="C136" s="76">
        <f t="shared" si="12"/>
        <v>2018</v>
      </c>
      <c r="D136" s="83">
        <f>'Weekly prices for NSW to 2018'!B88</f>
        <v>43121</v>
      </c>
      <c r="E136" s="283">
        <f>'Weekly prices for NSW to 2018'!C88</f>
        <v>128.90430636004501</v>
      </c>
      <c r="F136" s="283">
        <f>'Weekly prices for NSW to 2018'!D88</f>
        <v>131.18744315220101</v>
      </c>
      <c r="G136" s="283">
        <f>'Weekly prices for NSW to 2018'!E88</f>
        <v>144.85953750039101</v>
      </c>
      <c r="H136" s="283">
        <f>'Weekly prices for NSW to 2018'!F88</f>
        <v>151.145002623164</v>
      </c>
      <c r="I136" s="74">
        <f>'Weekly prices for NSW to 2018'!G88</f>
        <v>129.04879464285699</v>
      </c>
      <c r="J136" s="84"/>
      <c r="K136" s="85">
        <f t="shared" si="13"/>
        <v>43121</v>
      </c>
      <c r="L136" s="73">
        <f>'Weekly prices for NSW to 2018'!J88</f>
        <v>2.1495532343611901</v>
      </c>
      <c r="M136" s="73">
        <f>'Weekly prices for NSW to 2018'!H88</f>
        <v>14.3869564115834</v>
      </c>
      <c r="N136" s="74">
        <f>'Weekly prices for NSW to 2018'!I88</f>
        <v>21.1579459878234</v>
      </c>
    </row>
    <row r="137" spans="2:20" x14ac:dyDescent="0.2">
      <c r="B137" s="75">
        <f t="shared" si="14"/>
        <v>2018</v>
      </c>
      <c r="C137" s="76">
        <f t="shared" si="12"/>
        <v>2018</v>
      </c>
      <c r="D137" s="83">
        <f>'Weekly prices for NSW to 2018'!B89</f>
        <v>43128</v>
      </c>
      <c r="E137" s="283">
        <f>'Weekly prices for NSW to 2018'!C89</f>
        <v>126.298584266947</v>
      </c>
      <c r="F137" s="283">
        <f>'Weekly prices for NSW to 2018'!D89</f>
        <v>128.5632785061</v>
      </c>
      <c r="G137" s="283">
        <f>'Weekly prices for NSW to 2018'!E89</f>
        <v>142.47751650595001</v>
      </c>
      <c r="H137" s="283">
        <f>'Weekly prices for NSW to 2018'!F89</f>
        <v>148.750643972277</v>
      </c>
      <c r="I137" s="74">
        <f>'Weekly prices for NSW to 2018'!G89</f>
        <v>124.764598214286</v>
      </c>
      <c r="J137" s="84"/>
      <c r="K137" s="85">
        <f t="shared" si="13"/>
        <v>43128</v>
      </c>
      <c r="L137" s="73">
        <f>'Weekly prices for NSW to 2018'!J89</f>
        <v>2.1163140868729999</v>
      </c>
      <c r="M137" s="73">
        <f>'Weekly prices for NSW to 2018'!H89</f>
        <v>14.8825167236404</v>
      </c>
      <c r="N137" s="74">
        <f>'Weekly prices for NSW to 2018'!I89</f>
        <v>21.556435501397299</v>
      </c>
    </row>
    <row r="138" spans="2:20" x14ac:dyDescent="0.2">
      <c r="B138" s="75">
        <f t="shared" si="14"/>
        <v>2018</v>
      </c>
      <c r="C138" s="76">
        <f t="shared" si="12"/>
        <v>2018</v>
      </c>
      <c r="D138" s="83">
        <f>'Weekly prices for NSW to 2018'!B90</f>
        <v>43135</v>
      </c>
      <c r="E138" s="283">
        <f>'Weekly prices for NSW to 2018'!C90</f>
        <v>125.60345286763</v>
      </c>
      <c r="F138" s="283">
        <f>'Weekly prices for NSW to 2018'!D90</f>
        <v>128.13088548621499</v>
      </c>
      <c r="G138" s="283">
        <f>'Weekly prices for NSW to 2018'!E90</f>
        <v>142.2959505112</v>
      </c>
      <c r="H138" s="283">
        <f>'Weekly prices for NSW to 2018'!F90</f>
        <v>148.58787502291199</v>
      </c>
      <c r="I138" s="74">
        <f>'Weekly prices for NSW to 2018'!G90</f>
        <v>126.014397321429</v>
      </c>
      <c r="J138" s="84"/>
      <c r="K138" s="85">
        <f t="shared" si="13"/>
        <v>43135</v>
      </c>
      <c r="L138" s="73">
        <f>'Weekly prices for NSW to 2018'!J90</f>
        <v>2.2009474573466798</v>
      </c>
      <c r="M138" s="73">
        <f>'Weekly prices for NSW to 2018'!H90</f>
        <v>14.9920355902424</v>
      </c>
      <c r="N138" s="74">
        <f>'Weekly prices for NSW to 2018'!I90</f>
        <v>21.885714544727598</v>
      </c>
    </row>
    <row r="139" spans="2:20" x14ac:dyDescent="0.2">
      <c r="B139" s="75">
        <f t="shared" si="14"/>
        <v>2018</v>
      </c>
      <c r="C139" s="76">
        <f t="shared" si="12"/>
        <v>2018</v>
      </c>
      <c r="D139" s="83">
        <f>'Weekly prices for NSW to 2018'!B91</f>
        <v>43142</v>
      </c>
      <c r="E139" s="283">
        <f>'Weekly prices for NSW to 2018'!C91</f>
        <v>134.591787023168</v>
      </c>
      <c r="F139" s="283">
        <f>'Weekly prices for NSW to 2018'!D91</f>
        <v>136.46146241096901</v>
      </c>
      <c r="G139" s="283">
        <f>'Weekly prices for NSW to 2018'!E91</f>
        <v>152.09972000836601</v>
      </c>
      <c r="H139" s="283">
        <f>'Weekly prices for NSW to 2018'!F91</f>
        <v>157.91093947730801</v>
      </c>
      <c r="I139" s="74">
        <f>'Weekly prices for NSW to 2018'!G91</f>
        <v>133.30085190039301</v>
      </c>
      <c r="J139" s="84"/>
      <c r="K139" s="85">
        <f t="shared" si="13"/>
        <v>43142</v>
      </c>
      <c r="L139" s="73">
        <f>'Weekly prices for NSW to 2018'!J91</f>
        <v>2.37199993383831</v>
      </c>
      <c r="M139" s="73">
        <f>'Weekly prices for NSW to 2018'!H91</f>
        <v>14.6993285794799</v>
      </c>
      <c r="N139" s="74">
        <f>'Weekly prices for NSW to 2018'!I91</f>
        <v>21.5629096865745</v>
      </c>
      <c r="R139" s="62"/>
    </row>
    <row r="140" spans="2:20" x14ac:dyDescent="0.2">
      <c r="B140" s="75">
        <f t="shared" si="14"/>
        <v>2018</v>
      </c>
      <c r="C140" s="76">
        <f t="shared" si="12"/>
        <v>2018</v>
      </c>
      <c r="D140" s="83">
        <f>'Weekly prices for NSW to 2018'!B92</f>
        <v>43149</v>
      </c>
      <c r="E140" s="283">
        <f>'Weekly prices for NSW to 2018'!C92</f>
        <v>138.89027693052</v>
      </c>
      <c r="F140" s="283">
        <f>'Weekly prices for NSW to 2018'!D92</f>
        <v>140.74515636503301</v>
      </c>
      <c r="G140" s="283">
        <f>'Weekly prices for NSW to 2018'!E92</f>
        <v>154.64297050408101</v>
      </c>
      <c r="H140" s="283">
        <f>'Weekly prices for NSW to 2018'!F92</f>
        <v>160.94517176140999</v>
      </c>
      <c r="I140" s="74">
        <f>'Weekly prices for NSW to 2018'!G92</f>
        <v>137.23373724489801</v>
      </c>
      <c r="J140" s="84"/>
      <c r="K140" s="85">
        <f t="shared" si="13"/>
        <v>43149</v>
      </c>
      <c r="L140" s="73">
        <f>'Weekly prices for NSW to 2018'!J92</f>
        <v>2.4289751266055402</v>
      </c>
      <c r="M140" s="73">
        <f>'Weekly prices for NSW to 2018'!H92</f>
        <v>14.345108788351901</v>
      </c>
      <c r="N140" s="74">
        <f>'Weekly prices for NSW to 2018'!I92</f>
        <v>21.251933927783998</v>
      </c>
    </row>
    <row r="141" spans="2:20" x14ac:dyDescent="0.2">
      <c r="B141" s="75">
        <f t="shared" si="14"/>
        <v>2018</v>
      </c>
      <c r="C141" s="76">
        <f t="shared" si="12"/>
        <v>2018</v>
      </c>
      <c r="D141" s="83">
        <f>'Weekly prices for NSW to 2018'!B93</f>
        <v>43156</v>
      </c>
      <c r="E141" s="283">
        <f>'Weekly prices for NSW to 2018'!C93</f>
        <v>130.76831058135599</v>
      </c>
      <c r="F141" s="283">
        <f>'Weekly prices for NSW to 2018'!D93</f>
        <v>132.84221948627601</v>
      </c>
      <c r="G141" s="283">
        <f>'Weekly prices for NSW to 2018'!E93</f>
        <v>146.914788428164</v>
      </c>
      <c r="H141" s="283">
        <f>'Weekly prices for NSW to 2018'!F93</f>
        <v>153.22093685406401</v>
      </c>
      <c r="I141" s="74">
        <f>'Weekly prices for NSW to 2018'!G93</f>
        <v>124.490811011905</v>
      </c>
      <c r="J141" s="84"/>
      <c r="K141" s="85">
        <f t="shared" si="13"/>
        <v>43156</v>
      </c>
      <c r="L141" s="73">
        <f>'Weekly prices for NSW to 2018'!J93</f>
        <v>2.2490697430821398</v>
      </c>
      <c r="M141" s="73">
        <f>'Weekly prices for NSW to 2018'!H93</f>
        <v>14.8839034779075</v>
      </c>
      <c r="N141" s="74">
        <f>'Weekly prices for NSW to 2018'!I93</f>
        <v>21.622407380221599</v>
      </c>
    </row>
    <row r="142" spans="2:20" x14ac:dyDescent="0.2">
      <c r="B142" s="75">
        <f t="shared" si="14"/>
        <v>2018</v>
      </c>
      <c r="C142" s="76">
        <f t="shared" si="12"/>
        <v>2018</v>
      </c>
      <c r="D142" s="83">
        <f>'Weekly prices for NSW to 2018'!B94</f>
        <v>43163</v>
      </c>
      <c r="E142" s="283">
        <f>'Weekly prices for NSW to 2018'!C94</f>
        <v>124.89857832167201</v>
      </c>
      <c r="F142" s="283">
        <f>'Weekly prices for NSW to 2018'!D94</f>
        <v>127.337040912205</v>
      </c>
      <c r="G142" s="283">
        <f>'Weekly prices for NSW to 2018'!E94</f>
        <v>141.38785602738301</v>
      </c>
      <c r="H142" s="283">
        <f>'Weekly prices for NSW to 2018'!F94</f>
        <v>147.38896692820299</v>
      </c>
      <c r="I142" s="74">
        <f>'Weekly prices for NSW to 2018'!G94</f>
        <v>116.591478129713</v>
      </c>
      <c r="J142" s="84"/>
      <c r="K142" s="85">
        <f t="shared" si="13"/>
        <v>43163</v>
      </c>
      <c r="L142" s="73">
        <f>'Weekly prices for NSW to 2018'!J94</f>
        <v>2.2559169879102301</v>
      </c>
      <c r="M142" s="73">
        <f>'Weekly prices for NSW to 2018'!H94</f>
        <v>14.8857874740897</v>
      </c>
      <c r="N142" s="74">
        <f>'Weekly prices for NSW to 2018'!I94</f>
        <v>21.726668800639199</v>
      </c>
    </row>
    <row r="143" spans="2:20" x14ac:dyDescent="0.2">
      <c r="B143" s="75">
        <f t="shared" si="14"/>
        <v>2018</v>
      </c>
      <c r="C143" s="76">
        <f t="shared" si="12"/>
        <v>2018</v>
      </c>
      <c r="D143" s="83">
        <f>'Weekly prices for NSW to 2018'!B95</f>
        <v>43170</v>
      </c>
      <c r="E143" s="283">
        <f>'Weekly prices for NSW to 2018'!C95</f>
        <v>138.220587421223</v>
      </c>
      <c r="F143" s="283">
        <f>'Weekly prices for NSW to 2018'!D95</f>
        <v>139.73907917358699</v>
      </c>
      <c r="G143" s="283">
        <f>'Weekly prices for NSW to 2018'!E95</f>
        <v>155.49773452228899</v>
      </c>
      <c r="H143" s="283">
        <f>'Weekly prices for NSW to 2018'!F95</f>
        <v>161.02810572171899</v>
      </c>
      <c r="I143" s="74">
        <f>'Weekly prices for NSW to 2018'!G95</f>
        <v>131.00470238095201</v>
      </c>
      <c r="J143" s="84"/>
      <c r="K143" s="85">
        <f t="shared" si="13"/>
        <v>43170</v>
      </c>
      <c r="L143" s="73">
        <f>'Weekly prices for NSW to 2018'!J95</f>
        <v>2.3798271495865699</v>
      </c>
      <c r="M143" s="73">
        <f>'Weekly prices for NSW to 2018'!H95</f>
        <v>14.4778633277861</v>
      </c>
      <c r="N143" s="74">
        <f>'Weekly prices for NSW to 2018'!I95</f>
        <v>21.412147219056902</v>
      </c>
      <c r="T143" s="62"/>
    </row>
    <row r="144" spans="2:20" x14ac:dyDescent="0.2">
      <c r="B144" s="75">
        <f t="shared" si="14"/>
        <v>2018</v>
      </c>
      <c r="C144" s="76">
        <f t="shared" si="12"/>
        <v>2018</v>
      </c>
      <c r="D144" s="83">
        <f>'Weekly prices for NSW to 2018'!B96</f>
        <v>43177</v>
      </c>
      <c r="E144" s="283">
        <f>'Weekly prices for NSW to 2018'!C96</f>
        <v>131.316594575632</v>
      </c>
      <c r="F144" s="283">
        <f>'Weekly prices for NSW to 2018'!D96</f>
        <v>133.368603654878</v>
      </c>
      <c r="G144" s="283">
        <f>'Weekly prices for NSW to 2018'!E96</f>
        <v>147.68427947589501</v>
      </c>
      <c r="H144" s="283">
        <f>'Weekly prices for NSW to 2018'!F96</f>
        <v>153.79732624201301</v>
      </c>
      <c r="I144" s="74">
        <f>'Weekly prices for NSW to 2018'!G96</f>
        <v>126.85453869047601</v>
      </c>
      <c r="J144" s="84"/>
      <c r="K144" s="85">
        <f t="shared" si="13"/>
        <v>43177</v>
      </c>
      <c r="L144" s="73">
        <f>'Weekly prices for NSW to 2018'!J96</f>
        <v>2.2897386173332599</v>
      </c>
      <c r="M144" s="73">
        <f>'Weekly prices for NSW to 2018'!H96</f>
        <v>14.612910523460499</v>
      </c>
      <c r="N144" s="74">
        <f>'Weekly prices for NSW to 2018'!I96</f>
        <v>21.434419292339498</v>
      </c>
    </row>
    <row r="145" spans="2:20" x14ac:dyDescent="0.2">
      <c r="B145" s="75">
        <f t="shared" si="14"/>
        <v>2018</v>
      </c>
      <c r="C145" s="76">
        <f t="shared" si="12"/>
        <v>2018</v>
      </c>
      <c r="D145" s="83">
        <f>'Weekly prices for NSW to 2018'!B97</f>
        <v>43184</v>
      </c>
      <c r="E145" s="283">
        <f>'Weekly prices for NSW to 2018'!C97</f>
        <v>126.17460552963701</v>
      </c>
      <c r="F145" s="283">
        <f>'Weekly prices for NSW to 2018'!D97</f>
        <v>129.857775458003</v>
      </c>
      <c r="G145" s="283">
        <f>'Weekly prices for NSW to 2018'!E97</f>
        <v>142.93488804503301</v>
      </c>
      <c r="H145" s="283">
        <f>'Weekly prices for NSW to 2018'!F97</f>
        <v>149.26695041526301</v>
      </c>
      <c r="I145" s="74">
        <f>'Weekly prices for NSW to 2018'!G97</f>
        <v>119.510406091371</v>
      </c>
      <c r="J145" s="84"/>
      <c r="K145" s="85">
        <f t="shared" si="13"/>
        <v>43184</v>
      </c>
      <c r="L145" s="73">
        <f>'Weekly prices for NSW to 2018'!J97</f>
        <v>2.3083914216646102</v>
      </c>
      <c r="M145" s="73">
        <f>'Weekly prices for NSW to 2018'!H97</f>
        <v>14.6374292903095</v>
      </c>
      <c r="N145" s="74">
        <f>'Weekly prices for NSW to 2018'!I97</f>
        <v>21.462487161736401</v>
      </c>
    </row>
    <row r="146" spans="2:20" x14ac:dyDescent="0.2">
      <c r="B146" s="75">
        <f t="shared" si="14"/>
        <v>2018</v>
      </c>
      <c r="C146" s="76">
        <f t="shared" si="12"/>
        <v>2018</v>
      </c>
      <c r="D146" s="83">
        <f>'Weekly prices for NSW to 2018'!B98</f>
        <v>43191</v>
      </c>
      <c r="E146" s="283">
        <f>'Weekly prices for NSW to 2018'!C98</f>
        <v>133.03973784392201</v>
      </c>
      <c r="F146" s="283">
        <f>'Weekly prices for NSW to 2018'!D98</f>
        <v>135.645076224924</v>
      </c>
      <c r="G146" s="283">
        <f>'Weekly prices for NSW to 2018'!E98</f>
        <v>150.323807625905</v>
      </c>
      <c r="H146" s="283">
        <f>'Weekly prices for NSW to 2018'!F98</f>
        <v>156.265756976126</v>
      </c>
      <c r="I146" s="74">
        <f>'Weekly prices for NSW to 2018'!G98</f>
        <v>125.185394265233</v>
      </c>
      <c r="J146" s="84"/>
      <c r="K146" s="85">
        <f t="shared" si="13"/>
        <v>43191</v>
      </c>
      <c r="L146" s="73">
        <f>'Weekly prices for NSW to 2018'!J98</f>
        <v>2.3708453395472402</v>
      </c>
      <c r="M146" s="73">
        <f>'Weekly prices for NSW to 2018'!H98</f>
        <v>14.4853239898188</v>
      </c>
      <c r="N146" s="74">
        <f>'Weekly prices for NSW to 2018'!I98</f>
        <v>21.455893053074799</v>
      </c>
    </row>
    <row r="147" spans="2:20" x14ac:dyDescent="0.2">
      <c r="B147" s="75">
        <f t="shared" si="14"/>
        <v>2018</v>
      </c>
      <c r="C147" s="76">
        <f t="shared" si="12"/>
        <v>2018</v>
      </c>
      <c r="D147" s="83">
        <f>'Weekly prices for NSW to 2018'!B99</f>
        <v>43198</v>
      </c>
      <c r="E147" s="283">
        <f>'Weekly prices for NSW to 2018'!C99</f>
        <v>142.64078213886401</v>
      </c>
      <c r="F147" s="283">
        <f>'Weekly prices for NSW to 2018'!D99</f>
        <v>144.37081343333099</v>
      </c>
      <c r="G147" s="283">
        <f>'Weekly prices for NSW to 2018'!E99</f>
        <v>158.597228769292</v>
      </c>
      <c r="H147" s="283">
        <f>'Weekly prices for NSW to 2018'!F99</f>
        <v>164.85392816013399</v>
      </c>
      <c r="I147" s="74">
        <f>'Weekly prices for NSW to 2018'!G99</f>
        <v>135.82683881064199</v>
      </c>
      <c r="J147" s="84"/>
      <c r="K147" s="85">
        <f t="shared" si="13"/>
        <v>43198</v>
      </c>
      <c r="L147" s="73">
        <f>'Weekly prices for NSW to 2018'!J99</f>
        <v>2.3917610329462402</v>
      </c>
      <c r="M147" s="73">
        <f>'Weekly prices for NSW to 2018'!H99</f>
        <v>14.3231756491128</v>
      </c>
      <c r="N147" s="74">
        <f>'Weekly prices for NSW to 2018'!I99</f>
        <v>21.2469899006181</v>
      </c>
    </row>
    <row r="148" spans="2:20" x14ac:dyDescent="0.2">
      <c r="B148" s="75">
        <f t="shared" si="14"/>
        <v>2018</v>
      </c>
      <c r="C148" s="76">
        <f t="shared" si="12"/>
        <v>2018</v>
      </c>
      <c r="D148" s="83">
        <f>'Weekly prices for NSW to 2018'!B100</f>
        <v>43205</v>
      </c>
      <c r="E148" s="283">
        <f>'Weekly prices for NSW to 2018'!C100</f>
        <v>136.30936443578599</v>
      </c>
      <c r="F148" s="283">
        <f>'Weekly prices for NSW to 2018'!D100</f>
        <v>138.88839217061701</v>
      </c>
      <c r="G148" s="283">
        <f>'Weekly prices for NSW to 2018'!E100</f>
        <v>152.45165468615301</v>
      </c>
      <c r="H148" s="283">
        <f>'Weekly prices for NSW to 2018'!F100</f>
        <v>158.56228262681199</v>
      </c>
      <c r="I148" s="74">
        <f>'Weekly prices for NSW to 2018'!G100</f>
        <v>130.07761904761901</v>
      </c>
      <c r="J148" s="84"/>
      <c r="K148" s="85">
        <f t="shared" si="13"/>
        <v>43205</v>
      </c>
      <c r="L148" s="73">
        <f>'Weekly prices for NSW to 2018'!J100</f>
        <v>2.2782545664400402</v>
      </c>
      <c r="M148" s="73">
        <f>'Weekly prices for NSW to 2018'!H100</f>
        <v>14.4774560058821</v>
      </c>
      <c r="N148" s="74">
        <f>'Weekly prices for NSW to 2018'!I100</f>
        <v>21.2292838755289</v>
      </c>
    </row>
    <row r="149" spans="2:20" x14ac:dyDescent="0.2">
      <c r="B149" s="75">
        <f t="shared" si="14"/>
        <v>2018</v>
      </c>
      <c r="C149" s="76">
        <f t="shared" si="12"/>
        <v>2018</v>
      </c>
      <c r="D149" s="83">
        <f>'Weekly prices for NSW to 2018'!B101</f>
        <v>43212</v>
      </c>
      <c r="E149" s="283">
        <f>'Weekly prices for NSW to 2018'!C101</f>
        <v>140.46935880683401</v>
      </c>
      <c r="F149" s="283">
        <f>'Weekly prices for NSW to 2018'!D101</f>
        <v>142.524948624827</v>
      </c>
      <c r="G149" s="283">
        <f>'Weekly prices for NSW to 2018'!E101</f>
        <v>157.46391030857299</v>
      </c>
      <c r="H149" s="283">
        <f>'Weekly prices for NSW to 2018'!F101</f>
        <v>163.13396038821099</v>
      </c>
      <c r="I149" s="74">
        <f>'Weekly prices for NSW to 2018'!G101</f>
        <v>133.06400304414001</v>
      </c>
      <c r="J149" s="84"/>
      <c r="K149" s="85">
        <f t="shared" si="13"/>
        <v>43212</v>
      </c>
      <c r="L149" s="73">
        <f>'Weekly prices for NSW to 2018'!J101</f>
        <v>2.3567832336569698</v>
      </c>
      <c r="M149" s="73">
        <f>'Weekly prices for NSW to 2018'!H101</f>
        <v>14.518033866201</v>
      </c>
      <c r="N149" s="74">
        <f>'Weekly prices for NSW to 2018'!I101</f>
        <v>21.2631347123802</v>
      </c>
    </row>
    <row r="150" spans="2:20" x14ac:dyDescent="0.2">
      <c r="B150" s="75">
        <f t="shared" si="14"/>
        <v>2018</v>
      </c>
      <c r="C150" s="76">
        <f t="shared" si="12"/>
        <v>2018</v>
      </c>
      <c r="D150" s="83">
        <f>'Weekly prices for NSW to 2018'!B102</f>
        <v>43219</v>
      </c>
      <c r="E150" s="283">
        <f>'Weekly prices for NSW to 2018'!C102</f>
        <v>145.838753607836</v>
      </c>
      <c r="F150" s="283">
        <f>'Weekly prices for NSW to 2018'!D102</f>
        <v>147.67369637454399</v>
      </c>
      <c r="G150" s="283">
        <f>'Weekly prices for NSW to 2018'!E102</f>
        <v>161.49683616443301</v>
      </c>
      <c r="H150" s="283">
        <f>'Weekly prices for NSW to 2018'!F102</f>
        <v>167.73013703270999</v>
      </c>
      <c r="I150" s="74">
        <f>'Weekly prices for NSW to 2018'!G102</f>
        <v>139.108843537415</v>
      </c>
      <c r="J150" s="84"/>
      <c r="K150" s="85">
        <f t="shared" si="13"/>
        <v>43219</v>
      </c>
      <c r="L150" s="73">
        <f>'Weekly prices for NSW to 2018'!J102</f>
        <v>2.3736158645111498</v>
      </c>
      <c r="M150" s="73">
        <f>'Weekly prices for NSW to 2018'!H102</f>
        <v>14.273201145125199</v>
      </c>
      <c r="N150" s="74">
        <f>'Weekly prices for NSW to 2018'!I102</f>
        <v>21.107803183411299</v>
      </c>
    </row>
    <row r="151" spans="2:20" x14ac:dyDescent="0.2">
      <c r="B151" s="75">
        <f t="shared" si="14"/>
        <v>2018</v>
      </c>
      <c r="C151" s="76">
        <f t="shared" si="12"/>
        <v>2018</v>
      </c>
      <c r="D151" s="83">
        <f>'Weekly prices for NSW to 2018'!B103</f>
        <v>43226</v>
      </c>
      <c r="E151" s="283">
        <f>'Weekly prices for NSW to 2018'!C103</f>
        <v>140.31603347198401</v>
      </c>
      <c r="F151" s="283">
        <f>'Weekly prices for NSW to 2018'!D103</f>
        <v>142.85598321224501</v>
      </c>
      <c r="G151" s="283">
        <f>'Weekly prices for NSW to 2018'!E103</f>
        <v>156.34486141657499</v>
      </c>
      <c r="H151" s="283">
        <f>'Weekly prices for NSW to 2018'!F103</f>
        <v>162.735568231732</v>
      </c>
      <c r="I151" s="74">
        <f>'Weekly prices for NSW to 2018'!G103</f>
        <v>133.06063988095201</v>
      </c>
      <c r="J151" s="84"/>
      <c r="K151" s="85">
        <f t="shared" si="13"/>
        <v>43226</v>
      </c>
      <c r="L151" s="73">
        <f>'Weekly prices for NSW to 2018'!J103</f>
        <v>2.3159907845942498</v>
      </c>
      <c r="M151" s="73">
        <f>'Weekly prices for NSW to 2018'!H103</f>
        <v>14.5775133682708</v>
      </c>
      <c r="N151" s="74">
        <f>'Weekly prices for NSW to 2018'!I103</f>
        <v>21.381107323801299</v>
      </c>
    </row>
    <row r="152" spans="2:20" x14ac:dyDescent="0.2">
      <c r="B152" s="75">
        <f t="shared" si="14"/>
        <v>2018</v>
      </c>
      <c r="C152" s="76">
        <f t="shared" si="12"/>
        <v>2018</v>
      </c>
      <c r="D152" s="83">
        <f>'Weekly prices for NSW to 2018'!B104</f>
        <v>43233</v>
      </c>
      <c r="E152" s="283">
        <f>'Weekly prices for NSW to 2018'!C104</f>
        <v>139.907694155656</v>
      </c>
      <c r="F152" s="283">
        <f>'Weekly prices for NSW to 2018'!D104</f>
        <v>142.812760984503</v>
      </c>
      <c r="G152" s="283">
        <f>'Weekly prices for NSW to 2018'!E104</f>
        <v>156.81706913754601</v>
      </c>
      <c r="H152" s="283">
        <f>'Weekly prices for NSW to 2018'!F104</f>
        <v>162.889440454132</v>
      </c>
      <c r="I152" s="74">
        <f>'Weekly prices for NSW to 2018'!G104</f>
        <v>133.56078828828799</v>
      </c>
      <c r="J152" s="84"/>
      <c r="K152" s="85">
        <f t="shared" si="13"/>
        <v>43233</v>
      </c>
      <c r="L152" s="73">
        <f>'Weekly prices for NSW to 2018'!J104</f>
        <v>2.2743924397153501</v>
      </c>
      <c r="M152" s="73">
        <f>'Weekly prices for NSW to 2018'!H104</f>
        <v>14.883446618709399</v>
      </c>
      <c r="N152" s="74">
        <f>'Weekly prices for NSW to 2018'!I104</f>
        <v>21.6643395261484</v>
      </c>
    </row>
    <row r="153" spans="2:20" x14ac:dyDescent="0.2">
      <c r="B153" s="75">
        <f t="shared" si="14"/>
        <v>2018</v>
      </c>
      <c r="C153" s="76">
        <f t="shared" si="12"/>
        <v>2018</v>
      </c>
      <c r="D153" s="83">
        <f>'Weekly prices for NSW to 2018'!B105</f>
        <v>43240</v>
      </c>
      <c r="E153" s="283">
        <f>'Weekly prices for NSW to 2018'!C105</f>
        <v>151.41757200259201</v>
      </c>
      <c r="F153" s="283">
        <f>'Weekly prices for NSW to 2018'!D105</f>
        <v>153.08749467092801</v>
      </c>
      <c r="G153" s="283">
        <f>'Weekly prices for NSW to 2018'!E105</f>
        <v>167.419715603848</v>
      </c>
      <c r="H153" s="283">
        <f>'Weekly prices for NSW to 2018'!F105</f>
        <v>173.45250669882401</v>
      </c>
      <c r="I153" s="74">
        <f>'Weekly prices for NSW to 2018'!G105</f>
        <v>144.99061791383201</v>
      </c>
      <c r="J153" s="84"/>
      <c r="K153" s="85">
        <f t="shared" si="13"/>
        <v>43240</v>
      </c>
      <c r="L153" s="73">
        <f>'Weekly prices for NSW to 2018'!J105</f>
        <v>2.49598052683403</v>
      </c>
      <c r="M153" s="73">
        <f>'Weekly prices for NSW to 2018'!H105</f>
        <v>14.4837358440044</v>
      </c>
      <c r="N153" s="74">
        <f>'Weekly prices for NSW to 2018'!I105</f>
        <v>21.269251747576799</v>
      </c>
    </row>
    <row r="154" spans="2:20" x14ac:dyDescent="0.2">
      <c r="B154" s="75">
        <f t="shared" si="14"/>
        <v>2018</v>
      </c>
      <c r="C154" s="76">
        <f t="shared" si="12"/>
        <v>2018</v>
      </c>
      <c r="D154" s="83">
        <f>'Weekly prices for NSW to 2018'!B106</f>
        <v>43247</v>
      </c>
      <c r="E154" s="283">
        <f>'Weekly prices for NSW to 2018'!C106</f>
        <v>150.62360887515601</v>
      </c>
      <c r="F154" s="283">
        <f>'Weekly prices for NSW to 2018'!D106</f>
        <v>152.80613673727601</v>
      </c>
      <c r="G154" s="283">
        <f>'Weekly prices for NSW to 2018'!E106</f>
        <v>166.35123162933399</v>
      </c>
      <c r="H154" s="283">
        <f>'Weekly prices for NSW to 2018'!F106</f>
        <v>172.72971148769</v>
      </c>
      <c r="I154" s="74">
        <f>'Weekly prices for NSW to 2018'!G106</f>
        <v>143.514319039914</v>
      </c>
      <c r="J154" s="84"/>
      <c r="K154" s="85">
        <f t="shared" si="13"/>
        <v>43247</v>
      </c>
      <c r="L154" s="73">
        <f>'Weekly prices for NSW to 2018'!J106</f>
        <v>2.3323687282734502</v>
      </c>
      <c r="M154" s="73">
        <f>'Weekly prices for NSW to 2018'!H106</f>
        <v>14.488398095601401</v>
      </c>
      <c r="N154" s="74">
        <f>'Weekly prices for NSW to 2018'!I106</f>
        <v>21.3049899323556</v>
      </c>
    </row>
    <row r="155" spans="2:20" x14ac:dyDescent="0.2">
      <c r="B155" s="75">
        <f t="shared" si="14"/>
        <v>2018</v>
      </c>
      <c r="C155" s="76">
        <f t="shared" si="12"/>
        <v>2018</v>
      </c>
      <c r="D155" s="83">
        <f>'Weekly prices for NSW to 2018'!B107</f>
        <v>43254</v>
      </c>
      <c r="E155" s="283">
        <f>'Weekly prices for NSW to 2018'!C107</f>
        <v>143.27081688609599</v>
      </c>
      <c r="F155" s="283">
        <f>'Weekly prices for NSW to 2018'!D107</f>
        <v>145.77186036209301</v>
      </c>
      <c r="G155" s="283">
        <f>'Weekly prices for NSW to 2018'!E107</f>
        <v>159.28471959790801</v>
      </c>
      <c r="H155" s="283">
        <f>'Weekly prices for NSW to 2018'!F107</f>
        <v>165.62167635082699</v>
      </c>
      <c r="I155" s="74">
        <f>'Weekly prices for NSW to 2018'!G107</f>
        <v>138.3009375</v>
      </c>
      <c r="J155" s="84"/>
      <c r="K155" s="85">
        <f t="shared" si="13"/>
        <v>43254</v>
      </c>
      <c r="L155" s="73">
        <f>'Weekly prices for NSW to 2018'!J107</f>
        <v>2.3422635956697402</v>
      </c>
      <c r="M155" s="73">
        <f>'Weekly prices for NSW to 2018'!H107</f>
        <v>14.7659697503729</v>
      </c>
      <c r="N155" s="74">
        <f>'Weekly prices for NSW to 2018'!I107</f>
        <v>21.5181656966814</v>
      </c>
    </row>
    <row r="156" spans="2:20" x14ac:dyDescent="0.2">
      <c r="B156" s="75">
        <f t="shared" si="14"/>
        <v>2018</v>
      </c>
      <c r="C156" s="76">
        <f t="shared" si="12"/>
        <v>2018</v>
      </c>
      <c r="D156" s="83">
        <f>'Weekly prices for NSW to 2018'!B108</f>
        <v>43261</v>
      </c>
      <c r="E156" s="283">
        <f>'Weekly prices for NSW to 2018'!C108</f>
        <v>141.709989527499</v>
      </c>
      <c r="F156" s="283">
        <f>'Weekly prices for NSW to 2018'!D108</f>
        <v>143.954652863315</v>
      </c>
      <c r="G156" s="283">
        <f>'Weekly prices for NSW to 2018'!E108</f>
        <v>158.777704425395</v>
      </c>
      <c r="H156" s="283">
        <f>'Weekly prices for NSW to 2018'!F108</f>
        <v>164.581238154131</v>
      </c>
      <c r="I156" s="74">
        <f>'Weekly prices for NSW to 2018'!G108</f>
        <v>137.54659090909101</v>
      </c>
      <c r="J156" s="84"/>
      <c r="K156" s="85">
        <f t="shared" si="13"/>
        <v>43261</v>
      </c>
      <c r="L156" s="73">
        <f>'Weekly prices for NSW to 2018'!J108</f>
        <v>2.3572193539516899</v>
      </c>
      <c r="M156" s="73">
        <f>'Weekly prices for NSW to 2018'!H108</f>
        <v>14.7159465253057</v>
      </c>
      <c r="N156" s="74">
        <f>'Weekly prices for NSW to 2018'!I108</f>
        <v>21.522565367678698</v>
      </c>
    </row>
    <row r="157" spans="2:20" x14ac:dyDescent="0.2">
      <c r="B157" s="75">
        <f t="shared" si="14"/>
        <v>2018</v>
      </c>
      <c r="C157" s="76">
        <f t="shared" si="12"/>
        <v>2018</v>
      </c>
      <c r="D157" s="83">
        <f>'Weekly prices for NSW to 2018'!B109</f>
        <v>43268</v>
      </c>
      <c r="E157" s="283">
        <f>'Weekly prices for NSW to 2018'!C109</f>
        <v>149.905520367544</v>
      </c>
      <c r="F157" s="283">
        <f>'Weekly prices for NSW to 2018'!D109</f>
        <v>151.927428358713</v>
      </c>
      <c r="G157" s="283">
        <f>'Weekly prices for NSW to 2018'!E109</f>
        <v>165.982302367118</v>
      </c>
      <c r="H157" s="283">
        <f>'Weekly prices for NSW to 2018'!F109</f>
        <v>172.236316001402</v>
      </c>
      <c r="I157" s="74">
        <f>'Weekly prices for NSW to 2018'!G109</f>
        <v>145.10163690476199</v>
      </c>
      <c r="J157" s="84"/>
      <c r="K157" s="85">
        <f t="shared" si="13"/>
        <v>43268</v>
      </c>
      <c r="L157" s="73">
        <f>'Weekly prices for NSW to 2018'!J109</f>
        <v>2.4360551947473401</v>
      </c>
      <c r="M157" s="73">
        <f>'Weekly prices for NSW to 2018'!H109</f>
        <v>14.343725840117299</v>
      </c>
      <c r="N157" s="74">
        <f>'Weekly prices for NSW to 2018'!I109</f>
        <v>21.2073941209959</v>
      </c>
      <c r="T157" s="62"/>
    </row>
    <row r="158" spans="2:20" ht="12.75" thickBot="1" x14ac:dyDescent="0.25">
      <c r="B158" s="75">
        <f t="shared" si="14"/>
        <v>2018</v>
      </c>
      <c r="C158" s="76">
        <f t="shared" si="12"/>
        <v>2018</v>
      </c>
      <c r="D158" s="106">
        <f>'Weekly prices for NSW to 2018'!B110</f>
        <v>43275</v>
      </c>
      <c r="E158" s="107">
        <f>'Weekly prices for NSW to 2018'!C110</f>
        <v>143.85755350038599</v>
      </c>
      <c r="F158" s="107">
        <f>'Weekly prices for NSW to 2018'!D110</f>
        <v>146.07590006537899</v>
      </c>
      <c r="G158" s="107">
        <f>'Weekly prices for NSW to 2018'!E110</f>
        <v>159.85919020136501</v>
      </c>
      <c r="H158" s="107">
        <f>'Weekly prices for NSW to 2018'!F110</f>
        <v>166.20834144849101</v>
      </c>
      <c r="I158" s="108">
        <f>'Weekly prices for NSW to 2018'!G110</f>
        <v>137.16901785714299</v>
      </c>
      <c r="J158" s="84"/>
      <c r="K158" s="109">
        <f t="shared" si="13"/>
        <v>43275</v>
      </c>
      <c r="L158" s="107">
        <f>'Weekly prices for NSW to 2018'!J110</f>
        <v>2.2780610794545701</v>
      </c>
      <c r="M158" s="107">
        <f>'Weekly prices for NSW to 2018'!H110</f>
        <v>14.691727281383001</v>
      </c>
      <c r="N158" s="108">
        <f>'Weekly prices for NSW to 2018'!I110</f>
        <v>21.5165033314384</v>
      </c>
    </row>
    <row r="159" spans="2:20" ht="12.75" outlineLevel="1" thickTop="1" x14ac:dyDescent="0.2">
      <c r="B159" s="75">
        <f t="shared" si="14"/>
        <v>2018</v>
      </c>
      <c r="C159" s="76">
        <f t="shared" si="12"/>
        <v>2019</v>
      </c>
      <c r="D159" s="83">
        <f>'Weekly prices for NSW to 2019'!B11</f>
        <v>43282</v>
      </c>
      <c r="E159" s="283">
        <f>'Weekly prices for NSW to 2019'!C11</f>
        <v>136.177406999873</v>
      </c>
      <c r="F159" s="283">
        <f>'Weekly prices for NSW to 2019'!D11</f>
        <v>138.89988606354899</v>
      </c>
      <c r="G159" s="283">
        <f>'Weekly prices for NSW to 2019'!E11</f>
        <v>152.406402803887</v>
      </c>
      <c r="H159" s="283">
        <f>'Weekly prices for NSW to 2019'!F11</f>
        <v>158.790156367268</v>
      </c>
      <c r="I159" s="74">
        <f>'Weekly prices for NSW to 2019'!G11</f>
        <v>132.79513818027201</v>
      </c>
      <c r="K159" s="85">
        <f t="shared" si="13"/>
        <v>43282</v>
      </c>
      <c r="L159" s="73">
        <f>'Weekly prices for NSW to 2019'!J11</f>
        <v>2.3206133306804202</v>
      </c>
      <c r="M159" s="73">
        <f>'Weekly prices for NSW to 2019'!H11</f>
        <v>14.895011308604699</v>
      </c>
      <c r="N159" s="74">
        <f>'Weekly prices for NSW to 2019'!I11</f>
        <v>21.6246234149116</v>
      </c>
    </row>
    <row r="160" spans="2:20" outlineLevel="1" x14ac:dyDescent="0.2">
      <c r="B160" s="75">
        <f t="shared" si="14"/>
        <v>2018</v>
      </c>
      <c r="C160" s="76">
        <f t="shared" si="12"/>
        <v>2019</v>
      </c>
      <c r="D160" s="83">
        <f>'Weekly prices for NSW to 2019'!B12</f>
        <v>43289</v>
      </c>
      <c r="E160" s="283">
        <f>'Weekly prices for NSW to 2019'!C12</f>
        <v>140.90511746256701</v>
      </c>
      <c r="F160" s="283">
        <f>'Weekly prices for NSW to 2019'!D12</f>
        <v>143.393675108595</v>
      </c>
      <c r="G160" s="283">
        <f>'Weekly prices for NSW to 2019'!E12</f>
        <v>158.36018996979899</v>
      </c>
      <c r="H160" s="283">
        <f>'Weekly prices for NSW to 2019'!F12</f>
        <v>164.26503003804501</v>
      </c>
      <c r="I160" s="74">
        <f>'Weekly prices for NSW to 2019'!G12</f>
        <v>131.219954954955</v>
      </c>
      <c r="K160" s="85">
        <f t="shared" si="13"/>
        <v>43289</v>
      </c>
      <c r="L160" s="73">
        <f>'Weekly prices for NSW to 2019'!J12</f>
        <v>2.3143695675183902</v>
      </c>
      <c r="M160" s="73">
        <f>'Weekly prices for NSW to 2019'!H12</f>
        <v>14.9739541228763</v>
      </c>
      <c r="N160" s="74">
        <f>'Weekly prices for NSW to 2019'!I12</f>
        <v>21.8361259576481</v>
      </c>
    </row>
    <row r="161" spans="2:20" outlineLevel="1" x14ac:dyDescent="0.2">
      <c r="B161" s="75">
        <f t="shared" si="14"/>
        <v>2018</v>
      </c>
      <c r="C161" s="76">
        <f t="shared" si="12"/>
        <v>2019</v>
      </c>
      <c r="D161" s="83">
        <f>'Weekly prices for NSW to 2019'!B13</f>
        <v>43296</v>
      </c>
      <c r="E161" s="283">
        <f>'Weekly prices for NSW to 2019'!C13</f>
        <v>146.98173140168399</v>
      </c>
      <c r="F161" s="283">
        <f>'Weekly prices for NSW to 2019'!D13</f>
        <v>149.07521511737099</v>
      </c>
      <c r="G161" s="283">
        <f>'Weekly prices for NSW to 2019'!E13</f>
        <v>163.09457453942301</v>
      </c>
      <c r="H161" s="283">
        <f>'Weekly prices for NSW to 2019'!F13</f>
        <v>169.184778744331</v>
      </c>
      <c r="I161" s="74">
        <f>'Weekly prices for NSW to 2019'!G13</f>
        <v>138.903761261261</v>
      </c>
      <c r="K161" s="85">
        <f t="shared" si="13"/>
        <v>43296</v>
      </c>
      <c r="L161" s="73">
        <f>'Weekly prices for NSW to 2019'!J13</f>
        <v>2.4061419019659298</v>
      </c>
      <c r="M161" s="73">
        <f>'Weekly prices for NSW to 2019'!H13</f>
        <v>14.409519805195901</v>
      </c>
      <c r="N161" s="74">
        <f>'Weekly prices for NSW to 2019'!I13</f>
        <v>21.268699158944699</v>
      </c>
    </row>
    <row r="162" spans="2:20" outlineLevel="1" x14ac:dyDescent="0.2">
      <c r="B162" s="75">
        <f t="shared" si="14"/>
        <v>2018</v>
      </c>
      <c r="C162" s="76">
        <f t="shared" si="12"/>
        <v>2019</v>
      </c>
      <c r="D162" s="83">
        <f>'Weekly prices for NSW to 2019'!B14</f>
        <v>43303</v>
      </c>
      <c r="E162" s="283">
        <f>'Weekly prices for NSW to 2019'!C14</f>
        <v>137.604633944808</v>
      </c>
      <c r="F162" s="283">
        <f>'Weekly prices for NSW to 2019'!D14</f>
        <v>140.197843646281</v>
      </c>
      <c r="G162" s="283">
        <f>'Weekly prices for NSW to 2019'!E14</f>
        <v>153.53005103599901</v>
      </c>
      <c r="H162" s="283">
        <f>'Weekly prices for NSW to 2019'!F14</f>
        <v>159.69338331852401</v>
      </c>
      <c r="I162" s="74">
        <f>'Weekly prices for NSW to 2019'!G14</f>
        <v>131.93675595238099</v>
      </c>
      <c r="K162" s="85">
        <f t="shared" si="13"/>
        <v>43303</v>
      </c>
      <c r="L162" s="73">
        <f>'Weekly prices for NSW to 2019'!J14</f>
        <v>2.3585624318135601</v>
      </c>
      <c r="M162" s="73">
        <f>'Weekly prices for NSW to 2019'!H14</f>
        <v>14.4053062692388</v>
      </c>
      <c r="N162" s="74">
        <f>'Weekly prices for NSW to 2019'!I14</f>
        <v>21.1514120067494</v>
      </c>
    </row>
    <row r="163" spans="2:20" outlineLevel="1" x14ac:dyDescent="0.2">
      <c r="B163" s="75">
        <f t="shared" si="14"/>
        <v>2018</v>
      </c>
      <c r="C163" s="76">
        <f t="shared" si="12"/>
        <v>2019</v>
      </c>
      <c r="D163" s="83">
        <f>'Weekly prices for NSW to 2019'!B15</f>
        <v>43310</v>
      </c>
      <c r="E163" s="283">
        <f>'Weekly prices for NSW to 2019'!C15</f>
        <v>135.70349201459501</v>
      </c>
      <c r="F163" s="283">
        <f>'Weekly prices for NSW to 2019'!D15</f>
        <v>138.10458380270799</v>
      </c>
      <c r="G163" s="283">
        <f>'Weekly prices for NSW to 2019'!E15</f>
        <v>152.333414630654</v>
      </c>
      <c r="H163" s="283">
        <f>'Weekly prices for NSW to 2019'!F15</f>
        <v>158.26676043844199</v>
      </c>
      <c r="I163" s="74">
        <f>'Weekly prices for NSW to 2019'!G15</f>
        <v>130.55694196428601</v>
      </c>
      <c r="K163" s="85">
        <f t="shared" si="13"/>
        <v>43310</v>
      </c>
      <c r="L163" s="73">
        <f>'Weekly prices for NSW to 2019'!J15</f>
        <v>2.2516618613795298</v>
      </c>
      <c r="M163" s="73">
        <f>'Weekly prices for NSW to 2019'!H15</f>
        <v>14.729153610155601</v>
      </c>
      <c r="N163" s="74">
        <f>'Weekly prices for NSW to 2019'!I15</f>
        <v>21.360692715547401</v>
      </c>
      <c r="T163" s="62"/>
    </row>
    <row r="164" spans="2:20" outlineLevel="1" x14ac:dyDescent="0.2">
      <c r="B164" s="75">
        <f t="shared" si="14"/>
        <v>2018</v>
      </c>
      <c r="C164" s="76">
        <f t="shared" si="12"/>
        <v>2019</v>
      </c>
      <c r="D164" s="83">
        <f>'Weekly prices for NSW to 2019'!B16</f>
        <v>43317</v>
      </c>
      <c r="E164" s="283">
        <f>'Weekly prices for NSW to 2019'!C16</f>
        <v>148.75067153927901</v>
      </c>
      <c r="F164" s="283">
        <f>'Weekly prices for NSW to 2019'!D16</f>
        <v>150.76874571202799</v>
      </c>
      <c r="G164" s="283">
        <f>'Weekly prices for NSW to 2019'!E16</f>
        <v>165.22628908679599</v>
      </c>
      <c r="H164" s="283">
        <f>'Weekly prices for NSW to 2019'!F16</f>
        <v>170.95232351787701</v>
      </c>
      <c r="I164" s="74">
        <f>'Weekly prices for NSW to 2019'!G16</f>
        <v>145.79154396728001</v>
      </c>
      <c r="K164" s="85">
        <f t="shared" si="13"/>
        <v>43317</v>
      </c>
      <c r="L164" s="73">
        <f>'Weekly prices for NSW to 2019'!J16</f>
        <v>2.4233593664575701</v>
      </c>
      <c r="M164" s="73">
        <f>'Weekly prices for NSW to 2019'!H16</f>
        <v>14.2066544024187</v>
      </c>
      <c r="N164" s="74">
        <f>'Weekly prices for NSW to 2019'!I16</f>
        <v>20.889763257875501</v>
      </c>
    </row>
    <row r="165" spans="2:20" outlineLevel="1" x14ac:dyDescent="0.2">
      <c r="B165" s="75">
        <f t="shared" si="14"/>
        <v>2018</v>
      </c>
      <c r="C165" s="76">
        <f t="shared" si="12"/>
        <v>2019</v>
      </c>
      <c r="D165" s="83">
        <f>'Weekly prices for NSW to 2019'!B17</f>
        <v>43324</v>
      </c>
      <c r="E165" s="283">
        <f>'Weekly prices for NSW to 2019'!C17</f>
        <v>144.91376853684801</v>
      </c>
      <c r="F165" s="283">
        <f>'Weekly prices for NSW to 2019'!D17</f>
        <v>146.9992814572</v>
      </c>
      <c r="G165" s="283">
        <f>'Weekly prices for NSW to 2019'!E17</f>
        <v>160.84542000274701</v>
      </c>
      <c r="H165" s="283">
        <f>'Weekly prices for NSW to 2019'!F17</f>
        <v>167.015715723776</v>
      </c>
      <c r="I165" s="74">
        <f>'Weekly prices for NSW to 2019'!G17</f>
        <v>138.59714285714301</v>
      </c>
      <c r="K165" s="85">
        <f t="shared" si="13"/>
        <v>43324</v>
      </c>
      <c r="L165" s="73">
        <f>'Weekly prices for NSW to 2019'!J17</f>
        <v>2.2877460827133298</v>
      </c>
      <c r="M165" s="73">
        <f>'Weekly prices for NSW to 2019'!H17</f>
        <v>14.6818963072411</v>
      </c>
      <c r="N165" s="74">
        <f>'Weekly prices for NSW to 2019'!I17</f>
        <v>21.3574726162493</v>
      </c>
    </row>
    <row r="166" spans="2:20" outlineLevel="1" x14ac:dyDescent="0.2">
      <c r="B166" s="75">
        <f t="shared" si="14"/>
        <v>2018</v>
      </c>
      <c r="C166" s="76">
        <f t="shared" si="12"/>
        <v>2019</v>
      </c>
      <c r="D166" s="83">
        <f>'Weekly prices for NSW to 2019'!B18</f>
        <v>43331</v>
      </c>
      <c r="E166" s="283">
        <f>'Weekly prices for NSW to 2019'!C18</f>
        <v>138.280235394182</v>
      </c>
      <c r="F166" s="283">
        <f>'Weekly prices for NSW to 2019'!D18</f>
        <v>140.960344282573</v>
      </c>
      <c r="G166" s="283">
        <f>'Weekly prices for NSW to 2019'!E18</f>
        <v>154.481925551004</v>
      </c>
      <c r="H166" s="283">
        <f>'Weekly prices for NSW to 2019'!F18</f>
        <v>160.73262400567501</v>
      </c>
      <c r="I166" s="74">
        <f>'Weekly prices for NSW to 2019'!G18</f>
        <v>131.706063988095</v>
      </c>
      <c r="K166" s="85">
        <f t="shared" si="13"/>
        <v>43331</v>
      </c>
      <c r="L166" s="73">
        <f>'Weekly prices for NSW to 2019'!J18</f>
        <v>2.3039122010398998</v>
      </c>
      <c r="M166" s="73">
        <f>'Weekly prices for NSW to 2019'!H18</f>
        <v>14.646950027906</v>
      </c>
      <c r="N166" s="74">
        <f>'Weekly prices for NSW to 2019'!I18</f>
        <v>21.328382594581399</v>
      </c>
    </row>
    <row r="167" spans="2:20" outlineLevel="1" x14ac:dyDescent="0.2">
      <c r="B167" s="75">
        <f t="shared" si="14"/>
        <v>2018</v>
      </c>
      <c r="C167" s="76">
        <f t="shared" si="12"/>
        <v>2019</v>
      </c>
      <c r="D167" s="83">
        <f>'Weekly prices for NSW to 2019'!B19</f>
        <v>43338</v>
      </c>
      <c r="E167" s="283">
        <f>'Weekly prices for NSW to 2019'!C19</f>
        <v>150.05248041315599</v>
      </c>
      <c r="F167" s="283">
        <f>'Weekly prices for NSW to 2019'!D19</f>
        <v>151.90098129070299</v>
      </c>
      <c r="G167" s="283">
        <f>'Weekly prices for NSW to 2019'!E19</f>
        <v>166.61919544382101</v>
      </c>
      <c r="H167" s="283">
        <f>'Weekly prices for NSW to 2019'!F19</f>
        <v>172.26601238027899</v>
      </c>
      <c r="I167" s="74">
        <f>'Weekly prices for NSW to 2019'!G19</f>
        <v>148.822690217391</v>
      </c>
      <c r="K167" s="85">
        <f t="shared" si="13"/>
        <v>43338</v>
      </c>
      <c r="L167" s="73">
        <f>'Weekly prices for NSW to 2019'!J19</f>
        <v>2.36551393669605</v>
      </c>
      <c r="M167" s="73">
        <f>'Weekly prices for NSW to 2019'!H19</f>
        <v>14.3391433277835</v>
      </c>
      <c r="N167" s="74">
        <f>'Weekly prices for NSW to 2019'!I19</f>
        <v>21.009946626973001</v>
      </c>
    </row>
    <row r="168" spans="2:20" outlineLevel="1" x14ac:dyDescent="0.2">
      <c r="B168" s="75">
        <f t="shared" si="14"/>
        <v>2018</v>
      </c>
      <c r="C168" s="76">
        <f t="shared" si="12"/>
        <v>2019</v>
      </c>
      <c r="D168" s="83">
        <f>'Weekly prices for NSW to 2019'!B20</f>
        <v>43345</v>
      </c>
      <c r="E168" s="283">
        <f>'Weekly prices for NSW to 2019'!C20</f>
        <v>148.882000906911</v>
      </c>
      <c r="F168" s="283">
        <f>'Weekly prices for NSW to 2019'!D20</f>
        <v>151.247256793866</v>
      </c>
      <c r="G168" s="283">
        <f>'Weekly prices for NSW to 2019'!E20</f>
        <v>164.76597411203201</v>
      </c>
      <c r="H168" s="283">
        <f>'Weekly prices for NSW to 2019'!F20</f>
        <v>171.011941907237</v>
      </c>
      <c r="I168" s="74">
        <f>'Weekly prices for NSW to 2019'!G20</f>
        <v>143.14162257495599</v>
      </c>
      <c r="K168" s="85">
        <f t="shared" si="13"/>
        <v>43345</v>
      </c>
      <c r="L168" s="73">
        <f>'Weekly prices for NSW to 2019'!J20</f>
        <v>2.3878813199256799</v>
      </c>
      <c r="M168" s="73">
        <f>'Weekly prices for NSW to 2019'!H20</f>
        <v>14.416177643595701</v>
      </c>
      <c r="N168" s="74">
        <f>'Weekly prices for NSW to 2019'!I20</f>
        <v>21.18126048757</v>
      </c>
    </row>
    <row r="169" spans="2:20" outlineLevel="1" x14ac:dyDescent="0.2">
      <c r="B169" s="75">
        <f t="shared" si="14"/>
        <v>2018</v>
      </c>
      <c r="C169" s="76">
        <f t="shared" si="12"/>
        <v>2019</v>
      </c>
      <c r="D169" s="83">
        <f>'Weekly prices for NSW to 2019'!B21</f>
        <v>43352</v>
      </c>
      <c r="E169" s="283">
        <f>'Weekly prices for NSW to 2019'!C21</f>
        <v>146.136865551977</v>
      </c>
      <c r="F169" s="283">
        <f>'Weekly prices for NSW to 2019'!D21</f>
        <v>149.11042470734401</v>
      </c>
      <c r="G169" s="283">
        <f>'Weekly prices for NSW to 2019'!E21</f>
        <v>162.265828297864</v>
      </c>
      <c r="H169" s="283">
        <f>'Weekly prices for NSW to 2019'!F21</f>
        <v>168.41735804349801</v>
      </c>
      <c r="I169" s="74">
        <f>'Weekly prices for NSW to 2019'!G21</f>
        <v>138.95468253968301</v>
      </c>
      <c r="K169" s="85">
        <f t="shared" si="13"/>
        <v>43352</v>
      </c>
      <c r="L169" s="73">
        <f>'Weekly prices for NSW to 2019'!J21</f>
        <v>2.3385894206957101</v>
      </c>
      <c r="M169" s="73">
        <f>'Weekly prices for NSW to 2019'!H21</f>
        <v>14.302149452982899</v>
      </c>
      <c r="N169" s="74">
        <f>'Weekly prices for NSW to 2019'!I21</f>
        <v>20.9913883087027</v>
      </c>
    </row>
    <row r="170" spans="2:20" outlineLevel="1" x14ac:dyDescent="0.2">
      <c r="B170" s="75">
        <f t="shared" si="14"/>
        <v>2018</v>
      </c>
      <c r="C170" s="76">
        <f t="shared" si="12"/>
        <v>2019</v>
      </c>
      <c r="D170" s="83">
        <f>'Weekly prices for NSW to 2019'!B22</f>
        <v>43359</v>
      </c>
      <c r="E170" s="283">
        <f>'Weekly prices for NSW to 2019'!C22</f>
        <v>144.554479382572</v>
      </c>
      <c r="F170" s="283">
        <f>'Weekly prices for NSW to 2019'!D22</f>
        <v>147.978964971778</v>
      </c>
      <c r="G170" s="283">
        <f>'Weekly prices for NSW to 2019'!E22</f>
        <v>164.69608291146301</v>
      </c>
      <c r="H170" s="283">
        <f>'Weekly prices for NSW to 2019'!F22</f>
        <v>168.77271364429399</v>
      </c>
      <c r="I170" s="74">
        <f>'Weekly prices for NSW to 2019'!G22</f>
        <v>144.83572496263099</v>
      </c>
      <c r="K170" s="85">
        <f t="shared" si="13"/>
        <v>43359</v>
      </c>
      <c r="L170" s="73">
        <f>'Weekly prices for NSW to 2019'!J22</f>
        <v>2.3871208846278802</v>
      </c>
      <c r="M170" s="73">
        <f>'Weekly prices for NSW to 2019'!H22</f>
        <v>14.2558280800326</v>
      </c>
      <c r="N170" s="74">
        <f>'Weekly prices for NSW to 2019'!I22</f>
        <v>21.003861790124098</v>
      </c>
    </row>
    <row r="171" spans="2:20" outlineLevel="1" x14ac:dyDescent="0.2">
      <c r="B171" s="75">
        <f t="shared" si="14"/>
        <v>2018</v>
      </c>
      <c r="C171" s="76">
        <f t="shared" si="12"/>
        <v>2019</v>
      </c>
      <c r="D171" s="83">
        <f>'Weekly prices for NSW to 2019'!B23</f>
        <v>43366</v>
      </c>
      <c r="E171" s="283">
        <f>'Weekly prices for NSW to 2019'!C23</f>
        <v>153.32846173715501</v>
      </c>
      <c r="F171" s="283">
        <f>'Weekly prices for NSW to 2019'!D23</f>
        <v>156.00086253994201</v>
      </c>
      <c r="G171" s="283">
        <f>'Weekly prices for NSW to 2019'!E23</f>
        <v>172.870745619536</v>
      </c>
      <c r="H171" s="283">
        <f>'Weekly prices for NSW to 2019'!F23</f>
        <v>178.578867927299</v>
      </c>
      <c r="I171" s="74">
        <f>'Weekly prices for NSW to 2019'!G23</f>
        <v>152.00663310075601</v>
      </c>
      <c r="K171" s="85">
        <f t="shared" si="13"/>
        <v>43366</v>
      </c>
      <c r="L171" s="73">
        <f>'Weekly prices for NSW to 2019'!J23</f>
        <v>2.6296217759254299</v>
      </c>
      <c r="M171" s="73">
        <f>'Weekly prices for NSW to 2019'!H23</f>
        <v>14.0915229381351</v>
      </c>
      <c r="N171" s="74">
        <f>'Weekly prices for NSW to 2019'!I23</f>
        <v>21.019243375858601</v>
      </c>
    </row>
    <row r="172" spans="2:20" outlineLevel="1" x14ac:dyDescent="0.2">
      <c r="B172" s="75">
        <f t="shared" si="14"/>
        <v>2018</v>
      </c>
      <c r="C172" s="76">
        <f t="shared" si="12"/>
        <v>2019</v>
      </c>
      <c r="D172" s="83">
        <f>'Weekly prices for NSW to 2019'!B24</f>
        <v>43373</v>
      </c>
      <c r="E172" s="283">
        <f>'Weekly prices for NSW to 2019'!C24</f>
        <v>151.443003115854</v>
      </c>
      <c r="F172" s="283">
        <f>'Weekly prices for NSW to 2019'!D24</f>
        <v>154.36798867744801</v>
      </c>
      <c r="G172" s="283">
        <f>'Weekly prices for NSW to 2019'!E24</f>
        <v>168.75273424164399</v>
      </c>
      <c r="H172" s="283">
        <f>'Weekly prices for NSW to 2019'!F24</f>
        <v>174.554598384108</v>
      </c>
      <c r="I172" s="74">
        <f>'Weekly prices for NSW to 2019'!G24</f>
        <v>145.36334841628999</v>
      </c>
      <c r="K172" s="85">
        <f t="shared" si="13"/>
        <v>43373</v>
      </c>
      <c r="L172" s="73">
        <f>'Weekly prices for NSW to 2019'!J24</f>
        <v>2.30453480126606</v>
      </c>
      <c r="M172" s="73">
        <f>'Weekly prices for NSW to 2019'!H24</f>
        <v>14.400393271187401</v>
      </c>
      <c r="N172" s="74">
        <f>'Weekly prices for NSW to 2019'!I24</f>
        <v>21.236802184870701</v>
      </c>
    </row>
    <row r="173" spans="2:20" outlineLevel="1" x14ac:dyDescent="0.2">
      <c r="B173" s="75">
        <f t="shared" si="14"/>
        <v>2018</v>
      </c>
      <c r="C173" s="76">
        <f t="shared" si="12"/>
        <v>2019</v>
      </c>
      <c r="D173" s="83">
        <f>'Weekly prices for NSW to 2019'!B25</f>
        <v>43380</v>
      </c>
      <c r="E173" s="283">
        <f>'Weekly prices for NSW to 2019'!C25</f>
        <v>148.145571856705</v>
      </c>
      <c r="F173" s="283">
        <f>'Weekly prices for NSW to 2019'!D25</f>
        <v>152.271131558805</v>
      </c>
      <c r="G173" s="283">
        <f>'Weekly prices for NSW to 2019'!E25</f>
        <v>166.98488685106599</v>
      </c>
      <c r="H173" s="283">
        <f>'Weekly prices for NSW to 2019'!F25</f>
        <v>172.05165727093299</v>
      </c>
      <c r="I173" s="74">
        <f>'Weekly prices for NSW to 2019'!G25</f>
        <v>143.299326599327</v>
      </c>
      <c r="K173" s="85">
        <f t="shared" si="13"/>
        <v>43380</v>
      </c>
      <c r="L173" s="73">
        <f>'Weekly prices for NSW to 2019'!J25</f>
        <v>2.3383612276410801</v>
      </c>
      <c r="M173" s="73">
        <f>'Weekly prices for NSW to 2019'!H25</f>
        <v>14.5383182613022</v>
      </c>
      <c r="N173" s="74">
        <f>'Weekly prices for NSW to 2019'!I25</f>
        <v>21.327036129914099</v>
      </c>
    </row>
    <row r="174" spans="2:20" outlineLevel="1" x14ac:dyDescent="0.2">
      <c r="B174" s="75">
        <f t="shared" si="14"/>
        <v>2018</v>
      </c>
      <c r="C174" s="76">
        <f t="shared" si="12"/>
        <v>2019</v>
      </c>
      <c r="D174" s="83">
        <f>'Weekly prices for NSW to 2019'!B26</f>
        <v>43387</v>
      </c>
      <c r="E174" s="283">
        <f>'Weekly prices for NSW to 2019'!C26</f>
        <v>150.213154184068</v>
      </c>
      <c r="F174" s="283">
        <f>'Weekly prices for NSW to 2019'!D26</f>
        <v>154.51948811092601</v>
      </c>
      <c r="G174" s="283">
        <f>'Weekly prices for NSW to 2019'!E26</f>
        <v>174.357561831087</v>
      </c>
      <c r="H174" s="283">
        <f>'Weekly prices for NSW to 2019'!F26</f>
        <v>176.65003584672999</v>
      </c>
      <c r="I174" s="74">
        <f>'Weekly prices for NSW to 2019'!G26</f>
        <v>157.578720238095</v>
      </c>
      <c r="K174" s="85">
        <f t="shared" si="13"/>
        <v>43387</v>
      </c>
      <c r="L174" s="73">
        <f>'Weekly prices for NSW to 2019'!J26</f>
        <v>2.7714411865576798</v>
      </c>
      <c r="M174" s="73">
        <f>'Weekly prices for NSW to 2019'!H26</f>
        <v>14.430292952298</v>
      </c>
      <c r="N174" s="74">
        <f>'Weekly prices for NSW to 2019'!I26</f>
        <v>21.474456763267401</v>
      </c>
    </row>
    <row r="175" spans="2:20" outlineLevel="1" x14ac:dyDescent="0.2">
      <c r="B175" s="75">
        <f t="shared" si="14"/>
        <v>2018</v>
      </c>
      <c r="C175" s="76">
        <f t="shared" si="12"/>
        <v>2019</v>
      </c>
      <c r="D175" s="83">
        <f>'Weekly prices for NSW to 2019'!B27</f>
        <v>43394</v>
      </c>
      <c r="E175" s="283">
        <f>'Weekly prices for NSW to 2019'!C27</f>
        <v>154.476153281503</v>
      </c>
      <c r="F175" s="283">
        <f>'Weekly prices for NSW to 2019'!D27</f>
        <v>157.29176475557199</v>
      </c>
      <c r="G175" s="283">
        <f>'Weekly prices for NSW to 2019'!E27</f>
        <v>172.892638021956</v>
      </c>
      <c r="H175" s="283">
        <f>'Weekly prices for NSW to 2019'!F27</f>
        <v>178.30322907148599</v>
      </c>
      <c r="I175" s="74">
        <f>'Weekly prices for NSW to 2019'!G27</f>
        <v>150.406415112665</v>
      </c>
      <c r="K175" s="85">
        <f t="shared" si="13"/>
        <v>43394</v>
      </c>
      <c r="L175" s="73">
        <f>'Weekly prices for NSW to 2019'!J27</f>
        <v>2.4490918992836401</v>
      </c>
      <c r="M175" s="73">
        <f>'Weekly prices for NSW to 2019'!H27</f>
        <v>14.262207591711601</v>
      </c>
      <c r="N175" s="74">
        <f>'Weekly prices for NSW to 2019'!I27</f>
        <v>21.092990165768899</v>
      </c>
    </row>
    <row r="176" spans="2:20" outlineLevel="1" x14ac:dyDescent="0.2">
      <c r="B176" s="75">
        <f t="shared" si="14"/>
        <v>2018</v>
      </c>
      <c r="C176" s="76">
        <f t="shared" si="12"/>
        <v>2019</v>
      </c>
      <c r="D176" s="83">
        <f>'Weekly prices for NSW to 2019'!B28</f>
        <v>43401</v>
      </c>
      <c r="E176" s="283">
        <f>'Weekly prices for NSW to 2019'!C28</f>
        <v>147.56444739601801</v>
      </c>
      <c r="F176" s="283">
        <f>'Weekly prices for NSW to 2019'!D28</f>
        <v>150.014046773719</v>
      </c>
      <c r="G176" s="283">
        <f>'Weekly prices for NSW to 2019'!E28</f>
        <v>164.22547139062399</v>
      </c>
      <c r="H176" s="283">
        <f>'Weekly prices for NSW to 2019'!F28</f>
        <v>170.22511891806101</v>
      </c>
      <c r="I176" s="74">
        <f>'Weekly prices for NSW to 2019'!G28</f>
        <v>139.437716894977</v>
      </c>
      <c r="K176" s="85">
        <f t="shared" si="13"/>
        <v>43401</v>
      </c>
      <c r="L176" s="73">
        <f>'Weekly prices for NSW to 2019'!J28</f>
        <v>2.2602897092388399</v>
      </c>
      <c r="M176" s="73">
        <f>'Weekly prices for NSW to 2019'!H28</f>
        <v>14.873321548709299</v>
      </c>
      <c r="N176" s="74">
        <f>'Weekly prices for NSW to 2019'!I28</f>
        <v>21.6514630001063</v>
      </c>
    </row>
    <row r="177" spans="2:14" outlineLevel="1" x14ac:dyDescent="0.2">
      <c r="B177" s="75">
        <f t="shared" si="14"/>
        <v>2018</v>
      </c>
      <c r="C177" s="76">
        <f t="shared" si="12"/>
        <v>2019</v>
      </c>
      <c r="D177" s="83">
        <f>'Weekly prices for NSW to 2019'!B29</f>
        <v>43408</v>
      </c>
      <c r="E177" s="283">
        <f>'Weekly prices for NSW to 2019'!C29</f>
        <v>139.99205854008699</v>
      </c>
      <c r="F177" s="283">
        <f>'Weekly prices for NSW to 2019'!D29</f>
        <v>143.195940695123</v>
      </c>
      <c r="G177" s="283">
        <f>'Weekly prices for NSW to 2019'!E29</f>
        <v>156.736453264772</v>
      </c>
      <c r="H177" s="283">
        <f>'Weekly prices for NSW to 2019'!F29</f>
        <v>163.06471706830999</v>
      </c>
      <c r="I177" s="74">
        <f>'Weekly prices for NSW to 2019'!G29</f>
        <v>129.997827380952</v>
      </c>
      <c r="K177" s="85">
        <f t="shared" si="13"/>
        <v>43408</v>
      </c>
      <c r="L177" s="73">
        <f>'Weekly prices for NSW to 2019'!J29</f>
        <v>2.2398019955512498</v>
      </c>
      <c r="M177" s="73">
        <f>'Weekly prices for NSW to 2019'!H29</f>
        <v>15.0454234042819</v>
      </c>
      <c r="N177" s="74">
        <f>'Weekly prices for NSW to 2019'!I29</f>
        <v>21.890238962592001</v>
      </c>
    </row>
    <row r="178" spans="2:14" outlineLevel="1" x14ac:dyDescent="0.2">
      <c r="B178" s="75">
        <f t="shared" si="14"/>
        <v>2018</v>
      </c>
      <c r="C178" s="76">
        <f t="shared" si="12"/>
        <v>2019</v>
      </c>
      <c r="D178" s="83">
        <f>'Weekly prices for NSW to 2019'!B30</f>
        <v>43415</v>
      </c>
      <c r="E178" s="283">
        <f>'Weekly prices for NSW to 2019'!C30</f>
        <v>133.24099949398399</v>
      </c>
      <c r="F178" s="283">
        <f>'Weekly prices for NSW to 2019'!D30</f>
        <v>137.204337490467</v>
      </c>
      <c r="G178" s="283">
        <f>'Weekly prices for NSW to 2019'!E30</f>
        <v>150.31322052316699</v>
      </c>
      <c r="H178" s="283">
        <f>'Weekly prices for NSW to 2019'!F30</f>
        <v>156.49861346965201</v>
      </c>
      <c r="I178" s="74">
        <f>'Weekly prices for NSW to 2019'!G30</f>
        <v>125.63369047619</v>
      </c>
      <c r="K178" s="85">
        <f t="shared" si="13"/>
        <v>43415</v>
      </c>
      <c r="L178" s="73">
        <f>'Weekly prices for NSW to 2019'!J30</f>
        <v>2.2349760980050402</v>
      </c>
      <c r="M178" s="73">
        <f>'Weekly prices for NSW to 2019'!H30</f>
        <v>14.9829251540262</v>
      </c>
      <c r="N178" s="74">
        <f>'Weekly prices for NSW to 2019'!I30</f>
        <v>21.835321154015901</v>
      </c>
    </row>
    <row r="179" spans="2:14" outlineLevel="1" x14ac:dyDescent="0.2">
      <c r="B179" s="75">
        <f t="shared" si="14"/>
        <v>2018</v>
      </c>
      <c r="C179" s="76">
        <f t="shared" si="12"/>
        <v>2019</v>
      </c>
      <c r="D179" s="83">
        <f>'Weekly prices for NSW to 2019'!B31</f>
        <v>43422</v>
      </c>
      <c r="E179" s="283">
        <f>'Weekly prices for NSW to 2019'!C31</f>
        <v>128.04793911354901</v>
      </c>
      <c r="F179" s="283">
        <f>'Weekly prices for NSW to 2019'!D31</f>
        <v>132.93266802897901</v>
      </c>
      <c r="G179" s="283">
        <f>'Weekly prices for NSW to 2019'!E31</f>
        <v>145.29859452281201</v>
      </c>
      <c r="H179" s="283">
        <f>'Weekly prices for NSW to 2019'!F31</f>
        <v>151.73314816556001</v>
      </c>
      <c r="I179" s="74">
        <f>'Weekly prices for NSW to 2019'!G31</f>
        <v>119.565652841782</v>
      </c>
      <c r="K179" s="85">
        <f t="shared" si="13"/>
        <v>43422</v>
      </c>
      <c r="L179" s="73">
        <f>'Weekly prices for NSW to 2019'!J31</f>
        <v>2.2732858981008102</v>
      </c>
      <c r="M179" s="73">
        <f>'Weekly prices for NSW to 2019'!H31</f>
        <v>14.9966776364449</v>
      </c>
      <c r="N179" s="74">
        <f>'Weekly prices for NSW to 2019'!I31</f>
        <v>21.843864577306501</v>
      </c>
    </row>
    <row r="180" spans="2:14" outlineLevel="1" x14ac:dyDescent="0.2">
      <c r="B180" s="75">
        <f t="shared" si="14"/>
        <v>2018</v>
      </c>
      <c r="C180" s="76">
        <f t="shared" si="12"/>
        <v>2019</v>
      </c>
      <c r="D180" s="83">
        <f>'Weekly prices for NSW to 2019'!B32</f>
        <v>43429</v>
      </c>
      <c r="E180" s="283">
        <f>'Weekly prices for NSW to 2019'!C32</f>
        <v>126.90485124486401</v>
      </c>
      <c r="F180" s="283">
        <f>'Weekly prices for NSW to 2019'!D32</f>
        <v>131.77720388840601</v>
      </c>
      <c r="G180" s="283">
        <f>'Weekly prices for NSW to 2019'!E32</f>
        <v>144.89040148843301</v>
      </c>
      <c r="H180" s="283">
        <f>'Weekly prices for NSW to 2019'!F32</f>
        <v>150.51910489456699</v>
      </c>
      <c r="I180" s="74">
        <f>'Weekly prices for NSW to 2019'!G32</f>
        <v>120.03031045751599</v>
      </c>
      <c r="K180" s="85">
        <f t="shared" si="13"/>
        <v>43429</v>
      </c>
      <c r="L180" s="73">
        <f>'Weekly prices for NSW to 2019'!J32</f>
        <v>2.3307948311706901</v>
      </c>
      <c r="M180" s="73">
        <f>'Weekly prices for NSW to 2019'!H32</f>
        <v>14.7803053103969</v>
      </c>
      <c r="N180" s="74">
        <f>'Weekly prices for NSW to 2019'!I32</f>
        <v>21.6604727140728</v>
      </c>
    </row>
    <row r="181" spans="2:14" outlineLevel="1" x14ac:dyDescent="0.2">
      <c r="B181" s="75">
        <f t="shared" si="14"/>
        <v>2018</v>
      </c>
      <c r="C181" s="76">
        <f t="shared" si="12"/>
        <v>2019</v>
      </c>
      <c r="D181" s="83">
        <f>'Weekly prices for NSW to 2019'!B33</f>
        <v>43436</v>
      </c>
      <c r="E181" s="283">
        <f>'Weekly prices for NSW to 2019'!C33</f>
        <v>135.04405244787301</v>
      </c>
      <c r="F181" s="283">
        <f>'Weekly prices for NSW to 2019'!D33</f>
        <v>138.27856544290799</v>
      </c>
      <c r="G181" s="283">
        <f>'Weekly prices for NSW to 2019'!E33</f>
        <v>153.429811663045</v>
      </c>
      <c r="H181" s="283">
        <f>'Weekly prices for NSW to 2019'!F33</f>
        <v>159.050756970279</v>
      </c>
      <c r="I181" s="74">
        <f>'Weekly prices for NSW to 2019'!G33</f>
        <v>132.84996279761901</v>
      </c>
      <c r="K181" s="85">
        <f t="shared" si="13"/>
        <v>43436</v>
      </c>
      <c r="L181" s="73">
        <f>'Weekly prices for NSW to 2019'!J33</f>
        <v>2.4566468966699802</v>
      </c>
      <c r="M181" s="73">
        <f>'Weekly prices for NSW to 2019'!H33</f>
        <v>14.485194021915101</v>
      </c>
      <c r="N181" s="74">
        <f>'Weekly prices for NSW to 2019'!I33</f>
        <v>21.427262685168401</v>
      </c>
    </row>
    <row r="182" spans="2:14" outlineLevel="1" x14ac:dyDescent="0.2">
      <c r="B182" s="75">
        <f t="shared" si="14"/>
        <v>2018</v>
      </c>
      <c r="C182" s="76">
        <f t="shared" si="12"/>
        <v>2019</v>
      </c>
      <c r="D182" s="83">
        <f>'Weekly prices for NSW to 2019'!B34</f>
        <v>43443</v>
      </c>
      <c r="E182" s="283">
        <f>'Weekly prices for NSW to 2019'!C34</f>
        <v>137.197611545581</v>
      </c>
      <c r="F182" s="283">
        <f>'Weekly prices for NSW to 2019'!D34</f>
        <v>139.232260073758</v>
      </c>
      <c r="G182" s="283">
        <f>'Weekly prices for NSW to 2019'!E34</f>
        <v>153.769870502613</v>
      </c>
      <c r="H182" s="283">
        <f>'Weekly prices for NSW to 2019'!F34</f>
        <v>159.86747225066401</v>
      </c>
      <c r="I182" s="74">
        <f>'Weekly prices for NSW to 2019'!G34</f>
        <v>136.053223840724</v>
      </c>
      <c r="K182" s="85">
        <f t="shared" si="13"/>
        <v>43443</v>
      </c>
      <c r="L182" s="73">
        <f>'Weekly prices for NSW to 2019'!J34</f>
        <v>2.3777445481063499</v>
      </c>
      <c r="M182" s="73">
        <f>'Weekly prices for NSW to 2019'!H34</f>
        <v>14.499286784752501</v>
      </c>
      <c r="N182" s="74">
        <f>'Weekly prices for NSW to 2019'!I34</f>
        <v>21.395828920648601</v>
      </c>
    </row>
    <row r="183" spans="2:14" outlineLevel="1" x14ac:dyDescent="0.2">
      <c r="B183" s="75">
        <f t="shared" si="14"/>
        <v>2018</v>
      </c>
      <c r="C183" s="76">
        <f t="shared" si="12"/>
        <v>2019</v>
      </c>
      <c r="D183" s="83">
        <f>'Weekly prices for NSW to 2019'!B35</f>
        <v>43450</v>
      </c>
      <c r="E183" s="283">
        <f>'Weekly prices for NSW to 2019'!C35</f>
        <v>126.700449599398</v>
      </c>
      <c r="F183" s="283">
        <f>'Weekly prices for NSW to 2019'!D35</f>
        <v>129.74265609899399</v>
      </c>
      <c r="G183" s="283">
        <f>'Weekly prices for NSW to 2019'!E35</f>
        <v>143.24342191111501</v>
      </c>
      <c r="H183" s="283">
        <f>'Weekly prices for NSW to 2019'!F35</f>
        <v>149.42018543120301</v>
      </c>
      <c r="I183" s="74">
        <f>'Weekly prices for NSW to 2019'!G35</f>
        <v>118.83546130952401</v>
      </c>
      <c r="K183" s="85">
        <f t="shared" si="13"/>
        <v>43450</v>
      </c>
      <c r="L183" s="73">
        <f>'Weekly prices for NSW to 2019'!J35</f>
        <v>2.3132282431405899</v>
      </c>
      <c r="M183" s="73">
        <f>'Weekly prices for NSW to 2019'!H35</f>
        <v>14.8412396481611</v>
      </c>
      <c r="N183" s="74">
        <f>'Weekly prices for NSW to 2019'!I35</f>
        <v>21.7146431755958</v>
      </c>
    </row>
    <row r="184" spans="2:14" outlineLevel="1" x14ac:dyDescent="0.2">
      <c r="B184" s="75">
        <f t="shared" si="14"/>
        <v>2018</v>
      </c>
      <c r="C184" s="76">
        <f t="shared" si="12"/>
        <v>2019</v>
      </c>
      <c r="D184" s="83">
        <f>'Weekly prices for NSW to 2019'!B36</f>
        <v>43457</v>
      </c>
      <c r="E184" s="283">
        <f>'Weekly prices for NSW to 2019'!C36</f>
        <v>118.99653247991</v>
      </c>
      <c r="F184" s="283">
        <f>'Weekly prices for NSW to 2019'!D36</f>
        <v>122.599093871961</v>
      </c>
      <c r="G184" s="283">
        <f>'Weekly prices for NSW to 2019'!E36</f>
        <v>135.65131476171999</v>
      </c>
      <c r="H184" s="283">
        <f>'Weekly prices for NSW to 2019'!F36</f>
        <v>142.09225262234699</v>
      </c>
      <c r="I184" s="74">
        <f>'Weekly prices for NSW to 2019'!G36</f>
        <v>110.35974702381</v>
      </c>
      <c r="K184" s="85">
        <f t="shared" si="13"/>
        <v>43457</v>
      </c>
      <c r="L184" s="73">
        <f>'Weekly prices for NSW to 2019'!J36</f>
        <v>2.25514046215102</v>
      </c>
      <c r="M184" s="73">
        <f>'Weekly prices for NSW to 2019'!H36</f>
        <v>14.8842228837002</v>
      </c>
      <c r="N184" s="74">
        <f>'Weekly prices for NSW to 2019'!I36</f>
        <v>21.679404397653801</v>
      </c>
    </row>
    <row r="185" spans="2:14" outlineLevel="1" x14ac:dyDescent="0.2">
      <c r="B185" s="75">
        <f t="shared" si="14"/>
        <v>2018</v>
      </c>
      <c r="C185" s="76">
        <f t="shared" si="12"/>
        <v>2019</v>
      </c>
      <c r="D185" s="83">
        <f>'Weekly prices for NSW to 2019'!B37</f>
        <v>43464</v>
      </c>
      <c r="E185" s="283">
        <f>'Weekly prices for NSW to 2019'!C37</f>
        <v>116.51246222498</v>
      </c>
      <c r="F185" s="283">
        <f>'Weekly prices for NSW to 2019'!D37</f>
        <v>120.890726025318</v>
      </c>
      <c r="G185" s="283">
        <f>'Weekly prices for NSW to 2019'!E37</f>
        <v>133.69100482298001</v>
      </c>
      <c r="H185" s="283">
        <f>'Weekly prices for NSW to 2019'!F37</f>
        <v>140.04777274269199</v>
      </c>
      <c r="I185" s="74">
        <f>'Weekly prices for NSW to 2019'!G37</f>
        <v>105.899228395062</v>
      </c>
      <c r="K185" s="85">
        <f t="shared" si="13"/>
        <v>43464</v>
      </c>
      <c r="L185" s="73">
        <f>'Weekly prices for NSW to 2019'!J37</f>
        <v>2.23348703093209</v>
      </c>
      <c r="M185" s="73">
        <f>'Weekly prices for NSW to 2019'!H37</f>
        <v>15.000977092444</v>
      </c>
      <c r="N185" s="74">
        <f>'Weekly prices for NSW to 2019'!I37</f>
        <v>21.847692258939102</v>
      </c>
    </row>
    <row r="186" spans="2:14" outlineLevel="1" x14ac:dyDescent="0.2">
      <c r="B186" s="75">
        <f t="shared" si="14"/>
        <v>2019</v>
      </c>
      <c r="C186" s="76">
        <f t="shared" si="12"/>
        <v>2019</v>
      </c>
      <c r="D186" s="83">
        <f>'Weekly prices for NSW to 2019'!B38</f>
        <v>43471</v>
      </c>
      <c r="E186" s="283">
        <f>'Weekly prices for NSW to 2019'!C38</f>
        <v>117.168781000907</v>
      </c>
      <c r="F186" s="283">
        <f>'Weekly prices for NSW to 2019'!D38</f>
        <v>122.954380841786</v>
      </c>
      <c r="G186" s="283">
        <f>'Weekly prices for NSW to 2019'!E38</f>
        <v>135.79679816697501</v>
      </c>
      <c r="H186" s="283">
        <f>'Weekly prices for NSW to 2019'!F38</f>
        <v>142.00476358865001</v>
      </c>
      <c r="I186" s="74">
        <f>'Weekly prices for NSW to 2019'!G38</f>
        <v>121.691910757109</v>
      </c>
      <c r="K186" s="85">
        <f t="shared" si="13"/>
        <v>43471</v>
      </c>
      <c r="L186" s="73">
        <f>'Weekly prices for NSW to 2019'!J38</f>
        <v>2.3062039729278401</v>
      </c>
      <c r="M186" s="73">
        <f>'Weekly prices for NSW to 2019'!H38</f>
        <v>14.5584877737691</v>
      </c>
      <c r="N186" s="74">
        <f>'Weekly prices for NSW to 2019'!I38</f>
        <v>21.667869721363001</v>
      </c>
    </row>
    <row r="187" spans="2:14" outlineLevel="1" x14ac:dyDescent="0.2">
      <c r="B187" s="75">
        <f t="shared" si="14"/>
        <v>2019</v>
      </c>
      <c r="C187" s="76">
        <f t="shared" ref="C187:C250" si="15">YEAR(D187)+(MONTH(D187)&gt;=7)</f>
        <v>2019</v>
      </c>
      <c r="D187" s="83">
        <f>'Weekly prices for NSW to 2019'!B39</f>
        <v>43478</v>
      </c>
      <c r="E187" s="283">
        <f>'Weekly prices for NSW to 2019'!C39</f>
        <v>114.44752169165299</v>
      </c>
      <c r="F187" s="283">
        <f>'Weekly prices for NSW to 2019'!D39</f>
        <v>119.514782819408</v>
      </c>
      <c r="G187" s="283">
        <f>'Weekly prices for NSW to 2019'!E39</f>
        <v>131.95262686675201</v>
      </c>
      <c r="H187" s="283">
        <f>'Weekly prices for NSW to 2019'!F39</f>
        <v>138.536815166102</v>
      </c>
      <c r="I187" s="74">
        <f>'Weekly prices for NSW to 2019'!G39</f>
        <v>100.9</v>
      </c>
      <c r="K187" s="85">
        <f t="shared" ref="K187:K250" si="16">D187</f>
        <v>43478</v>
      </c>
      <c r="L187" s="73">
        <f>'Weekly prices for NSW to 2019'!J39</f>
        <v>2.3319426811987101</v>
      </c>
      <c r="M187" s="73">
        <f>'Weekly prices for NSW to 2019'!H39</f>
        <v>14.5738305044901</v>
      </c>
      <c r="N187" s="74">
        <f>'Weekly prices for NSW to 2019'!I39</f>
        <v>21.298608703988901</v>
      </c>
    </row>
    <row r="188" spans="2:14" outlineLevel="1" x14ac:dyDescent="0.2">
      <c r="B188" s="75">
        <f t="shared" ref="B188:B251" si="17">YEAR(D188)</f>
        <v>2019</v>
      </c>
      <c r="C188" s="76">
        <f t="shared" si="15"/>
        <v>2019</v>
      </c>
      <c r="D188" s="83">
        <f>'Weekly prices for NSW to 2019'!B40</f>
        <v>43485</v>
      </c>
      <c r="E188" s="283">
        <f>'Weekly prices for NSW to 2019'!C40</f>
        <v>126.187786667155</v>
      </c>
      <c r="F188" s="283">
        <f>'Weekly prices for NSW to 2019'!D40</f>
        <v>128.98640280337301</v>
      </c>
      <c r="G188" s="283">
        <f>'Weekly prices for NSW to 2019'!E40</f>
        <v>144.19144722481599</v>
      </c>
      <c r="H188" s="283">
        <f>'Weekly prices for NSW to 2019'!F40</f>
        <v>149.95139723671099</v>
      </c>
      <c r="I188" s="74">
        <f>'Weekly prices for NSW to 2019'!G40</f>
        <v>131.48849557522101</v>
      </c>
      <c r="K188" s="85">
        <f t="shared" si="16"/>
        <v>43485</v>
      </c>
      <c r="L188" s="73">
        <f>'Weekly prices for NSW to 2019'!J40</f>
        <v>2.3716782386368802</v>
      </c>
      <c r="M188" s="73">
        <f>'Weekly prices for NSW to 2019'!H40</f>
        <v>14.8761786857437</v>
      </c>
      <c r="N188" s="74">
        <f>'Weekly prices for NSW to 2019'!I40</f>
        <v>21.858804872843901</v>
      </c>
    </row>
    <row r="189" spans="2:14" outlineLevel="1" x14ac:dyDescent="0.2">
      <c r="B189" s="75">
        <f t="shared" si="17"/>
        <v>2019</v>
      </c>
      <c r="C189" s="76">
        <f t="shared" si="15"/>
        <v>2019</v>
      </c>
      <c r="D189" s="83">
        <f>'Weekly prices for NSW to 2019'!B41</f>
        <v>43492</v>
      </c>
      <c r="E189" s="283">
        <f>'Weekly prices for NSW to 2019'!C41</f>
        <v>130.904758771041</v>
      </c>
      <c r="F189" s="283">
        <f>'Weekly prices for NSW to 2019'!D41</f>
        <v>133.064010931708</v>
      </c>
      <c r="G189" s="283">
        <f>'Weekly prices for NSW to 2019'!E41</f>
        <v>147.120208346347</v>
      </c>
      <c r="H189" s="283">
        <f>'Weekly prices for NSW to 2019'!F41</f>
        <v>153.47053527395801</v>
      </c>
      <c r="I189" s="74">
        <f>'Weekly prices for NSW to 2019'!G41</f>
        <v>126.319552568218</v>
      </c>
      <c r="K189" s="85">
        <f t="shared" si="16"/>
        <v>43492</v>
      </c>
      <c r="L189" s="73">
        <f>'Weekly prices for NSW to 2019'!J41</f>
        <v>2.28632113158007</v>
      </c>
      <c r="M189" s="73">
        <f>'Weekly prices for NSW to 2019'!H41</f>
        <v>14.4736238139339</v>
      </c>
      <c r="N189" s="74">
        <f>'Weekly prices for NSW to 2019'!I41</f>
        <v>21.4258833917762</v>
      </c>
    </row>
    <row r="190" spans="2:14" outlineLevel="1" x14ac:dyDescent="0.2">
      <c r="B190" s="75">
        <f t="shared" si="17"/>
        <v>2019</v>
      </c>
      <c r="C190" s="76">
        <f t="shared" si="15"/>
        <v>2019</v>
      </c>
      <c r="D190" s="83">
        <f>'Weekly prices for NSW to 2019'!B42</f>
        <v>43499</v>
      </c>
      <c r="E190" s="283">
        <f>'Weekly prices for NSW to 2019'!C42</f>
        <v>122.873447925002</v>
      </c>
      <c r="F190" s="283">
        <f>'Weekly prices for NSW to 2019'!D42</f>
        <v>125.38561420193101</v>
      </c>
      <c r="G190" s="283">
        <f>'Weekly prices for NSW to 2019'!E42</f>
        <v>138.63998383825</v>
      </c>
      <c r="H190" s="283">
        <f>'Weekly prices for NSW to 2019'!F42</f>
        <v>145.21995678786601</v>
      </c>
      <c r="I190" s="74">
        <f>'Weekly prices for NSW to 2019'!G42</f>
        <v>122.144129129129</v>
      </c>
      <c r="K190" s="85">
        <f t="shared" si="16"/>
        <v>43499</v>
      </c>
      <c r="L190" s="73">
        <f>'Weekly prices for NSW to 2019'!J42</f>
        <v>2.1427726704465799</v>
      </c>
      <c r="M190" s="73">
        <f>'Weekly prices for NSW to 2019'!H42</f>
        <v>14.866236877864401</v>
      </c>
      <c r="N190" s="74">
        <f>'Weekly prices for NSW to 2019'!I42</f>
        <v>21.555978685212999</v>
      </c>
    </row>
    <row r="191" spans="2:14" outlineLevel="1" x14ac:dyDescent="0.2">
      <c r="B191" s="75">
        <f t="shared" si="17"/>
        <v>2019</v>
      </c>
      <c r="C191" s="76">
        <f t="shared" si="15"/>
        <v>2019</v>
      </c>
      <c r="D191" s="83">
        <f>'Weekly prices for NSW to 2019'!B43</f>
        <v>43506</v>
      </c>
      <c r="E191" s="283">
        <f>'Weekly prices for NSW to 2019'!C43</f>
        <v>120.514148127475</v>
      </c>
      <c r="F191" s="283">
        <f>'Weekly prices for NSW to 2019'!D43</f>
        <v>123.28185670677701</v>
      </c>
      <c r="G191" s="283">
        <f>'Weekly prices for NSW to 2019'!E43</f>
        <v>137.34554842356201</v>
      </c>
      <c r="H191" s="283">
        <f>'Weekly prices for NSW to 2019'!F43</f>
        <v>143.48660431526699</v>
      </c>
      <c r="I191" s="74">
        <f>'Weekly prices for NSW to 2019'!G43</f>
        <v>123.580138169257</v>
      </c>
      <c r="K191" s="85">
        <f t="shared" si="16"/>
        <v>43506</v>
      </c>
      <c r="L191" s="73">
        <f>'Weekly prices for NSW to 2019'!J43</f>
        <v>2.1113628181534301</v>
      </c>
      <c r="M191" s="73">
        <f>'Weekly prices for NSW to 2019'!H43</f>
        <v>14.991802016503801</v>
      </c>
      <c r="N191" s="74">
        <f>'Weekly prices for NSW to 2019'!I43</f>
        <v>21.755897099966099</v>
      </c>
    </row>
    <row r="192" spans="2:14" outlineLevel="1" x14ac:dyDescent="0.2">
      <c r="B192" s="75">
        <f t="shared" si="17"/>
        <v>2019</v>
      </c>
      <c r="C192" s="76">
        <f t="shared" si="15"/>
        <v>2019</v>
      </c>
      <c r="D192" s="83">
        <f>'Weekly prices for NSW to 2019'!B44</f>
        <v>43513</v>
      </c>
      <c r="E192" s="283">
        <f>'Weekly prices for NSW to 2019'!C44</f>
        <v>135.842511714978</v>
      </c>
      <c r="F192" s="283">
        <f>'Weekly prices for NSW to 2019'!D44</f>
        <v>137.94241789179699</v>
      </c>
      <c r="G192" s="283">
        <f>'Weekly prices for NSW to 2019'!E44</f>
        <v>152.57576019074099</v>
      </c>
      <c r="H192" s="283">
        <f>'Weekly prices for NSW to 2019'!F44</f>
        <v>158.355175009829</v>
      </c>
      <c r="I192" s="74">
        <f>'Weekly prices for NSW to 2019'!G44</f>
        <v>142.33236607142899</v>
      </c>
      <c r="K192" s="85">
        <f t="shared" si="16"/>
        <v>43513</v>
      </c>
      <c r="L192" s="73">
        <f>'Weekly prices for NSW to 2019'!J44</f>
        <v>2.3573175154825501</v>
      </c>
      <c r="M192" s="73">
        <f>'Weekly prices for NSW to 2019'!H44</f>
        <v>14.462804921340499</v>
      </c>
      <c r="N192" s="74">
        <f>'Weekly prices for NSW to 2019'!I44</f>
        <v>21.359206543892899</v>
      </c>
    </row>
    <row r="193" spans="2:14" outlineLevel="1" x14ac:dyDescent="0.2">
      <c r="B193" s="75">
        <f t="shared" si="17"/>
        <v>2019</v>
      </c>
      <c r="C193" s="76">
        <f t="shared" si="15"/>
        <v>2019</v>
      </c>
      <c r="D193" s="83">
        <f>'Weekly prices for NSW to 2019'!B45</f>
        <v>43520</v>
      </c>
      <c r="E193" s="283">
        <f>'Weekly prices for NSW to 2019'!C45</f>
        <v>131.306273595249</v>
      </c>
      <c r="F193" s="283">
        <f>'Weekly prices for NSW to 2019'!D45</f>
        <v>133.65012379367701</v>
      </c>
      <c r="G193" s="283">
        <f>'Weekly prices for NSW to 2019'!E45</f>
        <v>147.00465083352</v>
      </c>
      <c r="H193" s="283">
        <f>'Weekly prices for NSW to 2019'!F45</f>
        <v>153.391649674771</v>
      </c>
      <c r="I193" s="74">
        <f>'Weekly prices for NSW to 2019'!G45</f>
        <v>132.73494623655901</v>
      </c>
      <c r="K193" s="85">
        <f t="shared" si="16"/>
        <v>43520</v>
      </c>
      <c r="L193" s="73">
        <f>'Weekly prices for NSW to 2019'!J45</f>
        <v>2.2151955425071601</v>
      </c>
      <c r="M193" s="73">
        <f>'Weekly prices for NSW to 2019'!H45</f>
        <v>14.732642940065601</v>
      </c>
      <c r="N193" s="74">
        <f>'Weekly prices for NSW to 2019'!I45</f>
        <v>21.460593421423301</v>
      </c>
    </row>
    <row r="194" spans="2:14" outlineLevel="1" x14ac:dyDescent="0.2">
      <c r="B194" s="75">
        <f t="shared" si="17"/>
        <v>2019</v>
      </c>
      <c r="C194" s="76">
        <f t="shared" si="15"/>
        <v>2019</v>
      </c>
      <c r="D194" s="83">
        <f>'Weekly prices for NSW to 2019'!B46</f>
        <v>43527</v>
      </c>
      <c r="E194" s="283">
        <f>'Weekly prices for NSW to 2019'!C46</f>
        <v>125.192133972666</v>
      </c>
      <c r="F194" s="283">
        <f>'Weekly prices for NSW to 2019'!D46</f>
        <v>127.99641847824</v>
      </c>
      <c r="G194" s="283">
        <f>'Weekly prices for NSW to 2019'!E46</f>
        <v>141.63469800473601</v>
      </c>
      <c r="H194" s="283">
        <f>'Weekly prices for NSW to 2019'!F46</f>
        <v>148.04761959574699</v>
      </c>
      <c r="I194" s="74">
        <f>'Weekly prices for NSW to 2019'!G46</f>
        <v>128.76395833333299</v>
      </c>
      <c r="K194" s="85">
        <f t="shared" si="16"/>
        <v>43527</v>
      </c>
      <c r="L194" s="73">
        <f>'Weekly prices for NSW to 2019'!J46</f>
        <v>2.20773686989794</v>
      </c>
      <c r="M194" s="73">
        <f>'Weekly prices for NSW to 2019'!H46</f>
        <v>15.351302390614601</v>
      </c>
      <c r="N194" s="74">
        <f>'Weekly prices for NSW to 2019'!I46</f>
        <v>22.071394534182701</v>
      </c>
    </row>
    <row r="195" spans="2:14" outlineLevel="1" x14ac:dyDescent="0.2">
      <c r="B195" s="75">
        <f t="shared" si="17"/>
        <v>2019</v>
      </c>
      <c r="C195" s="76">
        <f t="shared" si="15"/>
        <v>2019</v>
      </c>
      <c r="D195" s="83">
        <f>'Weekly prices for NSW to 2019'!B47</f>
        <v>43534</v>
      </c>
      <c r="E195" s="283">
        <f>'Weekly prices for NSW to 2019'!C47</f>
        <v>131.342521638215</v>
      </c>
      <c r="F195" s="283">
        <f>'Weekly prices for NSW to 2019'!D47</f>
        <v>134.268755544854</v>
      </c>
      <c r="G195" s="283">
        <f>'Weekly prices for NSW to 2019'!E47</f>
        <v>149.31037568586601</v>
      </c>
      <c r="H195" s="283">
        <f>'Weekly prices for NSW to 2019'!F47</f>
        <v>154.879297085785</v>
      </c>
      <c r="I195" s="74">
        <f>'Weekly prices for NSW to 2019'!G47</f>
        <v>140.53480392156899</v>
      </c>
      <c r="K195" s="85">
        <f t="shared" si="16"/>
        <v>43534</v>
      </c>
      <c r="L195" s="73">
        <f>'Weekly prices for NSW to 2019'!J47</f>
        <v>2.35698473728652</v>
      </c>
      <c r="M195" s="73">
        <f>'Weekly prices for NSW to 2019'!H47</f>
        <v>14.9350454695614</v>
      </c>
      <c r="N195" s="74">
        <f>'Weekly prices for NSW to 2019'!I47</f>
        <v>21.940256729531001</v>
      </c>
    </row>
    <row r="196" spans="2:14" outlineLevel="1" x14ac:dyDescent="0.2">
      <c r="B196" s="75">
        <f t="shared" si="17"/>
        <v>2019</v>
      </c>
      <c r="C196" s="76">
        <f t="shared" si="15"/>
        <v>2019</v>
      </c>
      <c r="D196" s="83">
        <f>'Weekly prices for NSW to 2019'!B48</f>
        <v>43541</v>
      </c>
      <c r="E196" s="283">
        <f>'Weekly prices for NSW to 2019'!C48</f>
        <v>141.68061741294599</v>
      </c>
      <c r="F196" s="283">
        <f>'Weekly prices for NSW to 2019'!D48</f>
        <v>143.84586774381501</v>
      </c>
      <c r="G196" s="283">
        <f>'Weekly prices for NSW to 2019'!E48</f>
        <v>158.299646268647</v>
      </c>
      <c r="H196" s="283">
        <f>'Weekly prices for NSW to 2019'!F48</f>
        <v>164.412201040214</v>
      </c>
      <c r="I196" s="74">
        <f>'Weekly prices for NSW to 2019'!G48</f>
        <v>151.62222222222201</v>
      </c>
      <c r="K196" s="85">
        <f t="shared" si="16"/>
        <v>43541</v>
      </c>
      <c r="L196" s="73">
        <f>'Weekly prices for NSW to 2019'!J48</f>
        <v>2.4527640698173601</v>
      </c>
      <c r="M196" s="73">
        <f>'Weekly prices for NSW to 2019'!H48</f>
        <v>14.640283137082299</v>
      </c>
      <c r="N196" s="74">
        <f>'Weekly prices for NSW to 2019'!I48</f>
        <v>21.495446891695401</v>
      </c>
    </row>
    <row r="197" spans="2:14" outlineLevel="1" x14ac:dyDescent="0.2">
      <c r="B197" s="75">
        <f t="shared" si="17"/>
        <v>2019</v>
      </c>
      <c r="C197" s="76">
        <f t="shared" si="15"/>
        <v>2019</v>
      </c>
      <c r="D197" s="83">
        <f>'Weekly prices for NSW to 2019'!B49</f>
        <v>43548</v>
      </c>
      <c r="E197" s="283">
        <f>'Weekly prices for NSW to 2019'!C49</f>
        <v>140.27744202588099</v>
      </c>
      <c r="F197" s="283">
        <f>'Weekly prices for NSW to 2019'!D49</f>
        <v>142.573342481228</v>
      </c>
      <c r="G197" s="283">
        <f>'Weekly prices for NSW to 2019'!E49</f>
        <v>155.82450691135901</v>
      </c>
      <c r="H197" s="283">
        <f>'Weekly prices for NSW to 2019'!F49</f>
        <v>162.299330241885</v>
      </c>
      <c r="I197" s="74">
        <f>'Weekly prices for NSW to 2019'!G49</f>
        <v>142.20320627802701</v>
      </c>
      <c r="K197" s="85">
        <f t="shared" si="16"/>
        <v>43548</v>
      </c>
      <c r="L197" s="73">
        <f>'Weekly prices for NSW to 2019'!J49</f>
        <v>2.2479222145287401</v>
      </c>
      <c r="M197" s="73">
        <f>'Weekly prices for NSW to 2019'!H49</f>
        <v>14.4477841451882</v>
      </c>
      <c r="N197" s="74">
        <f>'Weekly prices for NSW to 2019'!I49</f>
        <v>21.288401615459399</v>
      </c>
    </row>
    <row r="198" spans="2:14" outlineLevel="1" x14ac:dyDescent="0.2">
      <c r="B198" s="75">
        <f t="shared" si="17"/>
        <v>2019</v>
      </c>
      <c r="C198" s="76">
        <f t="shared" si="15"/>
        <v>2019</v>
      </c>
      <c r="D198" s="83">
        <f>'Weekly prices for NSW to 2019'!B50</f>
        <v>43555</v>
      </c>
      <c r="E198" s="283">
        <f>'Weekly prices for NSW to 2019'!C50</f>
        <v>137.39418546512101</v>
      </c>
      <c r="F198" s="283">
        <f>'Weekly prices for NSW to 2019'!D50</f>
        <v>139.897234487643</v>
      </c>
      <c r="G198" s="283">
        <f>'Weekly prices for NSW to 2019'!E50</f>
        <v>153.00342392685801</v>
      </c>
      <c r="H198" s="283">
        <f>'Weekly prices for NSW to 2019'!F50</f>
        <v>159.34998648953101</v>
      </c>
      <c r="I198" s="74">
        <f>'Weekly prices for NSW to 2019'!G50</f>
        <v>140.68577981651401</v>
      </c>
      <c r="K198" s="85">
        <f t="shared" si="16"/>
        <v>43555</v>
      </c>
      <c r="L198" s="73">
        <f>'Weekly prices for NSW to 2019'!J50</f>
        <v>2.3371312932148101</v>
      </c>
      <c r="M198" s="73">
        <f>'Weekly prices for NSW to 2019'!H50</f>
        <v>14.5827900741058</v>
      </c>
      <c r="N198" s="74">
        <f>'Weekly prices for NSW to 2019'!I50</f>
        <v>21.347569181643902</v>
      </c>
    </row>
    <row r="199" spans="2:14" outlineLevel="1" x14ac:dyDescent="0.2">
      <c r="B199" s="75">
        <f t="shared" si="17"/>
        <v>2019</v>
      </c>
      <c r="C199" s="76">
        <f t="shared" si="15"/>
        <v>2019</v>
      </c>
      <c r="D199" s="83">
        <f>'Weekly prices for NSW to 2019'!B51</f>
        <v>43562</v>
      </c>
      <c r="E199" s="283">
        <f>'Weekly prices for NSW to 2019'!C51</f>
        <v>137.07638174107899</v>
      </c>
      <c r="F199" s="283">
        <f>'Weekly prices for NSW to 2019'!D51</f>
        <v>139.79450924033</v>
      </c>
      <c r="G199" s="283">
        <f>'Weekly prices for NSW to 2019'!E51</f>
        <v>153.38131711952201</v>
      </c>
      <c r="H199" s="283">
        <f>'Weekly prices for NSW to 2019'!F51</f>
        <v>159.494159622898</v>
      </c>
      <c r="I199" s="74">
        <f>'Weekly prices for NSW to 2019'!G51</f>
        <v>140.95122324158999</v>
      </c>
      <c r="K199" s="85">
        <f t="shared" si="16"/>
        <v>43562</v>
      </c>
      <c r="L199" s="73">
        <f>'Weekly prices for NSW to 2019'!J51</f>
        <v>2.2902348810226498</v>
      </c>
      <c r="M199" s="73">
        <f>'Weekly prices for NSW to 2019'!H51</f>
        <v>14.8140811458449</v>
      </c>
      <c r="N199" s="74">
        <f>'Weekly prices for NSW to 2019'!I51</f>
        <v>21.4869641915285</v>
      </c>
    </row>
    <row r="200" spans="2:14" outlineLevel="1" x14ac:dyDescent="0.2">
      <c r="B200" s="75">
        <f t="shared" si="17"/>
        <v>2019</v>
      </c>
      <c r="C200" s="76">
        <f t="shared" si="15"/>
        <v>2019</v>
      </c>
      <c r="D200" s="83">
        <f>'Weekly prices for NSW to 2019'!B52</f>
        <v>43569</v>
      </c>
      <c r="E200" s="283">
        <f>'Weekly prices for NSW to 2019'!C52</f>
        <v>147.42061142382599</v>
      </c>
      <c r="F200" s="283">
        <f>'Weekly prices for NSW to 2019'!D52</f>
        <v>149.605120575103</v>
      </c>
      <c r="G200" s="283">
        <f>'Weekly prices for NSW to 2019'!E52</f>
        <v>164.08924286785901</v>
      </c>
      <c r="H200" s="283">
        <f>'Weekly prices for NSW to 2019'!F52</f>
        <v>170.28381196967001</v>
      </c>
      <c r="I200" s="74">
        <f>'Weekly prices for NSW to 2019'!G52</f>
        <v>151.34307832422601</v>
      </c>
      <c r="K200" s="85">
        <f t="shared" si="16"/>
        <v>43569</v>
      </c>
      <c r="L200" s="73">
        <f>'Weekly prices for NSW to 2019'!J52</f>
        <v>2.4635739420456</v>
      </c>
      <c r="M200" s="73">
        <f>'Weekly prices for NSW to 2019'!H52</f>
        <v>14.627035287881499</v>
      </c>
      <c r="N200" s="74">
        <f>'Weekly prices for NSW to 2019'!I52</f>
        <v>21.4606516471367</v>
      </c>
    </row>
    <row r="201" spans="2:14" outlineLevel="1" x14ac:dyDescent="0.2">
      <c r="B201" s="75">
        <f t="shared" si="17"/>
        <v>2019</v>
      </c>
      <c r="C201" s="76">
        <f t="shared" si="15"/>
        <v>2019</v>
      </c>
      <c r="D201" s="83">
        <f>'Weekly prices for NSW to 2019'!B53</f>
        <v>43576</v>
      </c>
      <c r="E201" s="283">
        <f>'Weekly prices for NSW to 2019'!C53</f>
        <v>146.31011478405</v>
      </c>
      <c r="F201" s="283">
        <f>'Weekly prices for NSW to 2019'!D53</f>
        <v>148.69832808157801</v>
      </c>
      <c r="G201" s="283">
        <f>'Weekly prices for NSW to 2019'!E53</f>
        <v>162.21307196282501</v>
      </c>
      <c r="H201" s="283">
        <f>'Weekly prices for NSW to 2019'!F53</f>
        <v>168.64168549895101</v>
      </c>
      <c r="I201" s="74">
        <f>'Weekly prices for NSW to 2019'!G53</f>
        <v>146.90505952381</v>
      </c>
      <c r="K201" s="85">
        <f t="shared" si="16"/>
        <v>43576</v>
      </c>
      <c r="L201" s="73">
        <f>'Weekly prices for NSW to 2019'!J53</f>
        <v>2.2051310884096198</v>
      </c>
      <c r="M201" s="73">
        <f>'Weekly prices for NSW to 2019'!H53</f>
        <v>14.723778982360701</v>
      </c>
      <c r="N201" s="74">
        <f>'Weekly prices for NSW to 2019'!I53</f>
        <v>21.463223685292402</v>
      </c>
    </row>
    <row r="202" spans="2:14" outlineLevel="1" x14ac:dyDescent="0.2">
      <c r="B202" s="75">
        <f t="shared" si="17"/>
        <v>2019</v>
      </c>
      <c r="C202" s="76">
        <f t="shared" si="15"/>
        <v>2019</v>
      </c>
      <c r="D202" s="83">
        <f>'Weekly prices for NSW to 2019'!B54</f>
        <v>43583</v>
      </c>
      <c r="E202" s="283">
        <f>'Weekly prices for NSW to 2019'!C54</f>
        <v>143.196564815953</v>
      </c>
      <c r="F202" s="283">
        <f>'Weekly prices for NSW to 2019'!D54</f>
        <v>146.10510665868</v>
      </c>
      <c r="G202" s="283">
        <f>'Weekly prices for NSW to 2019'!E54</f>
        <v>159.83320786958899</v>
      </c>
      <c r="H202" s="283">
        <f>'Weekly prices for NSW to 2019'!F54</f>
        <v>166.084915878109</v>
      </c>
      <c r="I202" s="74">
        <f>'Weekly prices for NSW to 2019'!G54</f>
        <v>147.113541666667</v>
      </c>
      <c r="K202" s="85">
        <f t="shared" si="16"/>
        <v>43583</v>
      </c>
      <c r="L202" s="73">
        <f>'Weekly prices for NSW to 2019'!J54</f>
        <v>2.2498281573239902</v>
      </c>
      <c r="M202" s="73">
        <f>'Weekly prices for NSW to 2019'!H54</f>
        <v>15.0439446834646</v>
      </c>
      <c r="N202" s="74">
        <f>'Weekly prices for NSW to 2019'!I54</f>
        <v>21.770938515466401</v>
      </c>
    </row>
    <row r="203" spans="2:14" outlineLevel="1" x14ac:dyDescent="0.2">
      <c r="B203" s="75">
        <f t="shared" si="17"/>
        <v>2019</v>
      </c>
      <c r="C203" s="76">
        <f t="shared" si="15"/>
        <v>2019</v>
      </c>
      <c r="D203" s="83">
        <f>'Weekly prices for NSW to 2019'!B55</f>
        <v>43590</v>
      </c>
      <c r="E203" s="283">
        <f>'Weekly prices for NSW to 2019'!C55</f>
        <v>139.403098936997</v>
      </c>
      <c r="F203" s="283">
        <f>'Weekly prices for NSW to 2019'!D55</f>
        <v>142.19799729325399</v>
      </c>
      <c r="G203" s="283">
        <f>'Weekly prices for NSW to 2019'!E55</f>
        <v>156.127433484199</v>
      </c>
      <c r="H203" s="283">
        <f>'Weekly prices for NSW to 2019'!F55</f>
        <v>161.96046477095399</v>
      </c>
      <c r="I203" s="74">
        <f>'Weekly prices for NSW to 2019'!G55</f>
        <v>143.232589285714</v>
      </c>
      <c r="K203" s="85">
        <f t="shared" si="16"/>
        <v>43590</v>
      </c>
      <c r="L203" s="73">
        <f>'Weekly prices for NSW to 2019'!J55</f>
        <v>2.2704903097494098</v>
      </c>
      <c r="M203" s="73">
        <f>'Weekly prices for NSW to 2019'!H55</f>
        <v>15.0411785089555</v>
      </c>
      <c r="N203" s="74">
        <f>'Weekly prices for NSW to 2019'!I55</f>
        <v>21.717146742717901</v>
      </c>
    </row>
    <row r="204" spans="2:14" outlineLevel="1" x14ac:dyDescent="0.2">
      <c r="B204" s="75">
        <f t="shared" si="17"/>
        <v>2019</v>
      </c>
      <c r="C204" s="76">
        <f t="shared" si="15"/>
        <v>2019</v>
      </c>
      <c r="D204" s="83">
        <f>'Weekly prices for NSW to 2019'!B56</f>
        <v>43597</v>
      </c>
      <c r="E204" s="283">
        <f>'Weekly prices for NSW to 2019'!C56</f>
        <v>145.011840508505</v>
      </c>
      <c r="F204" s="283">
        <f>'Weekly prices for NSW to 2019'!D56</f>
        <v>147.90778838431501</v>
      </c>
      <c r="G204" s="283">
        <f>'Weekly prices for NSW to 2019'!E56</f>
        <v>169.569357645932</v>
      </c>
      <c r="H204" s="283">
        <f>'Weekly prices for NSW to 2019'!F56</f>
        <v>171.49434781729801</v>
      </c>
      <c r="I204" s="74">
        <f>'Weekly prices for NSW to 2019'!G56</f>
        <v>162.500210970464</v>
      </c>
      <c r="K204" s="85">
        <f t="shared" si="16"/>
        <v>43597</v>
      </c>
      <c r="L204" s="73">
        <f>'Weekly prices for NSW to 2019'!J56</f>
        <v>2.5082455117599198</v>
      </c>
      <c r="M204" s="73">
        <f>'Weekly prices for NSW to 2019'!H56</f>
        <v>14.7152073493813</v>
      </c>
      <c r="N204" s="74">
        <f>'Weekly prices for NSW to 2019'!I56</f>
        <v>21.4911038794394</v>
      </c>
    </row>
    <row r="205" spans="2:14" outlineLevel="1" x14ac:dyDescent="0.2">
      <c r="B205" s="75">
        <f t="shared" si="17"/>
        <v>2019</v>
      </c>
      <c r="C205" s="76">
        <f t="shared" si="15"/>
        <v>2019</v>
      </c>
      <c r="D205" s="83">
        <f>'Weekly prices for NSW to 2019'!B57</f>
        <v>43604</v>
      </c>
      <c r="E205" s="283">
        <f>'Weekly prices for NSW to 2019'!C57</f>
        <v>148.74876652465201</v>
      </c>
      <c r="F205" s="283">
        <f>'Weekly prices for NSW to 2019'!D57</f>
        <v>150.99525904018901</v>
      </c>
      <c r="G205" s="283">
        <f>'Weekly prices for NSW to 2019'!E57</f>
        <v>165.876659686409</v>
      </c>
      <c r="H205" s="283">
        <f>'Weekly prices for NSW to 2019'!F57</f>
        <v>171.84772464482899</v>
      </c>
      <c r="I205" s="74">
        <f>'Weekly prices for NSW to 2019'!G57</f>
        <v>150.93154761904799</v>
      </c>
      <c r="K205" s="85">
        <f t="shared" si="16"/>
        <v>43604</v>
      </c>
      <c r="L205" s="73">
        <f>'Weekly prices for NSW to 2019'!J57</f>
        <v>2.29271276758156</v>
      </c>
      <c r="M205" s="73">
        <f>'Weekly prices for NSW to 2019'!H57</f>
        <v>15.0026310616226</v>
      </c>
      <c r="N205" s="74">
        <f>'Weekly prices for NSW to 2019'!I57</f>
        <v>21.681652517486398</v>
      </c>
    </row>
    <row r="206" spans="2:14" outlineLevel="1" x14ac:dyDescent="0.2">
      <c r="B206" s="75">
        <f t="shared" si="17"/>
        <v>2019</v>
      </c>
      <c r="C206" s="76">
        <f t="shared" si="15"/>
        <v>2019</v>
      </c>
      <c r="D206" s="83">
        <f>'Weekly prices for NSW to 2019'!B58</f>
        <v>43611</v>
      </c>
      <c r="E206" s="283">
        <f>'Weekly prices for NSW to 2019'!C58</f>
        <v>139.093932075579</v>
      </c>
      <c r="F206" s="283">
        <f>'Weekly prices for NSW to 2019'!D58</f>
        <v>141.54835614016201</v>
      </c>
      <c r="G206" s="283">
        <f>'Weekly prices for NSW to 2019'!E58</f>
        <v>155.77708283316301</v>
      </c>
      <c r="H206" s="283">
        <f>'Weekly prices for NSW to 2019'!F58</f>
        <v>161.93581971582299</v>
      </c>
      <c r="I206" s="74">
        <f>'Weekly prices for NSW to 2019'!G58</f>
        <v>137.349553571429</v>
      </c>
      <c r="K206" s="85">
        <f t="shared" si="16"/>
        <v>43611</v>
      </c>
      <c r="L206" s="73">
        <f>'Weekly prices for NSW to 2019'!J58</f>
        <v>2.3305652540592399</v>
      </c>
      <c r="M206" s="73">
        <f>'Weekly prices for NSW to 2019'!H58</f>
        <v>15.473735370349001</v>
      </c>
      <c r="N206" s="74">
        <f>'Weekly prices for NSW to 2019'!I58</f>
        <v>22.189215290397399</v>
      </c>
    </row>
    <row r="207" spans="2:14" outlineLevel="1" x14ac:dyDescent="0.2">
      <c r="B207" s="75">
        <f t="shared" si="17"/>
        <v>2019</v>
      </c>
      <c r="C207" s="76">
        <f t="shared" si="15"/>
        <v>2019</v>
      </c>
      <c r="D207" s="83">
        <f>'Weekly prices for NSW to 2019'!B59</f>
        <v>43618</v>
      </c>
      <c r="E207" s="283">
        <f>'Weekly prices for NSW to 2019'!C59</f>
        <v>133.45788546270799</v>
      </c>
      <c r="F207" s="283">
        <f>'Weekly prices for NSW to 2019'!D59</f>
        <v>136.66460970075499</v>
      </c>
      <c r="G207" s="283">
        <f>'Weekly prices for NSW to 2019'!E59</f>
        <v>150.79894325181499</v>
      </c>
      <c r="H207" s="283">
        <f>'Weekly prices for NSW to 2019'!F59</f>
        <v>156.987882338764</v>
      </c>
      <c r="I207" s="74">
        <f>'Weekly prices for NSW to 2019'!G59</f>
        <v>137.67155963302801</v>
      </c>
      <c r="K207" s="85">
        <f t="shared" si="16"/>
        <v>43618</v>
      </c>
      <c r="L207" s="73">
        <f>'Weekly prices for NSW to 2019'!J59</f>
        <v>2.4079161762185199</v>
      </c>
      <c r="M207" s="73">
        <f>'Weekly prices for NSW to 2019'!H59</f>
        <v>15.6921184549242</v>
      </c>
      <c r="N207" s="74">
        <f>'Weekly prices for NSW to 2019'!I59</f>
        <v>22.483595311205701</v>
      </c>
    </row>
    <row r="208" spans="2:14" ht="11.25" customHeight="1" outlineLevel="1" x14ac:dyDescent="0.2">
      <c r="B208" s="75">
        <f t="shared" si="17"/>
        <v>2019</v>
      </c>
      <c r="C208" s="76">
        <f t="shared" si="15"/>
        <v>2019</v>
      </c>
      <c r="D208" s="83">
        <f>'Weekly prices for NSW to 2019'!B60</f>
        <v>43625</v>
      </c>
      <c r="E208" s="283">
        <f>'Weekly prices for NSW to 2019'!C60</f>
        <v>130.53333931604499</v>
      </c>
      <c r="F208" s="283">
        <f>'Weekly prices for NSW to 2019'!D60</f>
        <v>134.626776712874</v>
      </c>
      <c r="G208" s="283">
        <f>'Weekly prices for NSW to 2019'!E60</f>
        <v>152.47650037348001</v>
      </c>
      <c r="H208" s="283">
        <f>'Weekly prices for NSW to 2019'!F60</f>
        <v>156.249957281826</v>
      </c>
      <c r="I208" s="74">
        <f>'Weekly prices for NSW to 2019'!G60</f>
        <v>139.296434108527</v>
      </c>
      <c r="K208" s="85">
        <f t="shared" si="16"/>
        <v>43625</v>
      </c>
      <c r="L208" s="73">
        <f>'Weekly prices for NSW to 2019'!J60</f>
        <v>2.59019192823658</v>
      </c>
      <c r="M208" s="73">
        <f>'Weekly prices for NSW to 2019'!H60</f>
        <v>15.364277372560201</v>
      </c>
      <c r="N208" s="74">
        <f>'Weekly prices for NSW to 2019'!I60</f>
        <v>22.386722753816102</v>
      </c>
    </row>
    <row r="209" spans="2:14" outlineLevel="1" x14ac:dyDescent="0.2">
      <c r="B209" s="75">
        <f t="shared" si="17"/>
        <v>2019</v>
      </c>
      <c r="C209" s="76">
        <f t="shared" si="15"/>
        <v>2019</v>
      </c>
      <c r="D209" s="83">
        <f>'Weekly prices for NSW to 2019'!B61</f>
        <v>43632</v>
      </c>
      <c r="E209" s="283">
        <f>'Weekly prices for NSW to 2019'!C61</f>
        <v>143.03096967196799</v>
      </c>
      <c r="F209" s="283">
        <f>'Weekly prices for NSW to 2019'!D61</f>
        <v>145.19041143013101</v>
      </c>
      <c r="G209" s="283">
        <f>'Weekly prices for NSW to 2019'!E61</f>
        <v>163.938982634355</v>
      </c>
      <c r="H209" s="283">
        <f>'Weekly prices for NSW to 2019'!F61</f>
        <v>168.65552529631501</v>
      </c>
      <c r="I209" s="74">
        <f>'Weekly prices for NSW to 2019'!G61</f>
        <v>147.90892857142899</v>
      </c>
      <c r="K209" s="85">
        <f t="shared" si="16"/>
        <v>43632</v>
      </c>
      <c r="L209" s="73">
        <f>'Weekly prices for NSW to 2019'!J61</f>
        <v>2.4492052117996801</v>
      </c>
      <c r="M209" s="73">
        <f>'Weekly prices for NSW to 2019'!H61</f>
        <v>15.050312040721</v>
      </c>
      <c r="N209" s="74">
        <f>'Weekly prices for NSW to 2019'!I61</f>
        <v>22.117951629566399</v>
      </c>
    </row>
    <row r="210" spans="2:14" x14ac:dyDescent="0.2">
      <c r="B210" s="75">
        <f t="shared" si="17"/>
        <v>2019</v>
      </c>
      <c r="C210" s="76">
        <f t="shared" si="15"/>
        <v>2019</v>
      </c>
      <c r="D210" s="83">
        <f>'Weekly prices for NSW to 2019'!B62</f>
        <v>43639</v>
      </c>
      <c r="E210" s="283">
        <f>'Weekly prices for NSW to 2019'!C62</f>
        <v>138.33860992222799</v>
      </c>
      <c r="F210" s="283">
        <f>'Weekly prices for NSW to 2019'!D62</f>
        <v>140.81072327519999</v>
      </c>
      <c r="G210" s="283">
        <f>'Weekly prices for NSW to 2019'!E62</f>
        <v>155.189242662444</v>
      </c>
      <c r="H210" s="283">
        <f>'Weekly prices for NSW to 2019'!F62</f>
        <v>161.83065083105399</v>
      </c>
      <c r="I210" s="74">
        <f>'Weekly prices for NSW to 2019'!G62</f>
        <v>139.21712797619</v>
      </c>
      <c r="K210" s="85">
        <f t="shared" si="16"/>
        <v>43639</v>
      </c>
      <c r="L210" s="73">
        <f>'Weekly prices for NSW to 2019'!J62</f>
        <v>2.3365133305792098</v>
      </c>
      <c r="M210" s="73">
        <f>'Weekly prices for NSW to 2019'!H62</f>
        <v>15.495869721179799</v>
      </c>
      <c r="N210" s="74">
        <f>'Weekly prices for NSW to 2019'!I62</f>
        <v>22.371699389974701</v>
      </c>
    </row>
    <row r="211" spans="2:14" ht="12.75" thickBot="1" x14ac:dyDescent="0.25">
      <c r="B211" s="75">
        <f t="shared" si="17"/>
        <v>2019</v>
      </c>
      <c r="C211" s="76">
        <f t="shared" si="15"/>
        <v>2019</v>
      </c>
      <c r="D211" s="106">
        <f>'Weekly prices for NSW to 2019'!B63</f>
        <v>43646</v>
      </c>
      <c r="E211" s="107">
        <f>'Weekly prices for NSW to 2019'!C63</f>
        <v>131.62333963860999</v>
      </c>
      <c r="F211" s="107">
        <f>'Weekly prices for NSW to 2019'!D63</f>
        <v>134.36167609209801</v>
      </c>
      <c r="G211" s="107">
        <f>'Weekly prices for NSW to 2019'!E63</f>
        <v>148.679637726198</v>
      </c>
      <c r="H211" s="107">
        <f>'Weekly prices for NSW to 2019'!F63</f>
        <v>154.93059675596501</v>
      </c>
      <c r="I211" s="108">
        <f>'Weekly prices for NSW to 2019'!G63</f>
        <v>135.48645833333299</v>
      </c>
      <c r="K211" s="109">
        <f t="shared" si="16"/>
        <v>43646</v>
      </c>
      <c r="L211" s="107">
        <f>'Weekly prices for NSW to 2019'!J63</f>
        <v>2.29888569781455</v>
      </c>
      <c r="M211" s="107">
        <f>'Weekly prices for NSW to 2019'!H63</f>
        <v>15.5002624282425</v>
      </c>
      <c r="N211" s="108">
        <f>'Weekly prices for NSW to 2019'!I63</f>
        <v>22.2587965265236</v>
      </c>
    </row>
    <row r="212" spans="2:14" ht="12.75" thickTop="1" x14ac:dyDescent="0.2">
      <c r="B212" s="75">
        <f t="shared" si="17"/>
        <v>2019</v>
      </c>
      <c r="C212" s="76">
        <f t="shared" si="15"/>
        <v>2020</v>
      </c>
      <c r="D212" s="83">
        <f>'Weekly prices for NSW 2020, 21 '!C11</f>
        <v>43653</v>
      </c>
      <c r="E212" s="283">
        <f>'Weekly prices for NSW 2020, 21 '!D11</f>
        <v>130.88241265128099</v>
      </c>
      <c r="F212" s="283">
        <f>'Weekly prices for NSW 2020, 21 '!E11</f>
        <v>134.53828711377599</v>
      </c>
      <c r="G212" s="283">
        <f>'Weekly prices for NSW 2020, 21 '!F11</f>
        <v>148.303526264868</v>
      </c>
      <c r="H212" s="283">
        <f>'Weekly prices for NSW 2020, 21 '!G11</f>
        <v>154.78342551638599</v>
      </c>
      <c r="I212" s="74">
        <f>'Weekly prices for NSW 2020, 21 '!H11</f>
        <v>157.292857142857</v>
      </c>
      <c r="K212" s="85">
        <f t="shared" si="16"/>
        <v>43653</v>
      </c>
      <c r="L212" s="110">
        <f>'Weekly prices for NSW 2020, 21 '!K11</f>
        <v>2.3405711277799699</v>
      </c>
      <c r="M212" s="110">
        <f>'Weekly prices for NSW 2020, 21 '!I11</f>
        <v>15.664896096602099</v>
      </c>
      <c r="N212" s="111">
        <f>'Weekly prices for NSW 2020, 21 '!J11</f>
        <v>22.5348027165535</v>
      </c>
    </row>
    <row r="213" spans="2:14" x14ac:dyDescent="0.2">
      <c r="B213" s="75">
        <f t="shared" si="17"/>
        <v>2019</v>
      </c>
      <c r="C213" s="76">
        <f t="shared" si="15"/>
        <v>2020</v>
      </c>
      <c r="D213" s="83">
        <f>'Weekly prices for NSW 2020, 21 '!C12</f>
        <v>43660</v>
      </c>
      <c r="E213" s="283">
        <f>'Weekly prices for NSW 2020, 21 '!D12</f>
        <v>143.28171456934399</v>
      </c>
      <c r="F213" s="283">
        <f>'Weekly prices for NSW 2020, 21 '!E12</f>
        <v>146.305094217955</v>
      </c>
      <c r="G213" s="283">
        <f>'Weekly prices for NSW 2020, 21 '!F12</f>
        <v>162.52778617083101</v>
      </c>
      <c r="H213" s="283">
        <f>'Weekly prices for NSW 2020, 21 '!G12</f>
        <v>168.82089181642701</v>
      </c>
      <c r="I213" s="74">
        <f>'Weekly prices for NSW 2020, 21 '!H12</f>
        <v>154.054092261905</v>
      </c>
      <c r="K213" s="85">
        <f t="shared" si="16"/>
        <v>43660</v>
      </c>
      <c r="L213" s="110">
        <f>'Weekly prices for NSW 2020, 21 '!K12</f>
        <v>2.36224297289594</v>
      </c>
      <c r="M213" s="110">
        <f>'Weekly prices for NSW 2020, 21 '!I12</f>
        <v>15.4259055840997</v>
      </c>
      <c r="N213" s="111">
        <f>'Weekly prices for NSW 2020, 21 '!J12</f>
        <v>22.264053604070401</v>
      </c>
    </row>
    <row r="214" spans="2:14" x14ac:dyDescent="0.2">
      <c r="B214" s="75">
        <f t="shared" si="17"/>
        <v>2019</v>
      </c>
      <c r="C214" s="76">
        <f t="shared" si="15"/>
        <v>2020</v>
      </c>
      <c r="D214" s="83">
        <f>'Weekly prices for NSW 2020, 21 '!C13</f>
        <v>43667</v>
      </c>
      <c r="E214" s="283">
        <f>'Weekly prices for NSW 2020, 21 '!D13</f>
        <v>146.22287206733901</v>
      </c>
      <c r="F214" s="283">
        <f>'Weekly prices for NSW 2020, 21 '!E13</f>
        <v>148.30556877337901</v>
      </c>
      <c r="G214" s="283">
        <f>'Weekly prices for NSW 2020, 21 '!F13</f>
        <v>163.20129780155199</v>
      </c>
      <c r="H214" s="283">
        <f>'Weekly prices for NSW 2020, 21 '!G13</f>
        <v>169.39071228801001</v>
      </c>
      <c r="I214" s="74">
        <f>'Weekly prices for NSW 2020, 21 '!H13</f>
        <v>140.72106398809501</v>
      </c>
      <c r="K214" s="85">
        <f t="shared" si="16"/>
        <v>43667</v>
      </c>
      <c r="L214" s="110">
        <f>'Weekly prices for NSW 2020, 21 '!K13</f>
        <v>2.42118428634376</v>
      </c>
      <c r="M214" s="110">
        <f>'Weekly prices for NSW 2020, 21 '!I13</f>
        <v>15.6641475456875</v>
      </c>
      <c r="N214" s="111">
        <f>'Weekly prices for NSW 2020, 21 '!J13</f>
        <v>22.249592117126799</v>
      </c>
    </row>
    <row r="215" spans="2:14" x14ac:dyDescent="0.2">
      <c r="B215" s="75">
        <f t="shared" si="17"/>
        <v>2019</v>
      </c>
      <c r="C215" s="76">
        <f t="shared" si="15"/>
        <v>2020</v>
      </c>
      <c r="D215" s="83">
        <f>'Weekly prices for NSW 2020, 21 '!C14</f>
        <v>43674</v>
      </c>
      <c r="E215" s="283">
        <f>'Weekly prices for NSW 2020, 21 '!D14</f>
        <v>135.60319590539601</v>
      </c>
      <c r="F215" s="283">
        <f>'Weekly prices for NSW 2020, 21 '!E14</f>
        <v>138.53949746484801</v>
      </c>
      <c r="G215" s="283">
        <f>'Weekly prices for NSW 2020, 21 '!F14</f>
        <v>152.984062213182</v>
      </c>
      <c r="H215" s="283">
        <f>'Weekly prices for NSW 2020, 21 '!G14</f>
        <v>159.04766240187899</v>
      </c>
      <c r="I215" s="74">
        <f>'Weekly prices for NSW 2020, 21 '!H14</f>
        <v>131.90751488095199</v>
      </c>
      <c r="K215" s="85">
        <f t="shared" si="16"/>
        <v>43674</v>
      </c>
      <c r="L215" s="110">
        <f>'Weekly prices for NSW 2020, 21 '!K14</f>
        <v>2.5236835719485602</v>
      </c>
      <c r="M215" s="110">
        <f>'Weekly prices for NSW 2020, 21 '!I14</f>
        <v>16.232033558307101</v>
      </c>
      <c r="N215" s="111">
        <f>'Weekly prices for NSW 2020, 21 '!J14</f>
        <v>22.6541096783541</v>
      </c>
    </row>
    <row r="216" spans="2:14" x14ac:dyDescent="0.2">
      <c r="B216" s="75">
        <f t="shared" si="17"/>
        <v>2019</v>
      </c>
      <c r="C216" s="76">
        <f t="shared" si="15"/>
        <v>2020</v>
      </c>
      <c r="D216" s="83">
        <f>'Weekly prices for NSW 2020, 21 '!C15</f>
        <v>43681</v>
      </c>
      <c r="E216" s="283">
        <f>'Weekly prices for NSW 2020, 21 '!D15</f>
        <v>129.52516423831099</v>
      </c>
      <c r="F216" s="283">
        <f>'Weekly prices for NSW 2020, 21 '!E15</f>
        <v>132.891275118203</v>
      </c>
      <c r="G216" s="283">
        <f>'Weekly prices for NSW 2020, 21 '!F15</f>
        <v>147.03089126181601</v>
      </c>
      <c r="H216" s="283">
        <f>'Weekly prices for NSW 2020, 21 '!G15</f>
        <v>153.31380284656299</v>
      </c>
      <c r="I216" s="74">
        <f>'Weekly prices for NSW 2020, 21 '!H15</f>
        <v>140.91339285714301</v>
      </c>
      <c r="K216" s="85">
        <f t="shared" si="16"/>
        <v>43681</v>
      </c>
      <c r="L216" s="110">
        <f>'Weekly prices for NSW 2020, 21 '!K15</f>
        <v>2.5203743296346302</v>
      </c>
      <c r="M216" s="110">
        <f>'Weekly prices for NSW 2020, 21 '!I15</f>
        <v>16.443144437058901</v>
      </c>
      <c r="N216" s="111">
        <f>'Weekly prices for NSW 2020, 21 '!J15</f>
        <v>22.968175564403499</v>
      </c>
    </row>
    <row r="217" spans="2:14" x14ac:dyDescent="0.2">
      <c r="B217" s="75">
        <f t="shared" si="17"/>
        <v>2019</v>
      </c>
      <c r="C217" s="76">
        <f t="shared" si="15"/>
        <v>2020</v>
      </c>
      <c r="D217" s="83">
        <f>'Weekly prices for NSW 2020, 21 '!C16</f>
        <v>43688</v>
      </c>
      <c r="E217" s="283">
        <f>'Weekly prices for NSW 2020, 21 '!D16</f>
        <v>133.64356383857299</v>
      </c>
      <c r="F217" s="283">
        <f>'Weekly prices for NSW 2020, 21 '!E16</f>
        <v>136.678976560541</v>
      </c>
      <c r="G217" s="283">
        <f>'Weekly prices for NSW 2020, 21 '!F16</f>
        <v>152.68984320198101</v>
      </c>
      <c r="H217" s="283">
        <f>'Weekly prices for NSW 2020, 21 '!G16</f>
        <v>158.652419716206</v>
      </c>
      <c r="I217" s="74">
        <f>'Weekly prices for NSW 2020, 21 '!H16</f>
        <v>161.61614583333301</v>
      </c>
      <c r="K217" s="85">
        <f t="shared" si="16"/>
        <v>43688</v>
      </c>
      <c r="L217" s="110">
        <f>'Weekly prices for NSW 2020, 21 '!K16</f>
        <v>2.4650019653681401</v>
      </c>
      <c r="M217" s="110">
        <f>'Weekly prices for NSW 2020, 21 '!I16</f>
        <v>16.094865265182001</v>
      </c>
      <c r="N217" s="111">
        <f>'Weekly prices for NSW 2020, 21 '!J16</f>
        <v>22.692974286292799</v>
      </c>
    </row>
    <row r="218" spans="2:14" x14ac:dyDescent="0.2">
      <c r="B218" s="75">
        <f t="shared" si="17"/>
        <v>2019</v>
      </c>
      <c r="C218" s="76">
        <f t="shared" si="15"/>
        <v>2020</v>
      </c>
      <c r="D218" s="83">
        <f>'Weekly prices for NSW 2020, 21 '!C17</f>
        <v>43695</v>
      </c>
      <c r="E218" s="283">
        <f>'Weekly prices for NSW 2020, 21 '!D17</f>
        <v>150.81096771061601</v>
      </c>
      <c r="F218" s="283">
        <f>'Weekly prices for NSW 2020, 21 '!E17</f>
        <v>152.723851628375</v>
      </c>
      <c r="G218" s="283">
        <f>'Weekly prices for NSW 2020, 21 '!F17</f>
        <v>169.095302577512</v>
      </c>
      <c r="H218" s="283">
        <f>'Weekly prices for NSW 2020, 21 '!G17</f>
        <v>175.02169483154</v>
      </c>
      <c r="I218" s="74">
        <f>'Weekly prices for NSW 2020, 21 '!H17</f>
        <v>147.384162414966</v>
      </c>
      <c r="K218" s="85">
        <f t="shared" si="16"/>
        <v>43695</v>
      </c>
      <c r="L218" s="110">
        <f>'Weekly prices for NSW 2020, 21 '!K17</f>
        <v>2.4201273652516</v>
      </c>
      <c r="M218" s="110">
        <f>'Weekly prices for NSW 2020, 21 '!I17</f>
        <v>15.376318910608401</v>
      </c>
      <c r="N218" s="111">
        <f>'Weekly prices for NSW 2020, 21 '!J17</f>
        <v>22.357732468131399</v>
      </c>
    </row>
    <row r="219" spans="2:14" x14ac:dyDescent="0.2">
      <c r="B219" s="75">
        <f t="shared" si="17"/>
        <v>2019</v>
      </c>
      <c r="C219" s="76">
        <f t="shared" si="15"/>
        <v>2020</v>
      </c>
      <c r="D219" s="83">
        <f>'Weekly prices for NSW 2020, 21 '!C18</f>
        <v>43702</v>
      </c>
      <c r="E219" s="283">
        <f>'Weekly prices for NSW 2020, 21 '!D18</f>
        <v>142.21051186365199</v>
      </c>
      <c r="F219" s="283">
        <f>'Weekly prices for NSW 2020, 21 '!E18</f>
        <v>144.42273214097801</v>
      </c>
      <c r="G219" s="283">
        <f>'Weekly prices for NSW 2020, 21 '!F18</f>
        <v>158.50475556458201</v>
      </c>
      <c r="H219" s="283">
        <f>'Weekly prices for NSW 2020, 21 '!G18</f>
        <v>165.13499202800801</v>
      </c>
      <c r="I219" s="74">
        <f>'Weekly prices for NSW 2020, 21 '!H18</f>
        <v>133.724181547619</v>
      </c>
      <c r="K219" s="85">
        <f t="shared" si="16"/>
        <v>43702</v>
      </c>
      <c r="L219" s="110">
        <f>'Weekly prices for NSW 2020, 21 '!K18</f>
        <v>2.2516889664533601</v>
      </c>
      <c r="M219" s="110">
        <f>'Weekly prices for NSW 2020, 21 '!I18</f>
        <v>15.2876214308057</v>
      </c>
      <c r="N219" s="111">
        <f>'Weekly prices for NSW 2020, 21 '!J18</f>
        <v>22.168148644917</v>
      </c>
    </row>
    <row r="220" spans="2:14" x14ac:dyDescent="0.2">
      <c r="B220" s="75">
        <f t="shared" si="17"/>
        <v>2019</v>
      </c>
      <c r="C220" s="76">
        <f t="shared" si="15"/>
        <v>2020</v>
      </c>
      <c r="D220" s="83">
        <f>'Weekly prices for NSW 2020, 21 '!C19</f>
        <v>43709</v>
      </c>
      <c r="E220" s="283">
        <f>'Weekly prices for NSW 2020, 21 '!D19</f>
        <v>130.557277678329</v>
      </c>
      <c r="F220" s="283">
        <f>'Weekly prices for NSW 2020, 21 '!E19</f>
        <v>133.24825639534501</v>
      </c>
      <c r="G220" s="283">
        <f>'Weekly prices for NSW 2020, 21 '!F19</f>
        <v>147.237095132885</v>
      </c>
      <c r="H220" s="283">
        <f>'Weekly prices for NSW 2020, 21 '!G19</f>
        <v>153.88977461944901</v>
      </c>
      <c r="I220" s="74">
        <f>'Weekly prices for NSW 2020, 21 '!H19</f>
        <v>153.03616071428601</v>
      </c>
      <c r="K220" s="85">
        <f t="shared" si="16"/>
        <v>43709</v>
      </c>
      <c r="L220" s="110">
        <f>'Weekly prices for NSW 2020, 21 '!K19</f>
        <v>2.2432535605470099</v>
      </c>
      <c r="M220" s="110">
        <f>'Weekly prices for NSW 2020, 21 '!I19</f>
        <v>15.6903254913898</v>
      </c>
      <c r="N220" s="111">
        <f>'Weekly prices for NSW 2020, 21 '!J19</f>
        <v>22.494487107255601</v>
      </c>
    </row>
    <row r="221" spans="2:14" x14ac:dyDescent="0.2">
      <c r="B221" s="75">
        <f t="shared" si="17"/>
        <v>2019</v>
      </c>
      <c r="C221" s="76">
        <f t="shared" si="15"/>
        <v>2020</v>
      </c>
      <c r="D221" s="83">
        <f>'Weekly prices for NSW 2020, 21 '!C20</f>
        <v>43716</v>
      </c>
      <c r="E221" s="283">
        <f>'Weekly prices for NSW 2020, 21 '!D20</f>
        <v>134.298961150461</v>
      </c>
      <c r="F221" s="283">
        <f>'Weekly prices for NSW 2020, 21 '!E20</f>
        <v>137.54349583024799</v>
      </c>
      <c r="G221" s="283">
        <f>'Weekly prices for NSW 2020, 21 '!F20</f>
        <v>154.49611506923</v>
      </c>
      <c r="H221" s="283">
        <f>'Weekly prices for NSW 2020, 21 '!G20</f>
        <v>160.295592212006</v>
      </c>
      <c r="I221" s="74">
        <f>'Weekly prices for NSW 2020, 21 '!H20</f>
        <v>160.45141369047599</v>
      </c>
      <c r="K221" s="85">
        <f t="shared" si="16"/>
        <v>43716</v>
      </c>
      <c r="L221" s="110">
        <f>'Weekly prices for NSW 2020, 21 '!K20</f>
        <v>2.4927047373455902</v>
      </c>
      <c r="M221" s="110">
        <f>'Weekly prices for NSW 2020, 21 '!I20</f>
        <v>15.3637232577099</v>
      </c>
      <c r="N221" s="111">
        <f>'Weekly prices for NSW 2020, 21 '!J20</f>
        <v>22.541958343121099</v>
      </c>
    </row>
    <row r="222" spans="2:14" x14ac:dyDescent="0.2">
      <c r="B222" s="75">
        <f t="shared" si="17"/>
        <v>2019</v>
      </c>
      <c r="C222" s="76">
        <f t="shared" si="15"/>
        <v>2020</v>
      </c>
      <c r="D222" s="83">
        <f>'Weekly prices for NSW 2020, 21 '!C21</f>
        <v>43723</v>
      </c>
      <c r="E222" s="283">
        <f>'Weekly prices for NSW 2020, 21 '!D21</f>
        <v>150.67886679860899</v>
      </c>
      <c r="F222" s="283">
        <f>'Weekly prices for NSW 2020, 21 '!E21</f>
        <v>152.57036614136899</v>
      </c>
      <c r="G222" s="283">
        <f>'Weekly prices for NSW 2020, 21 '!F21</f>
        <v>168.571025417393</v>
      </c>
      <c r="H222" s="283">
        <f>'Weekly prices for NSW 2020, 21 '!G21</f>
        <v>174.38588957990399</v>
      </c>
      <c r="I222" s="74">
        <f>'Weekly prices for NSW 2020, 21 '!H21</f>
        <v>148.36406249999999</v>
      </c>
      <c r="K222" s="85">
        <f t="shared" si="16"/>
        <v>43723</v>
      </c>
      <c r="L222" s="110">
        <f>'Weekly prices for NSW 2020, 21 '!K21</f>
        <v>2.3099385657099898</v>
      </c>
      <c r="M222" s="110">
        <f>'Weekly prices for NSW 2020, 21 '!I21</f>
        <v>15.1266290879051</v>
      </c>
      <c r="N222" s="111">
        <f>'Weekly prices for NSW 2020, 21 '!J21</f>
        <v>22.0283611106202</v>
      </c>
    </row>
    <row r="223" spans="2:14" x14ac:dyDescent="0.2">
      <c r="B223" s="75">
        <f t="shared" si="17"/>
        <v>2019</v>
      </c>
      <c r="C223" s="76">
        <f t="shared" si="15"/>
        <v>2020</v>
      </c>
      <c r="D223" s="83">
        <f>'Weekly prices for NSW 2020, 21 '!C22</f>
        <v>43730</v>
      </c>
      <c r="E223" s="283">
        <f>'Weekly prices for NSW 2020, 21 '!D22</f>
        <v>143.571405873299</v>
      </c>
      <c r="F223" s="283">
        <f>'Weekly prices for NSW 2020, 21 '!E22</f>
        <v>145.83388758348499</v>
      </c>
      <c r="G223" s="283">
        <f>'Weekly prices for NSW 2020, 21 '!F22</f>
        <v>159.837745039623</v>
      </c>
      <c r="H223" s="283">
        <f>'Weekly prices for NSW 2020, 21 '!G22</f>
        <v>166.41299646174301</v>
      </c>
      <c r="I223" s="74">
        <f>'Weekly prices for NSW 2020, 21 '!H22</f>
        <v>151.00037202381</v>
      </c>
      <c r="K223" s="85">
        <f t="shared" si="16"/>
        <v>43730</v>
      </c>
      <c r="L223" s="110">
        <f>'Weekly prices for NSW 2020, 21 '!K22</f>
        <v>2.2176672975686</v>
      </c>
      <c r="M223" s="110">
        <f>'Weekly prices for NSW 2020, 21 '!I22</f>
        <v>15.2639504809241</v>
      </c>
      <c r="N223" s="111">
        <f>'Weekly prices for NSW 2020, 21 '!J22</f>
        <v>22.129162057614799</v>
      </c>
    </row>
    <row r="224" spans="2:14" x14ac:dyDescent="0.2">
      <c r="B224" s="75">
        <f t="shared" si="17"/>
        <v>2019</v>
      </c>
      <c r="C224" s="76">
        <f t="shared" si="15"/>
        <v>2020</v>
      </c>
      <c r="D224" s="83">
        <f>'Weekly prices for NSW 2020, 21 '!C23</f>
        <v>43737</v>
      </c>
      <c r="E224" s="283">
        <f>'Weekly prices for NSW 2020, 21 '!D23</f>
        <v>140.379310463417</v>
      </c>
      <c r="F224" s="283">
        <f>'Weekly prices for NSW 2020, 21 '!E23</f>
        <v>144.27754617181299</v>
      </c>
      <c r="G224" s="283">
        <f>'Weekly prices for NSW 2020, 21 '!F23</f>
        <v>160.12370785508401</v>
      </c>
      <c r="H224" s="283">
        <f>'Weekly prices for NSW 2020, 21 '!G23</f>
        <v>165.397998628442</v>
      </c>
      <c r="I224" s="74">
        <f>'Weekly prices for NSW 2020, 21 '!H23</f>
        <v>158.34271402550101</v>
      </c>
      <c r="K224" s="85">
        <f t="shared" si="16"/>
        <v>43737</v>
      </c>
      <c r="L224" s="110">
        <f>'Weekly prices for NSW 2020, 21 '!K23</f>
        <v>2.2620255229442998</v>
      </c>
      <c r="M224" s="110">
        <f>'Weekly prices for NSW 2020, 21 '!I23</f>
        <v>15.351053185887301</v>
      </c>
      <c r="N224" s="111">
        <f>'Weekly prices for NSW 2020, 21 '!J23</f>
        <v>22.287415320187701</v>
      </c>
    </row>
    <row r="225" spans="2:16" x14ac:dyDescent="0.2">
      <c r="B225" s="75">
        <f t="shared" si="17"/>
        <v>2019</v>
      </c>
      <c r="C225" s="76">
        <f t="shared" si="15"/>
        <v>2020</v>
      </c>
      <c r="D225" s="83">
        <f>'Weekly prices for NSW 2020, 21 '!C24</f>
        <v>43744</v>
      </c>
      <c r="E225" s="283">
        <f>'Weekly prices for NSW 2020, 21 '!D24</f>
        <v>154.352849984047</v>
      </c>
      <c r="F225" s="283">
        <f>'Weekly prices for NSW 2020, 21 '!E24</f>
        <v>156.090704539314</v>
      </c>
      <c r="G225" s="283">
        <f>'Weekly prices for NSW 2020, 21 '!F24</f>
        <v>172.053167727963</v>
      </c>
      <c r="H225" s="283">
        <f>'Weekly prices for NSW 2020, 21 '!G24</f>
        <v>177.94726632585301</v>
      </c>
      <c r="I225" s="74">
        <f>'Weekly prices for NSW 2020, 21 '!H24</f>
        <v>150.00892857142901</v>
      </c>
      <c r="K225" s="85">
        <f t="shared" si="16"/>
        <v>43744</v>
      </c>
      <c r="L225" s="110">
        <f>'Weekly prices for NSW 2020, 21 '!K24</f>
        <v>2.2089896488664502</v>
      </c>
      <c r="M225" s="110">
        <f>'Weekly prices for NSW 2020, 21 '!I24</f>
        <v>15.1494455316373</v>
      </c>
      <c r="N225" s="111">
        <f>'Weekly prices for NSW 2020, 21 '!J24</f>
        <v>22.145059223554899</v>
      </c>
    </row>
    <row r="226" spans="2:16" x14ac:dyDescent="0.2">
      <c r="B226" s="75">
        <f t="shared" si="17"/>
        <v>2019</v>
      </c>
      <c r="C226" s="76">
        <f t="shared" si="15"/>
        <v>2020</v>
      </c>
      <c r="D226" s="83">
        <f>'Weekly prices for NSW 2020, 21 '!C25</f>
        <v>43751</v>
      </c>
      <c r="E226" s="283">
        <f>'Weekly prices for NSW 2020, 21 '!D25</f>
        <v>143.66750112050701</v>
      </c>
      <c r="F226" s="283">
        <f>'Weekly prices for NSW 2020, 21 '!E25</f>
        <v>146.11603396637599</v>
      </c>
      <c r="G226" s="283">
        <f>'Weekly prices for NSW 2020, 21 '!F25</f>
        <v>160.512874211639</v>
      </c>
      <c r="H226" s="283">
        <f>'Weekly prices for NSW 2020, 21 '!G25</f>
        <v>167.07445332969101</v>
      </c>
      <c r="I226" s="74">
        <f>'Weekly prices for NSW 2020, 21 '!H25</f>
        <v>147.856175595238</v>
      </c>
      <c r="K226" s="85">
        <f t="shared" si="16"/>
        <v>43751</v>
      </c>
      <c r="L226" s="110">
        <f>'Weekly prices for NSW 2020, 21 '!K25</f>
        <v>2.1882746268656699</v>
      </c>
      <c r="M226" s="110">
        <f>'Weekly prices for NSW 2020, 21 '!I25</f>
        <v>15.478747199182401</v>
      </c>
      <c r="N226" s="111">
        <f>'Weekly prices for NSW 2020, 21 '!J25</f>
        <v>22.355687659264699</v>
      </c>
    </row>
    <row r="227" spans="2:16" x14ac:dyDescent="0.2">
      <c r="B227" s="75">
        <f t="shared" si="17"/>
        <v>2019</v>
      </c>
      <c r="C227" s="76">
        <f t="shared" si="15"/>
        <v>2020</v>
      </c>
      <c r="D227" s="83">
        <f>'Weekly prices for NSW 2020, 21 '!C26</f>
        <v>43758</v>
      </c>
      <c r="E227" s="283">
        <f>'Weekly prices for NSW 2020, 21 '!D26</f>
        <v>136.76194811273101</v>
      </c>
      <c r="F227" s="283">
        <f>'Weekly prices for NSW 2020, 21 '!E26</f>
        <v>139.92352751988699</v>
      </c>
      <c r="G227" s="283">
        <f>'Weekly prices for NSW 2020, 21 '!F26</f>
        <v>155.99706484729001</v>
      </c>
      <c r="H227" s="283">
        <f>'Weekly prices for NSW 2020, 21 '!G26</f>
        <v>161.51560087567699</v>
      </c>
      <c r="I227" s="74">
        <f>'Weekly prices for NSW 2020, 21 '!H26</f>
        <v>165.95282738095199</v>
      </c>
      <c r="K227" s="85">
        <f t="shared" si="16"/>
        <v>43758</v>
      </c>
      <c r="L227" s="110">
        <f>'Weekly prices for NSW 2020, 21 '!K26</f>
        <v>2.2747146439386698</v>
      </c>
      <c r="M227" s="110">
        <f>'Weekly prices for NSW 2020, 21 '!I26</f>
        <v>15.7147863611102</v>
      </c>
      <c r="N227" s="111">
        <f>'Weekly prices for NSW 2020, 21 '!J26</f>
        <v>22.551277906622602</v>
      </c>
    </row>
    <row r="228" spans="2:16" x14ac:dyDescent="0.2">
      <c r="B228" s="75">
        <f t="shared" si="17"/>
        <v>2019</v>
      </c>
      <c r="C228" s="76">
        <f t="shared" si="15"/>
        <v>2020</v>
      </c>
      <c r="D228" s="83">
        <f>'Weekly prices for NSW 2020, 21 '!C27</f>
        <v>43765</v>
      </c>
      <c r="E228" s="283">
        <f>'Weekly prices for NSW 2020, 21 '!D27</f>
        <v>154.80731847033701</v>
      </c>
      <c r="F228" s="283">
        <f>'Weekly prices for NSW 2020, 21 '!E27</f>
        <v>156.90372807242599</v>
      </c>
      <c r="G228" s="283">
        <f>'Weekly prices for NSW 2020, 21 '!F27</f>
        <v>175.34256982063701</v>
      </c>
      <c r="H228" s="283">
        <f>'Weekly prices for NSW 2020, 21 '!G27</f>
        <v>179.946509467667</v>
      </c>
      <c r="I228" s="74">
        <f>'Weekly prices for NSW 2020, 21 '!H27</f>
        <v>158.230729166667</v>
      </c>
      <c r="K228" s="85">
        <f t="shared" si="16"/>
        <v>43765</v>
      </c>
      <c r="L228" s="110">
        <f>'Weekly prices for NSW 2020, 21 '!K27</f>
        <v>2.4517978872873001</v>
      </c>
      <c r="M228" s="110">
        <f>'Weekly prices for NSW 2020, 21 '!I27</f>
        <v>15.2393921796361</v>
      </c>
      <c r="N228" s="111">
        <f>'Weekly prices for NSW 2020, 21 '!J27</f>
        <v>22.2384712006337</v>
      </c>
    </row>
    <row r="229" spans="2:16" x14ac:dyDescent="0.2">
      <c r="B229" s="75">
        <f t="shared" si="17"/>
        <v>2019</v>
      </c>
      <c r="C229" s="76">
        <f t="shared" si="15"/>
        <v>2020</v>
      </c>
      <c r="D229" s="83">
        <f>'Weekly prices for NSW 2020, 21 '!C28</f>
        <v>43772</v>
      </c>
      <c r="E229" s="283">
        <f>'Weekly prices for NSW 2020, 21 '!D28</f>
        <v>150.990473787497</v>
      </c>
      <c r="F229" s="283">
        <f>'Weekly prices for NSW 2020, 21 '!E28</f>
        <v>153.08447504424799</v>
      </c>
      <c r="G229" s="283">
        <f>'Weekly prices for NSW 2020, 21 '!F28</f>
        <v>167.93809016196099</v>
      </c>
      <c r="H229" s="283">
        <f>'Weekly prices for NSW 2020, 21 '!G28</f>
        <v>174.205676419745</v>
      </c>
      <c r="I229" s="74">
        <f>'Weekly prices for NSW 2020, 21 '!H28</f>
        <v>141.783615023474</v>
      </c>
      <c r="K229" s="85">
        <f t="shared" si="16"/>
        <v>43772</v>
      </c>
      <c r="L229" s="110">
        <f>'Weekly prices for NSW 2020, 21 '!K28</f>
        <v>2.2142088839301302</v>
      </c>
      <c r="M229" s="110">
        <f>'Weekly prices for NSW 2020, 21 '!I28</f>
        <v>15.1927902631283</v>
      </c>
      <c r="N229" s="111">
        <f>'Weekly prices for NSW 2020, 21 '!J28</f>
        <v>22.0691900120894</v>
      </c>
    </row>
    <row r="230" spans="2:16" x14ac:dyDescent="0.2">
      <c r="B230" s="75">
        <f t="shared" si="17"/>
        <v>2019</v>
      </c>
      <c r="C230" s="76">
        <f t="shared" si="15"/>
        <v>2020</v>
      </c>
      <c r="D230" s="83">
        <f>'Weekly prices for NSW 2020, 21 '!C29</f>
        <v>43779</v>
      </c>
      <c r="E230" s="283">
        <f>'Weekly prices for NSW 2020, 21 '!D29</f>
        <v>137.03311253098499</v>
      </c>
      <c r="F230" s="283">
        <f>'Weekly prices for NSW 2020, 21 '!E29</f>
        <v>139.81379314972</v>
      </c>
      <c r="G230" s="283">
        <f>'Weekly prices for NSW 2020, 21 '!F29</f>
        <v>153.893407098447</v>
      </c>
      <c r="H230" s="283">
        <f>'Weekly prices for NSW 2020, 21 '!G29</f>
        <v>160.29992692341301</v>
      </c>
      <c r="I230" s="74">
        <f>'Weekly prices for NSW 2020, 21 '!H29</f>
        <v>155.87482638888901</v>
      </c>
      <c r="K230" s="85">
        <f t="shared" si="16"/>
        <v>43779</v>
      </c>
      <c r="L230" s="110">
        <f>'Weekly prices for NSW 2020, 21 '!K29</f>
        <v>2.1946011868839301</v>
      </c>
      <c r="M230" s="110">
        <f>'Weekly prices for NSW 2020, 21 '!I29</f>
        <v>15.570489399275001</v>
      </c>
      <c r="N230" s="111">
        <f>'Weekly prices for NSW 2020, 21 '!J29</f>
        <v>22.3822127934937</v>
      </c>
    </row>
    <row r="231" spans="2:16" x14ac:dyDescent="0.2">
      <c r="B231" s="75">
        <f t="shared" si="17"/>
        <v>2019</v>
      </c>
      <c r="C231" s="76">
        <f t="shared" si="15"/>
        <v>2020</v>
      </c>
      <c r="D231" s="83">
        <f>'Weekly prices for NSW 2020, 21 '!C30</f>
        <v>43786</v>
      </c>
      <c r="E231" s="283">
        <f>'Weekly prices for NSW 2020, 21 '!D30</f>
        <v>132.94178532526701</v>
      </c>
      <c r="F231" s="283">
        <f>'Weekly prices for NSW 2020, 21 '!E30</f>
        <v>136.589646833958</v>
      </c>
      <c r="G231" s="283">
        <f>'Weekly prices for NSW 2020, 21 '!F30</f>
        <v>150.91440101697</v>
      </c>
      <c r="H231" s="283">
        <f>'Weekly prices for NSW 2020, 21 '!G30</f>
        <v>157.36421913879599</v>
      </c>
      <c r="I231" s="74">
        <f>'Weekly prices for NSW 2020, 21 '!H30</f>
        <v>172.1</v>
      </c>
      <c r="K231" s="85">
        <f t="shared" si="16"/>
        <v>43786</v>
      </c>
      <c r="L231" s="110">
        <f>'Weekly prices for NSW 2020, 21 '!K30</f>
        <v>2.1927429392053601</v>
      </c>
      <c r="M231" s="110">
        <f>'Weekly prices for NSW 2020, 21 '!I30</f>
        <v>15.5067008985879</v>
      </c>
      <c r="N231" s="111">
        <f>'Weekly prices for NSW 2020, 21 '!J30</f>
        <v>22.394854794709801</v>
      </c>
    </row>
    <row r="232" spans="2:16" x14ac:dyDescent="0.2">
      <c r="B232" s="75">
        <f t="shared" si="17"/>
        <v>2019</v>
      </c>
      <c r="C232" s="76">
        <f t="shared" si="15"/>
        <v>2020</v>
      </c>
      <c r="D232" s="83">
        <f>'Weekly prices for NSW 2020, 21 '!C31</f>
        <v>43793</v>
      </c>
      <c r="E232" s="283">
        <f>'Weekly prices for NSW 2020, 21 '!D31</f>
        <v>154.17035105608201</v>
      </c>
      <c r="F232" s="283">
        <f>'Weekly prices for NSW 2020, 21 '!E31</f>
        <v>156.352181257654</v>
      </c>
      <c r="G232" s="283">
        <f>'Weekly prices for NSW 2020, 21 '!F31</f>
        <v>173.41531752041999</v>
      </c>
      <c r="H232" s="283">
        <f>'Weekly prices for NSW 2020, 21 '!G31</f>
        <v>179.524230843841</v>
      </c>
      <c r="I232" s="74">
        <f>'Weekly prices for NSW 2020, 21 '!H31</f>
        <v>161.133035714286</v>
      </c>
      <c r="K232" s="85">
        <f t="shared" si="16"/>
        <v>43793</v>
      </c>
      <c r="L232" s="110">
        <f>'Weekly prices for NSW 2020, 21 '!K31</f>
        <v>2.47093646920003</v>
      </c>
      <c r="M232" s="110">
        <f>'Weekly prices for NSW 2020, 21 '!I31</f>
        <v>15.1245197642164</v>
      </c>
      <c r="N232" s="111">
        <f>'Weekly prices for NSW 2020, 21 '!J31</f>
        <v>22.4348448832076</v>
      </c>
    </row>
    <row r="233" spans="2:16" x14ac:dyDescent="0.2">
      <c r="B233" s="75">
        <f t="shared" si="17"/>
        <v>2019</v>
      </c>
      <c r="C233" s="76">
        <f t="shared" si="15"/>
        <v>2020</v>
      </c>
      <c r="D233" s="83">
        <f>'Weekly prices for NSW 2020, 21 '!C32</f>
        <v>43800</v>
      </c>
      <c r="E233" s="283">
        <f>'Weekly prices for NSW 2020, 21 '!D32</f>
        <v>152.62184797320501</v>
      </c>
      <c r="F233" s="283">
        <f>'Weekly prices for NSW 2020, 21 '!E32</f>
        <v>154.84010951718901</v>
      </c>
      <c r="G233" s="283">
        <f>'Weekly prices for NSW 2020, 21 '!F32</f>
        <v>169.044109063749</v>
      </c>
      <c r="H233" s="283">
        <f>'Weekly prices for NSW 2020, 21 '!G32</f>
        <v>175.74909935743599</v>
      </c>
      <c r="I233" s="74">
        <f>'Weekly prices for NSW 2020, 21 '!H32</f>
        <v>149.62118279569901</v>
      </c>
      <c r="K233" s="85">
        <f t="shared" si="16"/>
        <v>43800</v>
      </c>
      <c r="L233" s="110">
        <f>'Weekly prices for NSW 2020, 21 '!K32</f>
        <v>2.1994385213313201</v>
      </c>
      <c r="M233" s="110">
        <f>'Weekly prices for NSW 2020, 21 '!I32</f>
        <v>15.1620543016029</v>
      </c>
      <c r="N233" s="111">
        <f>'Weekly prices for NSW 2020, 21 '!J32</f>
        <v>22.1452473874666</v>
      </c>
    </row>
    <row r="234" spans="2:16" x14ac:dyDescent="0.2">
      <c r="B234" s="75">
        <f t="shared" si="17"/>
        <v>2019</v>
      </c>
      <c r="C234" s="76">
        <f t="shared" si="15"/>
        <v>2020</v>
      </c>
      <c r="D234" s="83">
        <f>'Weekly prices for NSW 2020, 21 '!C33</f>
        <v>43807</v>
      </c>
      <c r="E234" s="283">
        <f>'Weekly prices for NSW 2020, 21 '!D33</f>
        <v>137.13398467865699</v>
      </c>
      <c r="F234" s="283">
        <f>'Weekly prices for NSW 2020, 21 '!E33</f>
        <v>139.899397685488</v>
      </c>
      <c r="G234" s="283">
        <f>'Weekly prices for NSW 2020, 21 '!F33</f>
        <v>153.72852429833301</v>
      </c>
      <c r="H234" s="283">
        <f>'Weekly prices for NSW 2020, 21 '!G33</f>
        <v>160.744898646096</v>
      </c>
      <c r="I234" s="74" t="str">
        <f>'Weekly prices for NSW 2020, 21 '!H33</f>
        <v>NA</v>
      </c>
      <c r="K234" s="85">
        <f t="shared" si="16"/>
        <v>43807</v>
      </c>
      <c r="L234" s="110">
        <f>'Weekly prices for NSW 2020, 21 '!K33</f>
        <v>2.1768204701861298</v>
      </c>
      <c r="M234" s="110">
        <f>'Weekly prices for NSW 2020, 21 '!I33</f>
        <v>15.539253821353199</v>
      </c>
      <c r="N234" s="111">
        <f>'Weekly prices for NSW 2020, 21 '!J33</f>
        <v>22.436640220207298</v>
      </c>
    </row>
    <row r="235" spans="2:16" x14ac:dyDescent="0.2">
      <c r="B235" s="75">
        <f t="shared" si="17"/>
        <v>2019</v>
      </c>
      <c r="C235" s="76">
        <f t="shared" si="15"/>
        <v>2020</v>
      </c>
      <c r="D235" s="83">
        <f>'Weekly prices for NSW 2020, 21 '!C34</f>
        <v>43814</v>
      </c>
      <c r="E235" s="283">
        <f>'Weekly prices for NSW 2020, 21 '!D34</f>
        <v>152.98048085238099</v>
      </c>
      <c r="F235" s="283">
        <f>'Weekly prices for NSW 2020, 21 '!E34</f>
        <v>155.32109200057201</v>
      </c>
      <c r="G235" s="283">
        <f>'Weekly prices for NSW 2020, 21 '!F34</f>
        <v>173.148034206505</v>
      </c>
      <c r="H235" s="283">
        <f>'Weekly prices for NSW 2020, 21 '!G34</f>
        <v>179.096324512308</v>
      </c>
      <c r="I235" s="74" t="str">
        <f>'Weekly prices for NSW 2020, 21 '!H34</f>
        <v>NA</v>
      </c>
      <c r="K235" s="85">
        <f t="shared" si="16"/>
        <v>43814</v>
      </c>
      <c r="L235" s="110">
        <f>'Weekly prices for NSW 2020, 21 '!K34</f>
        <v>2.5407451817623499</v>
      </c>
      <c r="M235" s="110">
        <f>'Weekly prices for NSW 2020, 21 '!I34</f>
        <v>15.0860661840745</v>
      </c>
      <c r="N235" s="111">
        <f>'Weekly prices for NSW 2020, 21 '!J34</f>
        <v>22.4733849480365</v>
      </c>
    </row>
    <row r="236" spans="2:16" x14ac:dyDescent="0.2">
      <c r="B236" s="75">
        <f t="shared" si="17"/>
        <v>2019</v>
      </c>
      <c r="C236" s="76">
        <f t="shared" si="15"/>
        <v>2020</v>
      </c>
      <c r="D236" s="83">
        <f>'Weekly prices for NSW 2020, 21 '!C35</f>
        <v>43821</v>
      </c>
      <c r="E236" s="283">
        <f>'Weekly prices for NSW 2020, 21 '!D35</f>
        <v>153.95112548300301</v>
      </c>
      <c r="F236" s="283">
        <f>'Weekly prices for NSW 2020, 21 '!E35</f>
        <v>156.09111725429099</v>
      </c>
      <c r="G236" s="283">
        <f>'Weekly prices for NSW 2020, 21 '!F35</f>
        <v>170.48516383755</v>
      </c>
      <c r="H236" s="283">
        <f>'Weekly prices for NSW 2020, 21 '!G35</f>
        <v>177.08685381762399</v>
      </c>
      <c r="I236" s="74" t="str">
        <f>'Weekly prices for NSW 2020, 21 '!H35</f>
        <v>NA</v>
      </c>
      <c r="K236" s="85">
        <f t="shared" si="16"/>
        <v>43821</v>
      </c>
      <c r="L236" s="110">
        <f>'Weekly prices for NSW 2020, 21 '!K35</f>
        <v>2.1655454529215299</v>
      </c>
      <c r="M236" s="110">
        <f>'Weekly prices for NSW 2020, 21 '!I35</f>
        <v>15.0477273418877</v>
      </c>
      <c r="N236" s="111">
        <f>'Weekly prices for NSW 2020, 21 '!J35</f>
        <v>22.082030052592</v>
      </c>
    </row>
    <row r="237" spans="2:16" x14ac:dyDescent="0.2">
      <c r="B237" s="75">
        <f t="shared" si="17"/>
        <v>2019</v>
      </c>
      <c r="C237" s="76">
        <f t="shared" si="15"/>
        <v>2020</v>
      </c>
      <c r="D237" s="83">
        <f>'Weekly prices for NSW 2020, 21 '!C36</f>
        <v>43828</v>
      </c>
      <c r="E237" s="283">
        <f>'Weekly prices for NSW 2020, 21 '!D36</f>
        <v>140.67343687719099</v>
      </c>
      <c r="F237" s="283">
        <f>'Weekly prices for NSW 2020, 21 '!E36</f>
        <v>143.158531870221</v>
      </c>
      <c r="G237" s="283">
        <f>'Weekly prices for NSW 2020, 21 '!F36</f>
        <v>157.271132095973</v>
      </c>
      <c r="H237" s="283">
        <f>'Weekly prices for NSW 2020, 21 '!G36</f>
        <v>164.01792329333799</v>
      </c>
      <c r="I237" s="74" t="str">
        <f>'Weekly prices for NSW 2020, 21 '!H36</f>
        <v>NA</v>
      </c>
      <c r="K237" s="85">
        <f t="shared" si="16"/>
        <v>43828</v>
      </c>
      <c r="L237" s="110">
        <f>'Weekly prices for NSW 2020, 21 '!K36</f>
        <v>2.15596395701826</v>
      </c>
      <c r="M237" s="110">
        <f>'Weekly prices for NSW 2020, 21 '!I36</f>
        <v>15.5173913043478</v>
      </c>
      <c r="N237" s="111">
        <f>'Weekly prices for NSW 2020, 21 '!J36</f>
        <v>22.469370097100299</v>
      </c>
    </row>
    <row r="238" spans="2:16" x14ac:dyDescent="0.2">
      <c r="B238" s="75">
        <f t="shared" si="17"/>
        <v>2020</v>
      </c>
      <c r="C238" s="76">
        <f t="shared" si="15"/>
        <v>2020</v>
      </c>
      <c r="D238" s="83">
        <f>'Weekly prices for NSW 2020, 21 '!C37</f>
        <v>43835</v>
      </c>
      <c r="E238" s="283">
        <f>'Weekly prices for NSW 2020, 21 '!D37</f>
        <v>135.71324495854199</v>
      </c>
      <c r="F238" s="283">
        <f>'Weekly prices for NSW 2020, 21 '!E37</f>
        <v>138.690862248662</v>
      </c>
      <c r="G238" s="283">
        <f>'Weekly prices for NSW 2020, 21 '!F37</f>
        <v>152.78434271619301</v>
      </c>
      <c r="H238" s="283">
        <f>'Weekly prices for NSW 2020, 21 '!G37</f>
        <v>159.509729671163</v>
      </c>
      <c r="I238" s="74" t="str">
        <f>'Weekly prices for NSW 2020, 21 '!H37</f>
        <v>NA</v>
      </c>
      <c r="K238" s="85">
        <f t="shared" si="16"/>
        <v>43835</v>
      </c>
      <c r="L238" s="110">
        <f>'Weekly prices for NSW 2020, 21 '!K37</f>
        <v>2.1132310973594901</v>
      </c>
      <c r="M238" s="110">
        <f>'Weekly prices for NSW 2020, 21 '!I37</f>
        <v>15.578006642170701</v>
      </c>
      <c r="N238" s="111">
        <f>'Weekly prices for NSW 2020, 21 '!J37</f>
        <v>22.564941255281902</v>
      </c>
      <c r="P238" s="325"/>
    </row>
    <row r="239" spans="2:16" x14ac:dyDescent="0.2">
      <c r="B239" s="75">
        <f t="shared" si="17"/>
        <v>2020</v>
      </c>
      <c r="C239" s="76">
        <f t="shared" si="15"/>
        <v>2020</v>
      </c>
      <c r="D239" s="83">
        <f>'Weekly prices for NSW 2020, 21 '!C38</f>
        <v>43842</v>
      </c>
      <c r="E239" s="283">
        <f>'Weekly prices for NSW 2020, 21 '!D38</f>
        <v>137.21001884262199</v>
      </c>
      <c r="F239" s="283">
        <f>'Weekly prices for NSW 2020, 21 '!E38</f>
        <v>141.72471217022601</v>
      </c>
      <c r="G239" s="283">
        <f>'Weekly prices for NSW 2020, 21 '!F38</f>
        <v>155.916897089397</v>
      </c>
      <c r="H239" s="283">
        <f>'Weekly prices for NSW 2020, 21 '!G38</f>
        <v>166.36898735248801</v>
      </c>
      <c r="I239" s="74" t="str">
        <f>'Weekly prices for NSW 2020, 21 '!H38</f>
        <v>NA</v>
      </c>
      <c r="K239" s="85">
        <f t="shared" si="16"/>
        <v>43842</v>
      </c>
      <c r="L239" s="110">
        <f>'Weekly prices for NSW 2020, 21 '!K38</f>
        <v>2.4666373333333298</v>
      </c>
      <c r="M239" s="110">
        <f>'Weekly prices for NSW 2020, 21 '!I38</f>
        <v>15.6175621576064</v>
      </c>
      <c r="N239" s="111">
        <f>'Weekly prices for NSW 2020, 21 '!J38</f>
        <v>23.0847548494005</v>
      </c>
    </row>
    <row r="240" spans="2:16" x14ac:dyDescent="0.2">
      <c r="B240" s="75">
        <f t="shared" si="17"/>
        <v>2020</v>
      </c>
      <c r="C240" s="76">
        <f t="shared" si="15"/>
        <v>2020</v>
      </c>
      <c r="D240" s="83">
        <f>'Weekly prices for NSW 2020, 21 '!C39</f>
        <v>43849</v>
      </c>
      <c r="E240" s="283">
        <f>'Weekly prices for NSW 2020, 21 '!D39</f>
        <v>155.11841302778799</v>
      </c>
      <c r="F240" s="283">
        <f>'Weekly prices for NSW 2020, 21 '!E39</f>
        <v>157.48516883089701</v>
      </c>
      <c r="G240" s="283">
        <f>'Weekly prices for NSW 2020, 21 '!F39</f>
        <v>174.533745454545</v>
      </c>
      <c r="H240" s="283">
        <f>'Weekly prices for NSW 2020, 21 '!G39</f>
        <v>180.31179767846299</v>
      </c>
      <c r="I240" s="74">
        <f>'Weekly prices for NSW 2020, 21 '!H39</f>
        <v>147.64193548387101</v>
      </c>
      <c r="K240" s="85">
        <f t="shared" si="16"/>
        <v>43849</v>
      </c>
      <c r="L240" s="110">
        <f>'Weekly prices for NSW 2020, 21 '!K39</f>
        <v>2.2733398462606398</v>
      </c>
      <c r="M240" s="110">
        <f>'Weekly prices for NSW 2020, 21 '!I39</f>
        <v>14.9475554239032</v>
      </c>
      <c r="N240" s="111">
        <f>'Weekly prices for NSW 2020, 21 '!J39</f>
        <v>22.128160064891201</v>
      </c>
    </row>
    <row r="241" spans="2:14" x14ac:dyDescent="0.2">
      <c r="B241" s="75">
        <f t="shared" si="17"/>
        <v>2020</v>
      </c>
      <c r="C241" s="76">
        <f t="shared" si="15"/>
        <v>2020</v>
      </c>
      <c r="D241" s="83">
        <f>'Weekly prices for NSW 2020, 21 '!C40</f>
        <v>43856</v>
      </c>
      <c r="E241" s="283">
        <f>'Weekly prices for NSW 2020, 21 '!D40</f>
        <v>146.038434284895</v>
      </c>
      <c r="F241" s="283">
        <f>'Weekly prices for NSW 2020, 21 '!E40</f>
        <v>148.591181446592</v>
      </c>
      <c r="G241" s="283">
        <f>'Weekly prices for NSW 2020, 21 '!F40</f>
        <v>163.01823388341001</v>
      </c>
      <c r="H241" s="283">
        <f>'Weekly prices for NSW 2020, 21 '!G40</f>
        <v>169.426315302706</v>
      </c>
      <c r="I241" s="74" t="str">
        <f>'Weekly prices for NSW 2020, 21 '!H40</f>
        <v>NA</v>
      </c>
      <c r="K241" s="85">
        <f t="shared" si="16"/>
        <v>43856</v>
      </c>
      <c r="L241" s="110">
        <f>'Weekly prices for NSW 2020, 21 '!K40</f>
        <v>2.2124330547074398</v>
      </c>
      <c r="M241" s="110">
        <f>'Weekly prices for NSW 2020, 21 '!I40</f>
        <v>15.3098474997045</v>
      </c>
      <c r="N241" s="111">
        <f>'Weekly prices for NSW 2020, 21 '!J40</f>
        <v>22.312838296807399</v>
      </c>
    </row>
    <row r="242" spans="2:14" x14ac:dyDescent="0.2">
      <c r="B242" s="75">
        <f t="shared" si="17"/>
        <v>2020</v>
      </c>
      <c r="C242" s="76">
        <f t="shared" si="15"/>
        <v>2020</v>
      </c>
      <c r="D242" s="83">
        <f>'Weekly prices for NSW 2020, 21 '!C41</f>
        <v>43863</v>
      </c>
      <c r="E242" s="283">
        <f>'Weekly prices for NSW 2020, 21 '!D41</f>
        <v>134.09914164732299</v>
      </c>
      <c r="F242" s="283">
        <f>'Weekly prices for NSW 2020, 21 '!E41</f>
        <v>137.061333751229</v>
      </c>
      <c r="G242" s="283">
        <f>'Weekly prices for NSW 2020, 21 '!F41</f>
        <v>150.73369310769999</v>
      </c>
      <c r="H242" s="283">
        <f>'Weekly prices for NSW 2020, 21 '!G41</f>
        <v>157.39357558196701</v>
      </c>
      <c r="I242" s="74" t="str">
        <f>'Weekly prices for NSW 2020, 21 '!H41</f>
        <v>NA</v>
      </c>
      <c r="K242" s="85">
        <f t="shared" si="16"/>
        <v>43863</v>
      </c>
      <c r="L242" s="110">
        <f>'Weekly prices for NSW 2020, 21 '!K41</f>
        <v>2.17830684069766</v>
      </c>
      <c r="M242" s="110">
        <f>'Weekly prices for NSW 2020, 21 '!I41</f>
        <v>15.5200649508637</v>
      </c>
      <c r="N242" s="111">
        <f>'Weekly prices for NSW 2020, 21 '!J41</f>
        <v>22.520898024195098</v>
      </c>
    </row>
    <row r="243" spans="2:14" x14ac:dyDescent="0.2">
      <c r="B243" s="75">
        <f t="shared" si="17"/>
        <v>2020</v>
      </c>
      <c r="C243" s="76">
        <f t="shared" si="15"/>
        <v>2020</v>
      </c>
      <c r="D243" s="83">
        <f>'Weekly prices for NSW 2020, 21 '!C42</f>
        <v>43870</v>
      </c>
      <c r="E243" s="283">
        <f>'Weekly prices for NSW 2020, 21 '!D42</f>
        <v>132.97009407512101</v>
      </c>
      <c r="F243" s="283">
        <f>'Weekly prices for NSW 2020, 21 '!E42</f>
        <v>136.94750456259899</v>
      </c>
      <c r="G243" s="283">
        <f>'Weekly prices for NSW 2020, 21 '!F42</f>
        <v>154.09028755371401</v>
      </c>
      <c r="H243" s="283">
        <f>'Weekly prices for NSW 2020, 21 '!G42</f>
        <v>158.531668623098</v>
      </c>
      <c r="I243" s="74">
        <f>'Weekly prices for NSW 2020, 21 '!H42</f>
        <v>143.9</v>
      </c>
      <c r="K243" s="85">
        <f t="shared" si="16"/>
        <v>43870</v>
      </c>
      <c r="L243" s="110">
        <f>'Weekly prices for NSW 2020, 21 '!K42</f>
        <v>2.3361805346448499</v>
      </c>
      <c r="M243" s="110">
        <f>'Weekly prices for NSW 2020, 21 '!I42</f>
        <v>15.2637851662404</v>
      </c>
      <c r="N243" s="111">
        <f>'Weekly prices for NSW 2020, 21 '!J42</f>
        <v>22.266743325362899</v>
      </c>
    </row>
    <row r="244" spans="2:14" x14ac:dyDescent="0.2">
      <c r="B244" s="75">
        <f t="shared" si="17"/>
        <v>2020</v>
      </c>
      <c r="C244" s="76">
        <f t="shared" si="15"/>
        <v>2020</v>
      </c>
      <c r="D244" s="83">
        <f>'Weekly prices for NSW 2020, 21 '!C43</f>
        <v>43877</v>
      </c>
      <c r="E244" s="283">
        <f>'Weekly prices for NSW 2020, 21 '!D43</f>
        <v>149.08005005302201</v>
      </c>
      <c r="F244" s="283">
        <f>'Weekly prices for NSW 2020, 21 '!E43</f>
        <v>150.884415357606</v>
      </c>
      <c r="G244" s="283">
        <f>'Weekly prices for NSW 2020, 21 '!F43</f>
        <v>169.00250060498499</v>
      </c>
      <c r="H244" s="283">
        <f>'Weekly prices for NSW 2020, 21 '!G43</f>
        <v>173.86799583408001</v>
      </c>
      <c r="I244" s="74" t="str">
        <f>'Weekly prices for NSW 2020, 21 '!H43</f>
        <v>NA</v>
      </c>
      <c r="K244" s="85">
        <f t="shared" si="16"/>
        <v>43877</v>
      </c>
      <c r="L244" s="110">
        <f>'Weekly prices for NSW 2020, 21 '!K43</f>
        <v>2.4490934465450098</v>
      </c>
      <c r="M244" s="110">
        <f>'Weekly prices for NSW 2020, 21 '!I43</f>
        <v>15.1383510112558</v>
      </c>
      <c r="N244" s="111">
        <f>'Weekly prices for NSW 2020, 21 '!J43</f>
        <v>22.4145888869296</v>
      </c>
    </row>
    <row r="245" spans="2:14" x14ac:dyDescent="0.2">
      <c r="B245" s="75">
        <f t="shared" si="17"/>
        <v>2020</v>
      </c>
      <c r="C245" s="76">
        <f t="shared" si="15"/>
        <v>2020</v>
      </c>
      <c r="D245" s="83">
        <f>'Weekly prices for NSW 2020, 21 '!C44</f>
        <v>43884</v>
      </c>
      <c r="E245" s="283">
        <f>'Weekly prices for NSW 2020, 21 '!D44</f>
        <v>147.280738321271</v>
      </c>
      <c r="F245" s="283">
        <f>'Weekly prices for NSW 2020, 21 '!E44</f>
        <v>149.42662414501601</v>
      </c>
      <c r="G245" s="283">
        <f>'Weekly prices for NSW 2020, 21 '!F44</f>
        <v>164.80749354214399</v>
      </c>
      <c r="H245" s="283">
        <f>'Weekly prices for NSW 2020, 21 '!G44</f>
        <v>170.666488163</v>
      </c>
      <c r="I245" s="74">
        <f>'Weekly prices for NSW 2020, 21 '!H44</f>
        <v>148.9</v>
      </c>
      <c r="K245" s="85">
        <f t="shared" si="16"/>
        <v>43884</v>
      </c>
      <c r="L245" s="110">
        <f>'Weekly prices for NSW 2020, 21 '!K44</f>
        <v>2.2705714355856301</v>
      </c>
      <c r="M245" s="110">
        <f>'Weekly prices for NSW 2020, 21 '!I44</f>
        <v>15.201645963630799</v>
      </c>
      <c r="N245" s="111">
        <f>'Weekly prices for NSW 2020, 21 '!J44</f>
        <v>22.104685506920099</v>
      </c>
    </row>
    <row r="246" spans="2:14" x14ac:dyDescent="0.2">
      <c r="B246" s="75">
        <f t="shared" si="17"/>
        <v>2020</v>
      </c>
      <c r="C246" s="76">
        <f t="shared" si="15"/>
        <v>2020</v>
      </c>
      <c r="D246" s="83">
        <f>'Weekly prices for NSW 2020, 21 '!C45</f>
        <v>43891</v>
      </c>
      <c r="E246" s="283">
        <f>'Weekly prices for NSW 2020, 21 '!D45</f>
        <v>132.759385233297</v>
      </c>
      <c r="F246" s="283">
        <f>'Weekly prices for NSW 2020, 21 '!E45</f>
        <v>135.66971969757901</v>
      </c>
      <c r="G246" s="283">
        <f>'Weekly prices for NSW 2020, 21 '!F45</f>
        <v>149.88248245643501</v>
      </c>
      <c r="H246" s="283">
        <f>'Weekly prices for NSW 2020, 21 '!G45</f>
        <v>155.95756657893301</v>
      </c>
      <c r="I246" s="74" t="str">
        <f>'Weekly prices for NSW 2020, 21 '!H45</f>
        <v>NA</v>
      </c>
      <c r="K246" s="85">
        <f t="shared" si="16"/>
        <v>43891</v>
      </c>
      <c r="L246" s="110">
        <f>'Weekly prices for NSW 2020, 21 '!K45</f>
        <v>2.2065638688739599</v>
      </c>
      <c r="M246" s="110">
        <f>'Weekly prices for NSW 2020, 21 '!I45</f>
        <v>15.570358358681</v>
      </c>
      <c r="N246" s="111">
        <f>'Weekly prices for NSW 2020, 21 '!J45</f>
        <v>22.1397857332501</v>
      </c>
    </row>
    <row r="247" spans="2:14" x14ac:dyDescent="0.2">
      <c r="B247" s="75">
        <f t="shared" si="17"/>
        <v>2020</v>
      </c>
      <c r="C247" s="76">
        <f t="shared" si="15"/>
        <v>2020</v>
      </c>
      <c r="D247" s="83">
        <f>'Weekly prices for NSW 2020, 21 '!C46</f>
        <v>43898</v>
      </c>
      <c r="E247" s="283">
        <f>'Weekly prices for NSW 2020, 21 '!D46</f>
        <v>125.78279696243</v>
      </c>
      <c r="F247" s="283">
        <f>'Weekly prices for NSW 2020, 21 '!E46</f>
        <v>129.46196805100899</v>
      </c>
      <c r="G247" s="283">
        <f>'Weekly prices for NSW 2020, 21 '!F46</f>
        <v>143.195240941187</v>
      </c>
      <c r="H247" s="283">
        <f>'Weekly prices for NSW 2020, 21 '!G46</f>
        <v>149.43622576386599</v>
      </c>
      <c r="I247" s="74">
        <f>'Weekly prices for NSW 2020, 21 '!H46</f>
        <v>160.82134831460701</v>
      </c>
      <c r="K247" s="85">
        <f t="shared" si="16"/>
        <v>43898</v>
      </c>
      <c r="L247" s="110">
        <f>'Weekly prices for NSW 2020, 21 '!K46</f>
        <v>2.2341827214762402</v>
      </c>
      <c r="M247" s="110">
        <f>'Weekly prices for NSW 2020, 21 '!I46</f>
        <v>15.6803757365685</v>
      </c>
      <c r="N247" s="111">
        <f>'Weekly prices for NSW 2020, 21 '!J46</f>
        <v>22.252043375330999</v>
      </c>
    </row>
    <row r="248" spans="2:14" x14ac:dyDescent="0.2">
      <c r="B248" s="75">
        <f t="shared" si="17"/>
        <v>2020</v>
      </c>
      <c r="C248" s="76">
        <f t="shared" si="15"/>
        <v>2020</v>
      </c>
      <c r="D248" s="83">
        <f>'Weekly prices for NSW 2020, 21 '!C47</f>
        <v>43905</v>
      </c>
      <c r="E248" s="283">
        <f>'Weekly prices for NSW 2020, 21 '!D47</f>
        <v>125.917502149645</v>
      </c>
      <c r="F248" s="283">
        <f>'Weekly prices for NSW 2020, 21 '!E47</f>
        <v>130.36064919458701</v>
      </c>
      <c r="G248" s="283">
        <f>'Weekly prices for NSW 2020, 21 '!F47</f>
        <v>144.339004178273</v>
      </c>
      <c r="H248" s="283">
        <f>'Weekly prices for NSW 2020, 21 '!G47</f>
        <v>150.23602442285301</v>
      </c>
      <c r="I248" s="74">
        <f>'Weekly prices for NSW 2020, 21 '!H47</f>
        <v>139.06049370531201</v>
      </c>
      <c r="K248" s="85">
        <f t="shared" si="16"/>
        <v>43905</v>
      </c>
      <c r="L248" s="110">
        <f>'Weekly prices for NSW 2020, 21 '!K47</f>
        <v>2.4688859402367198</v>
      </c>
      <c r="M248" s="110">
        <f>'Weekly prices for NSW 2020, 21 '!I47</f>
        <v>15.503756575004999</v>
      </c>
      <c r="N248" s="111">
        <f>'Weekly prices for NSW 2020, 21 '!J47</f>
        <v>22.3151663231715</v>
      </c>
    </row>
    <row r="249" spans="2:14" x14ac:dyDescent="0.2">
      <c r="B249" s="75">
        <f t="shared" si="17"/>
        <v>2020</v>
      </c>
      <c r="C249" s="76">
        <f t="shared" si="15"/>
        <v>2020</v>
      </c>
      <c r="D249" s="83">
        <f>'Weekly prices for NSW 2020, 21 '!C48</f>
        <v>43912</v>
      </c>
      <c r="E249" s="283">
        <f>'Weekly prices for NSW 2020, 21 '!D48</f>
        <v>137.118145636169</v>
      </c>
      <c r="F249" s="283">
        <f>'Weekly prices for NSW 2020, 21 '!E48</f>
        <v>138.633910829238</v>
      </c>
      <c r="G249" s="283">
        <f>'Weekly prices for NSW 2020, 21 '!F48</f>
        <v>155.63144678061201</v>
      </c>
      <c r="H249" s="283">
        <f>'Weekly prices for NSW 2020, 21 '!G48</f>
        <v>160.89603602154901</v>
      </c>
      <c r="I249" s="74">
        <f>'Weekly prices for NSW 2020, 21 '!H48</f>
        <v>149.16415094339601</v>
      </c>
      <c r="K249" s="85">
        <f t="shared" si="16"/>
        <v>43912</v>
      </c>
      <c r="L249" s="110">
        <f>'Weekly prices for NSW 2020, 21 '!K48</f>
        <v>2.4408620897995799</v>
      </c>
      <c r="M249" s="110">
        <f>'Weekly prices for NSW 2020, 21 '!I48</f>
        <v>15.292314063607099</v>
      </c>
      <c r="N249" s="111">
        <f>'Weekly prices for NSW 2020, 21 '!J48</f>
        <v>22.276484598632099</v>
      </c>
    </row>
    <row r="250" spans="2:14" x14ac:dyDescent="0.2">
      <c r="B250" s="75">
        <f t="shared" si="17"/>
        <v>2020</v>
      </c>
      <c r="C250" s="76">
        <f t="shared" si="15"/>
        <v>2020</v>
      </c>
      <c r="D250" s="83">
        <f>'Weekly prices for NSW 2020, 21 '!C49</f>
        <v>43919</v>
      </c>
      <c r="E250" s="283">
        <f>'Weekly prices for NSW 2020, 21 '!D49</f>
        <v>126.553117389644</v>
      </c>
      <c r="F250" s="283">
        <f>'Weekly prices for NSW 2020, 21 '!E49</f>
        <v>129.11888339698899</v>
      </c>
      <c r="G250" s="283">
        <f>'Weekly prices for NSW 2020, 21 '!F49</f>
        <v>144.62744101201599</v>
      </c>
      <c r="H250" s="283">
        <f>'Weekly prices for NSW 2020, 21 '!G49</f>
        <v>150.796516824706</v>
      </c>
      <c r="I250" s="74">
        <f>'Weekly prices for NSW 2020, 21 '!H49</f>
        <v>152.94780302423999</v>
      </c>
      <c r="K250" s="85">
        <f t="shared" si="16"/>
        <v>43919</v>
      </c>
      <c r="L250" s="110">
        <f>'Weekly prices for NSW 2020, 21 '!K49</f>
        <v>2.4549371179906601</v>
      </c>
      <c r="M250" s="110">
        <f>'Weekly prices for NSW 2020, 21 '!I49</f>
        <v>15.499291698090101</v>
      </c>
      <c r="N250" s="111">
        <f>'Weekly prices for NSW 2020, 21 '!J49</f>
        <v>22.606156413528598</v>
      </c>
    </row>
    <row r="251" spans="2:14" x14ac:dyDescent="0.2">
      <c r="B251" s="75">
        <f t="shared" si="17"/>
        <v>2020</v>
      </c>
      <c r="C251" s="76">
        <f t="shared" ref="C251:C263" si="18">YEAR(D251)+(MONTH(D251)&gt;=7)</f>
        <v>2020</v>
      </c>
      <c r="D251" s="83">
        <f>'Weekly prices for NSW 2020, 21 '!C50</f>
        <v>43926</v>
      </c>
      <c r="E251" s="283">
        <f>'Weekly prices for NSW 2020, 21 '!D50</f>
        <v>116.471117379216</v>
      </c>
      <c r="F251" s="283">
        <f>'Weekly prices for NSW 2020, 21 '!E50</f>
        <v>120.38042459867501</v>
      </c>
      <c r="G251" s="283">
        <f>'Weekly prices for NSW 2020, 21 '!F50</f>
        <v>134.623481159449</v>
      </c>
      <c r="H251" s="283">
        <f>'Weekly prices for NSW 2020, 21 '!G50</f>
        <v>141.08595948269399</v>
      </c>
      <c r="I251" s="74">
        <f>'Weekly prices for NSW 2020, 21 '!H50</f>
        <v>159.9</v>
      </c>
      <c r="K251" s="85">
        <f t="shared" ref="K251:K314" si="19">D251</f>
        <v>43926</v>
      </c>
      <c r="L251" s="110">
        <f>'Weekly prices for NSW 2020, 21 '!K50</f>
        <v>2.57456067629579</v>
      </c>
      <c r="M251" s="110">
        <f>'Weekly prices for NSW 2020, 21 '!I50</f>
        <v>15.653971146337099</v>
      </c>
      <c r="N251" s="111">
        <f>'Weekly prices for NSW 2020, 21 '!J50</f>
        <v>22.818967732867499</v>
      </c>
    </row>
    <row r="252" spans="2:14" x14ac:dyDescent="0.2">
      <c r="B252" s="75">
        <f t="shared" ref="B252:B263" si="20">YEAR(D252)</f>
        <v>2020</v>
      </c>
      <c r="C252" s="76">
        <f t="shared" si="18"/>
        <v>2020</v>
      </c>
      <c r="D252" s="83">
        <f>'Weekly prices for NSW 2020, 21 '!C51</f>
        <v>43933</v>
      </c>
      <c r="E252" s="283">
        <f>'Weekly prices for NSW 2020, 21 '!D51</f>
        <v>109.851945931635</v>
      </c>
      <c r="F252" s="283">
        <f>'Weekly prices for NSW 2020, 21 '!E51</f>
        <v>113.539381860858</v>
      </c>
      <c r="G252" s="283">
        <f>'Weekly prices for NSW 2020, 21 '!F51</f>
        <v>127.25826891709799</v>
      </c>
      <c r="H252" s="283">
        <f>'Weekly prices for NSW 2020, 21 '!G51</f>
        <v>133.78657070860299</v>
      </c>
      <c r="I252" s="74" t="str">
        <f>'Weekly prices for NSW 2020, 21 '!H51</f>
        <v>NA</v>
      </c>
      <c r="K252" s="85">
        <f t="shared" si="19"/>
        <v>43933</v>
      </c>
      <c r="L252" s="110">
        <f>'Weekly prices for NSW 2020, 21 '!K51</f>
        <v>2.4069759184611201</v>
      </c>
      <c r="M252" s="110">
        <f>'Weekly prices for NSW 2020, 21 '!I51</f>
        <v>15.555851768255501</v>
      </c>
      <c r="N252" s="111">
        <f>'Weekly prices for NSW 2020, 21 '!J51</f>
        <v>22.734939601868</v>
      </c>
    </row>
    <row r="253" spans="2:14" x14ac:dyDescent="0.2">
      <c r="B253" s="75">
        <f t="shared" si="20"/>
        <v>2020</v>
      </c>
      <c r="C253" s="76">
        <f t="shared" si="18"/>
        <v>2020</v>
      </c>
      <c r="D253" s="83">
        <f>'Weekly prices for NSW 2020, 21 '!C52</f>
        <v>43940</v>
      </c>
      <c r="E253" s="283">
        <f>'Weekly prices for NSW 2020, 21 '!D52</f>
        <v>102.864555087334</v>
      </c>
      <c r="F253" s="283">
        <f>'Weekly prices for NSW 2020, 21 '!E52</f>
        <v>107.44520672321001</v>
      </c>
      <c r="G253" s="283">
        <f>'Weekly prices for NSW 2020, 21 '!F52</f>
        <v>120.957426015956</v>
      </c>
      <c r="H253" s="283">
        <f>'Weekly prices for NSW 2020, 21 '!G52</f>
        <v>127.569358334051</v>
      </c>
      <c r="I253" s="74" t="str">
        <f>'Weekly prices for NSW 2020, 21 '!H52</f>
        <v>NA</v>
      </c>
      <c r="K253" s="85">
        <f t="shared" si="19"/>
        <v>43940</v>
      </c>
      <c r="L253" s="110">
        <f>'Weekly prices for NSW 2020, 21 '!K52</f>
        <v>2.39328013109749</v>
      </c>
      <c r="M253" s="110">
        <f>'Weekly prices for NSW 2020, 21 '!I52</f>
        <v>15.6798096355695</v>
      </c>
      <c r="N253" s="111">
        <f>'Weekly prices for NSW 2020, 21 '!J52</f>
        <v>22.879106486912701</v>
      </c>
    </row>
    <row r="254" spans="2:14" x14ac:dyDescent="0.2">
      <c r="B254" s="75">
        <f t="shared" si="20"/>
        <v>2020</v>
      </c>
      <c r="C254" s="76">
        <f t="shared" si="18"/>
        <v>2020</v>
      </c>
      <c r="D254" s="83">
        <f>'Weekly prices for NSW 2020, 21 '!C53</f>
        <v>43947</v>
      </c>
      <c r="E254" s="283">
        <f>'Weekly prices for NSW 2020, 21 '!D53</f>
        <v>99.520935710592298</v>
      </c>
      <c r="F254" s="283">
        <f>'Weekly prices for NSW 2020, 21 '!E53</f>
        <v>105.660003149869</v>
      </c>
      <c r="G254" s="283">
        <f>'Weekly prices for NSW 2020, 21 '!F53</f>
        <v>119.278722757663</v>
      </c>
      <c r="H254" s="283">
        <f>'Weekly prices for NSW 2020, 21 '!G53</f>
        <v>125.781903915469</v>
      </c>
      <c r="I254" s="74" t="str">
        <f>'Weekly prices for NSW 2020, 21 '!H53</f>
        <v>NA</v>
      </c>
      <c r="K254" s="85">
        <f t="shared" si="19"/>
        <v>43947</v>
      </c>
      <c r="L254" s="110">
        <f>'Weekly prices for NSW 2020, 21 '!K53</f>
        <v>2.3968862997187599</v>
      </c>
      <c r="M254" s="110">
        <f>'Weekly prices for NSW 2020, 21 '!I53</f>
        <v>15.673776431334799</v>
      </c>
      <c r="N254" s="111">
        <f>'Weekly prices for NSW 2020, 21 '!J53</f>
        <v>23.160356849295699</v>
      </c>
    </row>
    <row r="255" spans="2:14" x14ac:dyDescent="0.2">
      <c r="B255" s="75">
        <f t="shared" si="20"/>
        <v>2020</v>
      </c>
      <c r="C255" s="76">
        <f t="shared" si="18"/>
        <v>2020</v>
      </c>
      <c r="D255" s="83">
        <f>'Weekly prices for NSW 2020, 21 '!C54</f>
        <v>43954</v>
      </c>
      <c r="E255" s="283">
        <f>'Weekly prices for NSW 2020, 21 '!D54</f>
        <v>101.052538578777</v>
      </c>
      <c r="F255" s="283">
        <f>'Weekly prices for NSW 2020, 21 '!E54</f>
        <v>107.37443699035499</v>
      </c>
      <c r="G255" s="283">
        <f>'Weekly prices for NSW 2020, 21 '!F54</f>
        <v>124.394749608764</v>
      </c>
      <c r="H255" s="283">
        <f>'Weekly prices for NSW 2020, 21 '!G54</f>
        <v>128.23428434003301</v>
      </c>
      <c r="I255" s="74" t="str">
        <f>'Weekly prices for NSW 2020, 21 '!H54</f>
        <v>NA</v>
      </c>
      <c r="K255" s="85">
        <f t="shared" si="19"/>
        <v>43954</v>
      </c>
      <c r="L255" s="110">
        <f>'Weekly prices for NSW 2020, 21 '!K54</f>
        <v>2.0810787632588599</v>
      </c>
      <c r="M255" s="110">
        <f>'Weekly prices for NSW 2020, 21 '!I54</f>
        <v>15.4489561520401</v>
      </c>
      <c r="N255" s="111">
        <f>'Weekly prices for NSW 2020, 21 '!J54</f>
        <v>23.030178445741701</v>
      </c>
    </row>
    <row r="256" spans="2:14" x14ac:dyDescent="0.2">
      <c r="B256" s="75">
        <f t="shared" si="20"/>
        <v>2020</v>
      </c>
      <c r="C256" s="76">
        <f t="shared" si="18"/>
        <v>2020</v>
      </c>
      <c r="D256" s="83">
        <f>'Weekly prices for NSW 2020, 21 '!C55</f>
        <v>43961</v>
      </c>
      <c r="E256" s="283">
        <f>'Weekly prices for NSW 2020, 21 '!D55</f>
        <v>110.40797496988</v>
      </c>
      <c r="F256" s="283">
        <f>'Weekly prices for NSW 2020, 21 '!E55</f>
        <v>111.782435072171</v>
      </c>
      <c r="G256" s="283">
        <f>'Weekly prices for NSW 2020, 21 '!F55</f>
        <v>127.868695441738</v>
      </c>
      <c r="H256" s="283">
        <f>'Weekly prices for NSW 2020, 21 '!G55</f>
        <v>133.870323867922</v>
      </c>
      <c r="I256" s="74" t="str">
        <f>'Weekly prices for NSW 2020, 21 '!H55</f>
        <v>NA</v>
      </c>
      <c r="K256" s="85">
        <f t="shared" si="19"/>
        <v>43961</v>
      </c>
      <c r="L256" s="110">
        <f>'Weekly prices for NSW 2020, 21 '!K55</f>
        <v>2.4377131549847699</v>
      </c>
      <c r="M256" s="110">
        <f>'Weekly prices for NSW 2020, 21 '!I55</f>
        <v>14.993792023135301</v>
      </c>
      <c r="N256" s="111">
        <f>'Weekly prices for NSW 2020, 21 '!J55</f>
        <v>22.532486651030499</v>
      </c>
    </row>
    <row r="257" spans="2:16" x14ac:dyDescent="0.2">
      <c r="B257" s="75">
        <f t="shared" si="20"/>
        <v>2020</v>
      </c>
      <c r="C257" s="76">
        <f t="shared" si="18"/>
        <v>2020</v>
      </c>
      <c r="D257" s="83">
        <f>'Weekly prices for NSW 2020, 21 '!C56</f>
        <v>43968</v>
      </c>
      <c r="E257" s="283">
        <f>'Weekly prices for NSW 2020, 21 '!D56</f>
        <v>109.303665777915</v>
      </c>
      <c r="F257" s="283">
        <f>'Weekly prices for NSW 2020, 21 '!E56</f>
        <v>111.325672847874</v>
      </c>
      <c r="G257" s="283">
        <f>'Weekly prices for NSW 2020, 21 '!F56</f>
        <v>126.51753928753401</v>
      </c>
      <c r="H257" s="283">
        <f>'Weekly prices for NSW 2020, 21 '!G56</f>
        <v>133.06577536431101</v>
      </c>
      <c r="I257" s="74">
        <f>'Weekly prices for NSW 2020, 21 '!H56</f>
        <v>145.9</v>
      </c>
      <c r="K257" s="85">
        <f t="shared" si="19"/>
        <v>43968</v>
      </c>
      <c r="L257" s="110">
        <f>'Weekly prices for NSW 2020, 21 '!K56</f>
        <v>2.3711613920569099</v>
      </c>
      <c r="M257" s="110">
        <f>'Weekly prices for NSW 2020, 21 '!I56</f>
        <v>14.8474498858158</v>
      </c>
      <c r="N257" s="111">
        <f>'Weekly prices for NSW 2020, 21 '!J56</f>
        <v>22.186181226411801</v>
      </c>
    </row>
    <row r="258" spans="2:16" x14ac:dyDescent="0.2">
      <c r="B258" s="75">
        <f t="shared" si="20"/>
        <v>2020</v>
      </c>
      <c r="C258" s="76">
        <f t="shared" si="18"/>
        <v>2020</v>
      </c>
      <c r="D258" s="83">
        <f>'Weekly prices for NSW 2020, 21 '!C57</f>
        <v>43975</v>
      </c>
      <c r="E258" s="283">
        <f>'Weekly prices for NSW 2020, 21 '!D57</f>
        <v>108.272566138958</v>
      </c>
      <c r="F258" s="283">
        <f>'Weekly prices for NSW 2020, 21 '!E57</f>
        <v>110.453900675752</v>
      </c>
      <c r="G258" s="283">
        <f>'Weekly prices for NSW 2020, 21 '!F57</f>
        <v>124.626768140823</v>
      </c>
      <c r="H258" s="283">
        <f>'Weekly prices for NSW 2020, 21 '!G57</f>
        <v>131.45711289092301</v>
      </c>
      <c r="I258" s="74" t="str">
        <f>'Weekly prices for NSW 2020, 21 '!H57</f>
        <v>NA</v>
      </c>
      <c r="K258" s="85">
        <f t="shared" si="19"/>
        <v>43975</v>
      </c>
      <c r="L258" s="110">
        <f>'Weekly prices for NSW 2020, 21 '!K57</f>
        <v>1.9277040242530901</v>
      </c>
      <c r="M258" s="110">
        <f>'Weekly prices for NSW 2020, 21 '!I57</f>
        <v>14.749550332363</v>
      </c>
      <c r="N258" s="111">
        <f>'Weekly prices for NSW 2020, 21 '!J57</f>
        <v>21.966584639295402</v>
      </c>
    </row>
    <row r="259" spans="2:16" x14ac:dyDescent="0.2">
      <c r="B259" s="75">
        <f t="shared" si="20"/>
        <v>2020</v>
      </c>
      <c r="C259" s="76">
        <f t="shared" si="18"/>
        <v>2020</v>
      </c>
      <c r="D259" s="83">
        <f>'Weekly prices for NSW 2020, 21 '!C58</f>
        <v>43982</v>
      </c>
      <c r="E259" s="283">
        <f>'Weekly prices for NSW 2020, 21 '!D58</f>
        <v>104.228614881992</v>
      </c>
      <c r="F259" s="283">
        <f>'Weekly prices for NSW 2020, 21 '!E58</f>
        <v>106.800772739736</v>
      </c>
      <c r="G259" s="283">
        <f>'Weekly prices for NSW 2020, 21 '!F58</f>
        <v>120.51386728284599</v>
      </c>
      <c r="H259" s="283">
        <f>'Weekly prices for NSW 2020, 21 '!G58</f>
        <v>127.451547509802</v>
      </c>
      <c r="I259" s="74" t="str">
        <f>'Weekly prices for NSW 2020, 21 '!H58</f>
        <v>NA</v>
      </c>
      <c r="K259" s="85">
        <f t="shared" si="19"/>
        <v>43982</v>
      </c>
      <c r="L259" s="112">
        <f>'Weekly prices for NSW 2020, 21 '!K58</f>
        <v>1.9218611666721299</v>
      </c>
      <c r="M259" s="110">
        <f>'Weekly prices for NSW 2020, 21 '!I58</f>
        <v>14.8334578696343</v>
      </c>
      <c r="N259" s="111">
        <f>'Weekly prices for NSW 2020, 21 '!J58</f>
        <v>22.073100347202502</v>
      </c>
    </row>
    <row r="260" spans="2:16" x14ac:dyDescent="0.2">
      <c r="B260" s="75">
        <f t="shared" si="20"/>
        <v>2020</v>
      </c>
      <c r="C260" s="76">
        <f t="shared" si="18"/>
        <v>2020</v>
      </c>
      <c r="D260" s="83">
        <f>'Weekly prices for NSW 2020, 21 '!C59</f>
        <v>43989</v>
      </c>
      <c r="E260" s="283">
        <f>'Weekly prices for NSW 2020, 21 '!D59</f>
        <v>107.684740779016</v>
      </c>
      <c r="F260" s="283">
        <f>'Weekly prices for NSW 2020, 21 '!E59</f>
        <v>109.820572315639</v>
      </c>
      <c r="G260" s="283">
        <f>'Weekly prices for NSW 2020, 21 '!F59</f>
        <v>125.393762506535</v>
      </c>
      <c r="H260" s="283">
        <f>'Weekly prices for NSW 2020, 21 '!G59</f>
        <v>131.82999757432</v>
      </c>
      <c r="I260" s="74" t="str">
        <f>'Weekly prices for NSW 2020, 21 '!H59</f>
        <v>NA</v>
      </c>
      <c r="K260" s="85">
        <f t="shared" si="19"/>
        <v>43989</v>
      </c>
      <c r="L260" s="110">
        <f>'Weekly prices for NSW 2020, 21 '!K59</f>
        <v>1.89738271516412</v>
      </c>
      <c r="M260" s="110">
        <f>'Weekly prices for NSW 2020, 21 '!I59</f>
        <v>14.9673870247075</v>
      </c>
      <c r="N260" s="111">
        <f>'Weekly prices for NSW 2020, 21 '!J59</f>
        <v>22.155065829909699</v>
      </c>
    </row>
    <row r="261" spans="2:16" x14ac:dyDescent="0.2">
      <c r="B261" s="75">
        <f t="shared" si="20"/>
        <v>2020</v>
      </c>
      <c r="C261" s="76">
        <f t="shared" si="18"/>
        <v>2020</v>
      </c>
      <c r="D261" s="83">
        <f>'Weekly prices for NSW 2020, 21 '!C60</f>
        <v>43996</v>
      </c>
      <c r="E261" s="283">
        <f>'Weekly prices for NSW 2020, 21 '!D60</f>
        <v>120.323844567547</v>
      </c>
      <c r="F261" s="283">
        <f>'Weekly prices for NSW 2020, 21 '!E60</f>
        <v>121.649866808737</v>
      </c>
      <c r="G261" s="283">
        <f>'Weekly prices for NSW 2020, 21 '!F60</f>
        <v>138.49173739205401</v>
      </c>
      <c r="H261" s="283">
        <f>'Weekly prices for NSW 2020, 21 '!G60</f>
        <v>144.46037362133299</v>
      </c>
      <c r="I261" s="74">
        <f>'Weekly prices for NSW 2020, 21 '!H60</f>
        <v>148.9</v>
      </c>
      <c r="K261" s="85">
        <f t="shared" si="19"/>
        <v>43996</v>
      </c>
      <c r="L261" s="110">
        <f>'Weekly prices for NSW 2020, 21 '!K60</f>
        <v>2.3625887705281801</v>
      </c>
      <c r="M261" s="110">
        <f>'Weekly prices for NSW 2020, 21 '!I60</f>
        <v>14.8265341026557</v>
      </c>
      <c r="N261" s="111">
        <f>'Weekly prices for NSW 2020, 21 '!J60</f>
        <v>22.2992923720753</v>
      </c>
    </row>
    <row r="262" spans="2:16" x14ac:dyDescent="0.2">
      <c r="B262" s="75">
        <f t="shared" si="20"/>
        <v>2020</v>
      </c>
      <c r="C262" s="76">
        <f t="shared" si="18"/>
        <v>2020</v>
      </c>
      <c r="D262" s="83">
        <f>'Weekly prices for NSW 2020, 21 '!C61</f>
        <v>44003</v>
      </c>
      <c r="E262" s="283">
        <f>'Weekly prices for NSW 2020, 21 '!D61</f>
        <v>122.45919542226</v>
      </c>
      <c r="F262" s="283">
        <f>'Weekly prices for NSW 2020, 21 '!E61</f>
        <v>123.61276809496999</v>
      </c>
      <c r="G262" s="283">
        <f>'Weekly prices for NSW 2020, 21 '!F61</f>
        <v>139.082503252295</v>
      </c>
      <c r="H262" s="283">
        <f>'Weekly prices for NSW 2020, 21 '!G61</f>
        <v>145.60266228546701</v>
      </c>
      <c r="I262" s="74">
        <f>'Weekly prices for NSW 2020, 21 '!H61</f>
        <v>147.9</v>
      </c>
      <c r="K262" s="85">
        <f t="shared" si="19"/>
        <v>44003</v>
      </c>
      <c r="L262" s="110">
        <f>'Weekly prices for NSW 2020, 21 '!K61</f>
        <v>1.983023225046</v>
      </c>
      <c r="M262" s="110">
        <f>'Weekly prices for NSW 2020, 21 '!I61</f>
        <v>14.7968681472324</v>
      </c>
      <c r="N262" s="111">
        <f>'Weekly prices for NSW 2020, 21 '!J61</f>
        <v>22.0093731637707</v>
      </c>
    </row>
    <row r="263" spans="2:16" ht="12.75" thickBot="1" x14ac:dyDescent="0.25">
      <c r="B263" s="75">
        <f t="shared" si="20"/>
        <v>2020</v>
      </c>
      <c r="C263" s="76">
        <f t="shared" si="18"/>
        <v>2020</v>
      </c>
      <c r="D263" s="382">
        <f>'Weekly prices for NSW 2020, 21 '!C62</f>
        <v>44010</v>
      </c>
      <c r="E263" s="107">
        <f>'Weekly prices for NSW 2020, 21 '!D62</f>
        <v>118.549980153655</v>
      </c>
      <c r="F263" s="107">
        <f>'Weekly prices for NSW 2020, 21 '!E62</f>
        <v>120.03526894210199</v>
      </c>
      <c r="G263" s="107">
        <f>'Weekly prices for NSW 2020, 21 '!F62</f>
        <v>134.47302555726401</v>
      </c>
      <c r="H263" s="107">
        <f>'Weekly prices for NSW 2020, 21 '!G62</f>
        <v>141.075355876548</v>
      </c>
      <c r="I263" s="108" t="str">
        <f>'Weekly prices for NSW 2020, 21 '!H62</f>
        <v>NA</v>
      </c>
      <c r="K263" s="109">
        <f t="shared" si="19"/>
        <v>44010</v>
      </c>
      <c r="L263" s="107">
        <f>'Weekly prices for NSW 2020, 21 '!K62</f>
        <v>1.9063953417400099</v>
      </c>
      <c r="M263" s="107">
        <f>'Weekly prices for NSW 2020, 21 '!I62</f>
        <v>14.8341912947557</v>
      </c>
      <c r="N263" s="108">
        <f>'Weekly prices for NSW 2020, 21 '!J62</f>
        <v>21.971222604211398</v>
      </c>
    </row>
    <row r="264" spans="2:16" ht="12.75" thickTop="1" x14ac:dyDescent="0.2">
      <c r="B264" s="75">
        <f t="shared" ref="B264:B315" si="21">YEAR(D264)</f>
        <v>2020</v>
      </c>
      <c r="C264" s="76">
        <f t="shared" ref="C264:C315" si="22">YEAR(D264)+(MONTH(D264)&gt;=7)</f>
        <v>2021</v>
      </c>
      <c r="D264" s="381">
        <f>'Weekly prices for NSW 2020, 21 '!C63</f>
        <v>44017</v>
      </c>
      <c r="E264" s="283">
        <f>'Weekly prices for NSW 2020, 21 '!D63</f>
        <v>113.38840739847301</v>
      </c>
      <c r="F264" s="283">
        <f>'Weekly prices for NSW 2020, 21 '!E63</f>
        <v>115.533953600773</v>
      </c>
      <c r="G264" s="283">
        <f>'Weekly prices for NSW 2020, 21 '!F63</f>
        <v>129.82112496329901</v>
      </c>
      <c r="H264" s="283">
        <f>'Weekly prices for NSW 2020, 21 '!G63</f>
        <v>136.21670362698501</v>
      </c>
      <c r="I264" s="383">
        <f>'Weekly prices for NSW 2020, 21 '!H63</f>
        <v>0</v>
      </c>
      <c r="J264" s="73"/>
      <c r="K264" s="85">
        <f t="shared" si="19"/>
        <v>44017</v>
      </c>
      <c r="L264" s="110">
        <f>'Weekly prices for NSW 2020, 21 '!K63</f>
        <v>1.9060604442545901</v>
      </c>
      <c r="M264" s="110">
        <f>'Weekly prices for NSW 2020, 21 '!I63</f>
        <v>14.9947952357644</v>
      </c>
      <c r="N264" s="111">
        <f>'Weekly prices for NSW 2020, 21 '!J63</f>
        <v>22.030964447625902</v>
      </c>
      <c r="P264" s="110"/>
    </row>
    <row r="265" spans="2:16" x14ac:dyDescent="0.2">
      <c r="B265" s="75">
        <f t="shared" si="21"/>
        <v>2020</v>
      </c>
      <c r="C265" s="76">
        <f t="shared" si="22"/>
        <v>2021</v>
      </c>
      <c r="D265" s="381">
        <f>'Weekly prices for NSW 2020, 21 '!C64</f>
        <v>44024</v>
      </c>
      <c r="E265" s="283">
        <f>'Weekly prices for NSW 2020, 21 '!D64</f>
        <v>112.6024625</v>
      </c>
      <c r="F265" s="283">
        <f>'Weekly prices for NSW 2020, 21 '!E64</f>
        <v>114.25470929304799</v>
      </c>
      <c r="G265" s="283">
        <f>'Weekly prices for NSW 2020, 21 '!F64</f>
        <v>129.62011727243399</v>
      </c>
      <c r="H265" s="283">
        <f>'Weekly prices for NSW 2020, 21 '!G64</f>
        <v>135.86683719132699</v>
      </c>
      <c r="I265" s="74">
        <f>'Weekly prices for NSW 2020, 21 '!H64</f>
        <v>0</v>
      </c>
      <c r="J265" s="73"/>
      <c r="K265" s="85">
        <f t="shared" si="19"/>
        <v>44024</v>
      </c>
      <c r="L265" s="110">
        <f>'Weekly prices for NSW 2020, 21 '!K64</f>
        <v>1.8613864191367899</v>
      </c>
      <c r="M265" s="110">
        <f>'Weekly prices for NSW 2020, 21 '!I64</f>
        <v>15.119722637296199</v>
      </c>
      <c r="N265" s="111">
        <f>'Weekly prices for NSW 2020, 21 '!J64</f>
        <v>22.168897480819201</v>
      </c>
    </row>
    <row r="266" spans="2:16" x14ac:dyDescent="0.2">
      <c r="B266" s="75">
        <f t="shared" si="21"/>
        <v>2020</v>
      </c>
      <c r="C266" s="76">
        <f t="shared" si="22"/>
        <v>2021</v>
      </c>
      <c r="D266" s="381">
        <f>'Weekly prices for NSW 2020, 21 '!C65</f>
        <v>44031</v>
      </c>
      <c r="E266" s="283">
        <f>'Weekly prices for NSW 2020, 21 '!D65</f>
        <v>124.32640016548601</v>
      </c>
      <c r="F266" s="283">
        <f>'Weekly prices for NSW 2020, 21 '!E65</f>
        <v>125.85047725035299</v>
      </c>
      <c r="G266" s="283">
        <f>'Weekly prices for NSW 2020, 21 '!F65</f>
        <v>144.47622812288699</v>
      </c>
      <c r="H266" s="283">
        <f>'Weekly prices for NSW 2020, 21 '!G65</f>
        <v>149.89844527037599</v>
      </c>
      <c r="I266" s="74">
        <f>'Weekly prices for NSW 2020, 21 '!H65</f>
        <v>0</v>
      </c>
      <c r="J266" s="73"/>
      <c r="K266" s="85">
        <f t="shared" si="19"/>
        <v>44031</v>
      </c>
      <c r="L266" s="110">
        <f>'Weekly prices for NSW 2020, 21 '!K65</f>
        <v>2.1653689820251101</v>
      </c>
      <c r="M266" s="110">
        <f>'Weekly prices for NSW 2020, 21 '!I65</f>
        <v>15.000838153122199</v>
      </c>
      <c r="N266" s="111">
        <f>'Weekly prices for NSW 2020, 21 '!J65</f>
        <v>22.2534152122387</v>
      </c>
    </row>
    <row r="267" spans="2:16" x14ac:dyDescent="0.2">
      <c r="B267" s="75">
        <f t="shared" si="21"/>
        <v>2020</v>
      </c>
      <c r="C267" s="76">
        <f t="shared" si="22"/>
        <v>2021</v>
      </c>
      <c r="D267" s="381">
        <f>'Weekly prices for NSW 2020, 21 '!C66</f>
        <v>44038</v>
      </c>
      <c r="E267" s="283">
        <f>'Weekly prices for NSW 2020, 21 '!D66</f>
        <v>129.14706934710401</v>
      </c>
      <c r="F267" s="283">
        <f>'Weekly prices for NSW 2020, 21 '!E66</f>
        <v>130.80545450663899</v>
      </c>
      <c r="G267" s="283">
        <f>'Weekly prices for NSW 2020, 21 '!F66</f>
        <v>147.60302453771899</v>
      </c>
      <c r="H267" s="283">
        <f>'Weekly prices for NSW 2020, 21 '!G66</f>
        <v>153.59095634297199</v>
      </c>
      <c r="I267" s="74">
        <f>'Weekly prices for NSW 2020, 21 '!H66</f>
        <v>0</v>
      </c>
      <c r="J267" s="73"/>
      <c r="K267" s="85">
        <f t="shared" si="19"/>
        <v>44038</v>
      </c>
      <c r="L267" s="110">
        <f>'Weekly prices for NSW 2020, 21 '!K66</f>
        <v>2.0418356035218701</v>
      </c>
      <c r="M267" s="110">
        <f>'Weekly prices for NSW 2020, 21 '!I66</f>
        <v>14.890803526289201</v>
      </c>
      <c r="N267" s="111">
        <f>'Weekly prices for NSW 2020, 21 '!J66</f>
        <v>22.1091545262965</v>
      </c>
    </row>
    <row r="268" spans="2:16" x14ac:dyDescent="0.2">
      <c r="B268" s="75">
        <f t="shared" si="21"/>
        <v>2020</v>
      </c>
      <c r="C268" s="76">
        <f t="shared" si="22"/>
        <v>2021</v>
      </c>
      <c r="D268" s="381">
        <f>'Weekly prices for NSW 2020, 21 '!C67</f>
        <v>44045</v>
      </c>
      <c r="E268" s="283">
        <f>'Weekly prices for NSW 2020, 21 '!D67</f>
        <v>123.615762109835</v>
      </c>
      <c r="F268" s="283">
        <f>'Weekly prices for NSW 2020, 21 '!E67</f>
        <v>125.103150683479</v>
      </c>
      <c r="G268" s="283">
        <f>'Weekly prices for NSW 2020, 21 '!F67</f>
        <v>140.25245617012399</v>
      </c>
      <c r="H268" s="283">
        <f>'Weekly prices for NSW 2020, 21 '!G67</f>
        <v>147.038170292465</v>
      </c>
      <c r="I268" s="74">
        <f>'Weekly prices for NSW 2020, 21 '!H67</f>
        <v>0</v>
      </c>
      <c r="J268" s="73"/>
      <c r="K268" s="85">
        <f t="shared" si="19"/>
        <v>44045</v>
      </c>
      <c r="L268" s="110">
        <f>'Weekly prices for NSW 2020, 21 '!K67</f>
        <v>1.89452350927761</v>
      </c>
      <c r="M268" s="110">
        <f>'Weekly prices for NSW 2020, 21 '!I67</f>
        <v>14.8271942224954</v>
      </c>
      <c r="N268" s="111">
        <f>'Weekly prices for NSW 2020, 21 '!J67</f>
        <v>21.9839989444053</v>
      </c>
    </row>
    <row r="269" spans="2:16" x14ac:dyDescent="0.2">
      <c r="B269" s="75">
        <f t="shared" si="21"/>
        <v>2020</v>
      </c>
      <c r="C269" s="76">
        <f t="shared" si="22"/>
        <v>2021</v>
      </c>
      <c r="D269" s="381">
        <f>'Weekly prices for NSW 2020, 21 '!C68</f>
        <v>44052</v>
      </c>
      <c r="E269" s="283">
        <f>'Weekly prices for NSW 2020, 21 '!D68</f>
        <v>116.64544924062</v>
      </c>
      <c r="F269" s="283">
        <f>'Weekly prices for NSW 2020, 21 '!E68</f>
        <v>118.512612523047</v>
      </c>
      <c r="G269" s="283">
        <f>'Weekly prices for NSW 2020, 21 '!F68</f>
        <v>133.07463705831799</v>
      </c>
      <c r="H269" s="283">
        <f>'Weekly prices for NSW 2020, 21 '!G68</f>
        <v>139.734691548348</v>
      </c>
      <c r="I269" s="74">
        <f>'Weekly prices for NSW 2020, 21 '!H68</f>
        <v>0</v>
      </c>
      <c r="J269" s="73"/>
      <c r="K269" s="85">
        <f t="shared" si="19"/>
        <v>44052</v>
      </c>
      <c r="L269" s="110">
        <f>'Weekly prices for NSW 2020, 21 '!K68</f>
        <v>1.9092602644549099</v>
      </c>
      <c r="M269" s="110">
        <f>'Weekly prices for NSW 2020, 21 '!I68</f>
        <v>15.1437583217847</v>
      </c>
      <c r="N269" s="111">
        <f>'Weekly prices for NSW 2020, 21 '!J68</f>
        <v>22.201141767892398</v>
      </c>
    </row>
    <row r="270" spans="2:16" x14ac:dyDescent="0.2">
      <c r="B270" s="75">
        <f t="shared" si="21"/>
        <v>2020</v>
      </c>
      <c r="C270" s="76">
        <f t="shared" si="22"/>
        <v>2021</v>
      </c>
      <c r="D270" s="381">
        <f>'Weekly prices for NSW 2020, 21 '!C69</f>
        <v>44059</v>
      </c>
      <c r="E270" s="283">
        <f>'Weekly prices for NSW 2020, 21 '!D69</f>
        <v>110.02680169646</v>
      </c>
      <c r="F270" s="283">
        <f>'Weekly prices for NSW 2020, 21 '!E69</f>
        <v>112.165845850094</v>
      </c>
      <c r="G270" s="283">
        <f>'Weekly prices for NSW 2020, 21 '!F69</f>
        <v>126.54004566425</v>
      </c>
      <c r="H270" s="283">
        <f>'Weekly prices for NSW 2020, 21 '!G69</f>
        <v>133.30526226791599</v>
      </c>
      <c r="I270" s="74">
        <f>'Weekly prices for NSW 2020, 21 '!H69</f>
        <v>0</v>
      </c>
      <c r="K270" s="85">
        <f t="shared" si="19"/>
        <v>44059</v>
      </c>
      <c r="L270" s="110">
        <f>'Weekly prices for NSW 2020, 21 '!K69</f>
        <v>1.89097260977298</v>
      </c>
      <c r="M270" s="110">
        <f>'Weekly prices for NSW 2020, 21 '!I69</f>
        <v>15.3155597360816</v>
      </c>
      <c r="N270" s="111">
        <f>'Weekly prices for NSW 2020, 21 '!J69</f>
        <v>22.4150196599977</v>
      </c>
    </row>
    <row r="271" spans="2:16" x14ac:dyDescent="0.2">
      <c r="B271" s="75">
        <f t="shared" si="21"/>
        <v>2020</v>
      </c>
      <c r="C271" s="76">
        <f t="shared" si="22"/>
        <v>2021</v>
      </c>
      <c r="D271" s="381">
        <f>'Weekly prices for NSW 2020, 21 '!C70</f>
        <v>44066</v>
      </c>
      <c r="E271" s="283">
        <f>'Weekly prices for NSW 2020, 21 '!D70</f>
        <v>113.21331086679101</v>
      </c>
      <c r="F271" s="283">
        <f>'Weekly prices for NSW 2020, 21 '!E70</f>
        <v>115.315519541673</v>
      </c>
      <c r="G271" s="283">
        <f>'Weekly prices for NSW 2020, 21 '!F70</f>
        <v>131.02222726315301</v>
      </c>
      <c r="H271" s="283">
        <f>'Weekly prices for NSW 2020, 21 '!G70</f>
        <v>137.69140807752899</v>
      </c>
      <c r="I271" s="74">
        <f>'Weekly prices for NSW 2020, 21 '!H70</f>
        <v>0</v>
      </c>
      <c r="K271" s="85">
        <f t="shared" si="19"/>
        <v>44066</v>
      </c>
      <c r="L271" s="110">
        <f>'Weekly prices for NSW 2020, 21 '!K70</f>
        <v>1.87216255916435</v>
      </c>
      <c r="M271" s="110">
        <f>'Weekly prices for NSW 2020, 21 '!I70</f>
        <v>15.2394842899437</v>
      </c>
      <c r="N271" s="111">
        <f>'Weekly prices for NSW 2020, 21 '!J70</f>
        <v>22.425820007332799</v>
      </c>
    </row>
    <row r="272" spans="2:16" x14ac:dyDescent="0.2">
      <c r="B272" s="75">
        <f t="shared" si="21"/>
        <v>2020</v>
      </c>
      <c r="C272" s="76">
        <f t="shared" si="22"/>
        <v>2021</v>
      </c>
      <c r="D272" s="381">
        <f>'Weekly prices for NSW 2020, 21 '!C71</f>
        <v>44073</v>
      </c>
      <c r="E272" s="283">
        <f>'Weekly prices for NSW 2020, 21 '!D71</f>
        <v>130.39320786516899</v>
      </c>
      <c r="F272" s="283">
        <f>'Weekly prices for NSW 2020, 21 '!E71</f>
        <v>131.777251624884</v>
      </c>
      <c r="G272" s="283">
        <f>'Weekly prices for NSW 2020, 21 '!F71</f>
        <v>150.581174937779</v>
      </c>
      <c r="H272" s="283">
        <f>'Weekly prices for NSW 2020, 21 '!G71</f>
        <v>155.95564761847399</v>
      </c>
      <c r="I272" s="74">
        <f>'Weekly prices for NSW 2020, 21 '!H71</f>
        <v>0</v>
      </c>
      <c r="K272" s="85">
        <f t="shared" si="19"/>
        <v>44073</v>
      </c>
      <c r="L272" s="110">
        <f>'Weekly prices for NSW 2020, 21 '!K71</f>
        <v>2.2408604502210498</v>
      </c>
      <c r="M272" s="110">
        <f>'Weekly prices for NSW 2020, 21 '!I71</f>
        <v>14.9706850675139</v>
      </c>
      <c r="N272" s="111">
        <f>'Weekly prices for NSW 2020, 21 '!J71</f>
        <v>22.5061917221032</v>
      </c>
    </row>
    <row r="273" spans="2:14" x14ac:dyDescent="0.2">
      <c r="B273" s="75">
        <f t="shared" si="21"/>
        <v>2020</v>
      </c>
      <c r="C273" s="76">
        <f t="shared" si="22"/>
        <v>2021</v>
      </c>
      <c r="D273" s="381">
        <f>'Weekly prices for NSW 2020, 21 '!C72</f>
        <v>44080</v>
      </c>
      <c r="E273" s="283">
        <f>'Weekly prices for NSW 2020, 21 '!D72</f>
        <v>131.992884321155</v>
      </c>
      <c r="F273" s="283">
        <f>'Weekly prices for NSW 2020, 21 '!E72</f>
        <v>134.052126242345</v>
      </c>
      <c r="G273" s="283">
        <f>'Weekly prices for NSW 2020, 21 '!F72</f>
        <v>149.180581087397</v>
      </c>
      <c r="H273" s="283">
        <f>'Weekly prices for NSW 2020, 21 '!G72</f>
        <v>155.78328862796701</v>
      </c>
      <c r="I273" s="74">
        <f>'Weekly prices for NSW 2020, 21 '!H72</f>
        <v>0</v>
      </c>
      <c r="K273" s="85">
        <f t="shared" si="19"/>
        <v>44080</v>
      </c>
      <c r="L273" s="110">
        <f>'Weekly prices for NSW 2020, 21 '!K72</f>
        <v>1.90870871554412</v>
      </c>
      <c r="M273" s="110">
        <f>'Weekly prices for NSW 2020, 21 '!I72</f>
        <v>14.8219327248356</v>
      </c>
      <c r="N273" s="111">
        <f>'Weekly prices for NSW 2020, 21 '!J72</f>
        <v>22.0154458978542</v>
      </c>
    </row>
    <row r="274" spans="2:14" x14ac:dyDescent="0.2">
      <c r="B274" s="75">
        <f t="shared" si="21"/>
        <v>2020</v>
      </c>
      <c r="C274" s="76">
        <f t="shared" si="22"/>
        <v>2021</v>
      </c>
      <c r="D274" s="381">
        <f>'Weekly prices for NSW 2020, 21 '!C73</f>
        <v>44087</v>
      </c>
      <c r="E274" s="283">
        <f>'Weekly prices for NSW 2020, 21 '!D73</f>
        <v>121.75469873458999</v>
      </c>
      <c r="F274" s="283">
        <f>'Weekly prices for NSW 2020, 21 '!E73</f>
        <v>123.710814998451</v>
      </c>
      <c r="G274" s="283">
        <f>'Weekly prices for NSW 2020, 21 '!F73</f>
        <v>138.099339030126</v>
      </c>
      <c r="H274" s="283">
        <f>'Weekly prices for NSW 2020, 21 '!G73</f>
        <v>144.95294831264999</v>
      </c>
      <c r="I274" s="74">
        <f>'Weekly prices for NSW 2020, 21 '!H73</f>
        <v>0</v>
      </c>
      <c r="K274" s="85">
        <f t="shared" si="19"/>
        <v>44087</v>
      </c>
      <c r="L274" s="110">
        <f>'Weekly prices for NSW 2020, 21 '!K73</f>
        <v>2.0103807911401299</v>
      </c>
      <c r="M274" s="110">
        <f>'Weekly prices for NSW 2020, 21 '!I73</f>
        <v>14.9961488914503</v>
      </c>
      <c r="N274" s="111">
        <f>'Weekly prices for NSW 2020, 21 '!J73</f>
        <v>22.114183212667101</v>
      </c>
    </row>
    <row r="275" spans="2:14" x14ac:dyDescent="0.2">
      <c r="B275" s="75">
        <f t="shared" si="21"/>
        <v>2020</v>
      </c>
      <c r="C275" s="76">
        <f t="shared" si="22"/>
        <v>2021</v>
      </c>
      <c r="D275" s="381">
        <f>'Weekly prices for NSW 2020, 21 '!C74</f>
        <v>44094</v>
      </c>
      <c r="E275" s="283">
        <f>'Weekly prices for NSW 2020, 21 '!D74</f>
        <v>113.317469969633</v>
      </c>
      <c r="F275" s="283">
        <f>'Weekly prices for NSW 2020, 21 '!E74</f>
        <v>115.3328935752</v>
      </c>
      <c r="G275" s="283">
        <f>'Weekly prices for NSW 2020, 21 '!F74</f>
        <v>129.85513723034401</v>
      </c>
      <c r="H275" s="283">
        <f>'Weekly prices for NSW 2020, 21 '!G74</f>
        <v>136.80415576169599</v>
      </c>
      <c r="I275" s="74">
        <f>'Weekly prices for NSW 2020, 21 '!H74</f>
        <v>0</v>
      </c>
      <c r="K275" s="85">
        <f t="shared" si="19"/>
        <v>44094</v>
      </c>
      <c r="L275" s="110">
        <f>'Weekly prices for NSW 2020, 21 '!K74</f>
        <v>1.94320221272525</v>
      </c>
      <c r="M275" s="110">
        <f>'Weekly prices for NSW 2020, 21 '!I74</f>
        <v>15.386469813363201</v>
      </c>
      <c r="N275" s="111">
        <f>'Weekly prices for NSW 2020, 21 '!J74</f>
        <v>22.4851971788468</v>
      </c>
    </row>
    <row r="276" spans="2:14" x14ac:dyDescent="0.2">
      <c r="B276" s="75">
        <f t="shared" si="21"/>
        <v>2020</v>
      </c>
      <c r="C276" s="76">
        <f t="shared" si="22"/>
        <v>2021</v>
      </c>
      <c r="D276" s="381">
        <f>'Weekly prices for NSW 2020, 21 '!C75</f>
        <v>44101</v>
      </c>
      <c r="E276" s="283">
        <f>'Weekly prices for NSW 2020, 21 '!D75</f>
        <v>110.126287870502</v>
      </c>
      <c r="F276" s="283">
        <f>'Weekly prices for NSW 2020, 21 '!E75</f>
        <v>112.216066784126</v>
      </c>
      <c r="G276" s="283">
        <f>'Weekly prices for NSW 2020, 21 '!F75</f>
        <v>127.239956914524</v>
      </c>
      <c r="H276" s="283">
        <f>'Weekly prices for NSW 2020, 21 '!G75</f>
        <v>133.837708762912</v>
      </c>
      <c r="I276" s="74">
        <f>'Weekly prices for NSW 2020, 21 '!H75</f>
        <v>0</v>
      </c>
      <c r="K276" s="85">
        <f t="shared" si="19"/>
        <v>44101</v>
      </c>
      <c r="L276" s="110">
        <f>'Weekly prices for NSW 2020, 21 '!K75</f>
        <v>1.95746715980105</v>
      </c>
      <c r="M276" s="110">
        <f>'Weekly prices for NSW 2020, 21 '!I75</f>
        <v>15.3223743325954</v>
      </c>
      <c r="N276" s="111">
        <f>'Weekly prices for NSW 2020, 21 '!J75</f>
        <v>22.446398723939598</v>
      </c>
    </row>
    <row r="277" spans="2:14" x14ac:dyDescent="0.2">
      <c r="B277" s="75">
        <f t="shared" si="21"/>
        <v>2020</v>
      </c>
      <c r="C277" s="76">
        <f t="shared" si="22"/>
        <v>2021</v>
      </c>
      <c r="D277" s="381">
        <f>'Weekly prices for NSW 2020, 21 '!C76</f>
        <v>44108</v>
      </c>
      <c r="E277" s="283">
        <f>'Weekly prices for NSW 2020, 21 '!D76</f>
        <v>117.86088406393201</v>
      </c>
      <c r="F277" s="283">
        <f>'Weekly prices for NSW 2020, 21 '!E76</f>
        <v>119.45615271561201</v>
      </c>
      <c r="G277" s="283">
        <f>'Weekly prices for NSW 2020, 21 '!F76</f>
        <v>137.53929038366201</v>
      </c>
      <c r="H277" s="283">
        <f>'Weekly prices for NSW 2020, 21 '!G76</f>
        <v>142.99017305315201</v>
      </c>
      <c r="I277" s="74">
        <f>'Weekly prices for NSW 2020, 21 '!H76</f>
        <v>0</v>
      </c>
      <c r="K277" s="85">
        <f t="shared" si="19"/>
        <v>44108</v>
      </c>
      <c r="L277" s="110">
        <f>'Weekly prices for NSW 2020, 21 '!K76</f>
        <v>2.09701861237702</v>
      </c>
      <c r="M277" s="110">
        <f>'Weekly prices for NSW 2020, 21 '!I76</f>
        <v>15.0380317601086</v>
      </c>
      <c r="N277" s="111">
        <f>'Weekly prices for NSW 2020, 21 '!J76</f>
        <v>22.2681616426724</v>
      </c>
    </row>
    <row r="278" spans="2:14" x14ac:dyDescent="0.2">
      <c r="B278" s="75">
        <f t="shared" si="21"/>
        <v>2020</v>
      </c>
      <c r="C278" s="76">
        <f t="shared" si="22"/>
        <v>2021</v>
      </c>
      <c r="D278" s="381">
        <f>'Weekly prices for NSW 2020, 21 '!C77</f>
        <v>44115</v>
      </c>
      <c r="E278" s="283">
        <f>'Weekly prices for NSW 2020, 21 '!D77</f>
        <v>127.93366746805999</v>
      </c>
      <c r="F278" s="283">
        <f>'Weekly prices for NSW 2020, 21 '!E77</f>
        <v>129.32706867633999</v>
      </c>
      <c r="G278" s="283">
        <f>'Weekly prices for NSW 2020, 21 '!F77</f>
        <v>147.41703329547499</v>
      </c>
      <c r="H278" s="283">
        <f>'Weekly prices for NSW 2020, 21 '!G77</f>
        <v>152.769711354251</v>
      </c>
      <c r="I278" s="74">
        <f>'Weekly prices for NSW 2020, 21 '!H77</f>
        <v>0</v>
      </c>
      <c r="K278" s="85">
        <f t="shared" si="19"/>
        <v>44115</v>
      </c>
      <c r="L278" s="110">
        <f>'Weekly prices for NSW 2020, 21 '!K77</f>
        <v>2.1735140199424499</v>
      </c>
      <c r="M278" s="110">
        <f>'Weekly prices for NSW 2020, 21 '!I77</f>
        <v>14.8164759407505</v>
      </c>
      <c r="N278" s="111">
        <f>'Weekly prices for NSW 2020, 21 '!J77</f>
        <v>22.205149759734098</v>
      </c>
    </row>
    <row r="279" spans="2:14" x14ac:dyDescent="0.2">
      <c r="B279" s="75">
        <f t="shared" si="21"/>
        <v>2020</v>
      </c>
      <c r="C279" s="76">
        <f t="shared" si="22"/>
        <v>2021</v>
      </c>
      <c r="D279" s="381">
        <f>'Weekly prices for NSW 2020, 21 '!C78</f>
        <v>44122</v>
      </c>
      <c r="E279" s="283">
        <f>'Weekly prices for NSW 2020, 21 '!D78</f>
        <v>125.916721435794</v>
      </c>
      <c r="F279" s="283">
        <f>'Weekly prices for NSW 2020, 21 '!E78</f>
        <v>127.638101349336</v>
      </c>
      <c r="G279" s="283">
        <f>'Weekly prices for NSW 2020, 21 '!F78</f>
        <v>142.61719054335401</v>
      </c>
      <c r="H279" s="283">
        <f>'Weekly prices for NSW 2020, 21 '!G78</f>
        <v>149.28909364515499</v>
      </c>
      <c r="I279" s="74">
        <f>'Weekly prices for NSW 2020, 21 '!H78</f>
        <v>0</v>
      </c>
      <c r="K279" s="85">
        <f t="shared" si="19"/>
        <v>44122</v>
      </c>
      <c r="L279" s="110">
        <f>'Weekly prices for NSW 2020, 21 '!K78</f>
        <v>1.9071829983020201</v>
      </c>
      <c r="M279" s="110">
        <f>'Weekly prices for NSW 2020, 21 '!I78</f>
        <v>14.8853811986297</v>
      </c>
      <c r="N279" s="111">
        <f>'Weekly prices for NSW 2020, 21 '!J78</f>
        <v>22.081250648529799</v>
      </c>
    </row>
    <row r="280" spans="2:14" x14ac:dyDescent="0.2">
      <c r="B280" s="75">
        <f t="shared" si="21"/>
        <v>2020</v>
      </c>
      <c r="C280" s="76">
        <f t="shared" si="22"/>
        <v>2021</v>
      </c>
      <c r="D280" s="381">
        <f>'Weekly prices for NSW 2020, 21 '!C79</f>
        <v>44129</v>
      </c>
      <c r="E280" s="283">
        <f>'Weekly prices for NSW 2020, 21 '!D79</f>
        <v>119.37272660809001</v>
      </c>
      <c r="F280" s="283">
        <f>'Weekly prices for NSW 2020, 21 '!E79</f>
        <v>121.37482987158999</v>
      </c>
      <c r="G280" s="283">
        <f>'Weekly prices for NSW 2020, 21 '!F79</f>
        <v>136.40182460555599</v>
      </c>
      <c r="H280" s="283">
        <f>'Weekly prices for NSW 2020, 21 '!G79</f>
        <v>142.805278334392</v>
      </c>
      <c r="I280" s="74">
        <f>'Weekly prices for NSW 2020, 21 '!H79</f>
        <v>0</v>
      </c>
      <c r="K280" s="85">
        <f t="shared" si="19"/>
        <v>44129</v>
      </c>
      <c r="L280" s="110">
        <f>'Weekly prices for NSW 2020, 21 '!K79</f>
        <v>1.94669693652303</v>
      </c>
      <c r="M280" s="110">
        <f>'Weekly prices for NSW 2020, 21 '!I79</f>
        <v>15.5510870545783</v>
      </c>
      <c r="N280" s="111">
        <f>'Weekly prices for NSW 2020, 21 '!J79</f>
        <v>22.445178465628</v>
      </c>
    </row>
    <row r="281" spans="2:14" x14ac:dyDescent="0.2">
      <c r="B281" s="75">
        <f t="shared" si="21"/>
        <v>2020</v>
      </c>
      <c r="C281" s="76">
        <f t="shared" si="22"/>
        <v>2021</v>
      </c>
      <c r="D281" s="381">
        <f>'Weekly prices for NSW 2020, 21 '!C80</f>
        <v>44136</v>
      </c>
      <c r="E281" s="283">
        <f>'Weekly prices for NSW 2020, 21 '!D80</f>
        <v>111.217716400336</v>
      </c>
      <c r="F281" s="283">
        <f>'Weekly prices for NSW 2020, 21 '!E80</f>
        <v>113.28746829834699</v>
      </c>
      <c r="G281" s="283">
        <f>'Weekly prices for NSW 2020, 21 '!F80</f>
        <v>127.98202751343599</v>
      </c>
      <c r="H281" s="283">
        <f>'Weekly prices for NSW 2020, 21 '!G80</f>
        <v>134.820836366691</v>
      </c>
      <c r="I281" s="74">
        <f>'Weekly prices for NSW 2020, 21 '!H80</f>
        <v>0</v>
      </c>
      <c r="K281" s="85">
        <f t="shared" si="19"/>
        <v>44136</v>
      </c>
      <c r="L281" s="110">
        <f>'Weekly prices for NSW 2020, 21 '!K80</f>
        <v>1.82172202312779</v>
      </c>
      <c r="M281" s="110">
        <f>'Weekly prices for NSW 2020, 21 '!I80</f>
        <v>15.6803069641339</v>
      </c>
      <c r="N281" s="111">
        <f>'Weekly prices for NSW 2020, 21 '!J80</f>
        <v>22.597718557351602</v>
      </c>
    </row>
    <row r="282" spans="2:14" x14ac:dyDescent="0.2">
      <c r="B282" s="75">
        <f t="shared" si="21"/>
        <v>2020</v>
      </c>
      <c r="C282" s="76">
        <f t="shared" si="22"/>
        <v>2021</v>
      </c>
      <c r="D282" s="381">
        <f>'Weekly prices for NSW 2020, 21 '!C81</f>
        <v>44143</v>
      </c>
      <c r="E282" s="283">
        <f>'Weekly prices for NSW 2020, 21 '!D81</f>
        <v>115.765177181364</v>
      </c>
      <c r="F282" s="283">
        <f>'Weekly prices for NSW 2020, 21 '!E81</f>
        <v>117.71866784647101</v>
      </c>
      <c r="G282" s="283">
        <f>'Weekly prices for NSW 2020, 21 '!F81</f>
        <v>133.82515752032501</v>
      </c>
      <c r="H282" s="283">
        <f>'Weekly prices for NSW 2020, 21 '!G81</f>
        <v>140.70807581478499</v>
      </c>
      <c r="I282" s="74">
        <f>'Weekly prices for NSW 2020, 21 '!H81</f>
        <v>0</v>
      </c>
      <c r="K282" s="85">
        <f t="shared" si="19"/>
        <v>44143</v>
      </c>
      <c r="L282" s="110">
        <f>'Weekly prices for NSW 2020, 21 '!K81</f>
        <v>1.91820855047131</v>
      </c>
      <c r="M282" s="110">
        <f>'Weekly prices for NSW 2020, 21 '!I81</f>
        <v>15.238481354268901</v>
      </c>
      <c r="N282" s="111">
        <f>'Weekly prices for NSW 2020, 21 '!J81</f>
        <v>22.3874683507036</v>
      </c>
    </row>
    <row r="283" spans="2:14" x14ac:dyDescent="0.2">
      <c r="B283" s="75">
        <f t="shared" si="21"/>
        <v>2020</v>
      </c>
      <c r="C283" s="76">
        <f t="shared" si="22"/>
        <v>2021</v>
      </c>
      <c r="D283" s="381">
        <f>'Weekly prices for NSW 2020, 21 '!C82</f>
        <v>44150</v>
      </c>
      <c r="E283" s="283">
        <f>'Weekly prices for NSW 2020, 21 '!D82</f>
        <v>122.831581052968</v>
      </c>
      <c r="F283" s="283">
        <f>'Weekly prices for NSW 2020, 21 '!E82</f>
        <v>123.773107297301</v>
      </c>
      <c r="G283" s="283">
        <f>'Weekly prices for NSW 2020, 21 '!F82</f>
        <v>142.472477757549</v>
      </c>
      <c r="H283" s="283">
        <f>'Weekly prices for NSW 2020, 21 '!G82</f>
        <v>147.72832356782499</v>
      </c>
      <c r="I283" s="74">
        <f>'Weekly prices for NSW 2020, 21 '!H82</f>
        <v>0</v>
      </c>
      <c r="K283" s="85">
        <f t="shared" si="19"/>
        <v>44150</v>
      </c>
      <c r="L283" s="110">
        <f>'Weekly prices for NSW 2020, 21 '!K82</f>
        <v>2.2489740903909499</v>
      </c>
      <c r="M283" s="110">
        <f>'Weekly prices for NSW 2020, 21 '!I82</f>
        <v>15.082470526864901</v>
      </c>
      <c r="N283" s="111">
        <f>'Weekly prices for NSW 2020, 21 '!J82</f>
        <v>22.727842406234199</v>
      </c>
    </row>
    <row r="284" spans="2:14" x14ac:dyDescent="0.2">
      <c r="B284" s="75">
        <f t="shared" si="21"/>
        <v>2020</v>
      </c>
      <c r="C284" s="76">
        <f t="shared" si="22"/>
        <v>2021</v>
      </c>
      <c r="D284" s="381">
        <f>'Weekly prices for NSW 2020, 21 '!C83</f>
        <v>44157</v>
      </c>
      <c r="E284" s="283">
        <f>'Weekly prices for NSW 2020, 21 '!D83</f>
        <v>129.32137303287101</v>
      </c>
      <c r="F284" s="283">
        <f>'Weekly prices for NSW 2020, 21 '!E83</f>
        <v>130.54277101192</v>
      </c>
      <c r="G284" s="283">
        <f>'Weekly prices for NSW 2020, 21 '!F83</f>
        <v>147.36915204006601</v>
      </c>
      <c r="H284" s="283">
        <f>'Weekly prices for NSW 2020, 21 '!G83</f>
        <v>153.45464830797999</v>
      </c>
      <c r="I284" s="74">
        <f>'Weekly prices for NSW 2020, 21 '!H83</f>
        <v>0</v>
      </c>
      <c r="K284" s="85">
        <f t="shared" si="19"/>
        <v>44157</v>
      </c>
      <c r="L284" s="110">
        <f>'Weekly prices for NSW 2020, 21 '!K83</f>
        <v>2.1020704816169</v>
      </c>
      <c r="M284" s="110">
        <f>'Weekly prices for NSW 2020, 21 '!I83</f>
        <v>15.0501432396252</v>
      </c>
      <c r="N284" s="111">
        <f>'Weekly prices for NSW 2020, 21 '!J83</f>
        <v>22.276167835147401</v>
      </c>
    </row>
    <row r="285" spans="2:14" x14ac:dyDescent="0.2">
      <c r="B285" s="75">
        <f t="shared" si="21"/>
        <v>2020</v>
      </c>
      <c r="C285" s="76">
        <f t="shared" si="22"/>
        <v>2021</v>
      </c>
      <c r="D285" s="381">
        <f>'Weekly prices for NSW 2020, 21 '!C84</f>
        <v>44164</v>
      </c>
      <c r="E285" s="283">
        <f>'Weekly prices for NSW 2020, 21 '!D84</f>
        <v>119.214085822073</v>
      </c>
      <c r="F285" s="283">
        <f>'Weekly prices for NSW 2020, 21 '!E84</f>
        <v>121.050391755844</v>
      </c>
      <c r="G285" s="283">
        <f>'Weekly prices for NSW 2020, 21 '!F84</f>
        <v>136.00681599472099</v>
      </c>
      <c r="H285" s="283">
        <f>'Weekly prices for NSW 2020, 21 '!G84</f>
        <v>142.827859016632</v>
      </c>
      <c r="I285" s="74">
        <f>'Weekly prices for NSW 2020, 21 '!H84</f>
        <v>0</v>
      </c>
      <c r="K285" s="85">
        <f t="shared" si="19"/>
        <v>44164</v>
      </c>
      <c r="L285" s="110">
        <f>'Weekly prices for NSW 2020, 21 '!K84</f>
        <v>2.1556937133435801</v>
      </c>
      <c r="M285" s="110">
        <f>'Weekly prices for NSW 2020, 21 '!I84</f>
        <v>15.4677644983091</v>
      </c>
      <c r="N285" s="111">
        <f>'Weekly prices for NSW 2020, 21 '!J84</f>
        <v>22.558408305529099</v>
      </c>
    </row>
    <row r="286" spans="2:14" x14ac:dyDescent="0.2">
      <c r="B286" s="75">
        <f t="shared" si="21"/>
        <v>2020</v>
      </c>
      <c r="C286" s="76">
        <f t="shared" si="22"/>
        <v>2021</v>
      </c>
      <c r="D286" s="381">
        <f>'Weekly prices for NSW 2020, 21 '!C85</f>
        <v>44171</v>
      </c>
      <c r="E286" s="283">
        <f>'Weekly prices for NSW 2020, 21 '!D85</f>
        <v>112.084322690639</v>
      </c>
      <c r="F286" s="283">
        <f>'Weekly prices for NSW 2020, 21 '!E85</f>
        <v>114.07745795026101</v>
      </c>
      <c r="G286" s="283">
        <f>'Weekly prices for NSW 2020, 21 '!F85</f>
        <v>129.00161445893801</v>
      </c>
      <c r="H286" s="283">
        <f>'Weekly prices for NSW 2020, 21 '!G85</f>
        <v>135.69790014611999</v>
      </c>
      <c r="I286" s="74">
        <f>'Weekly prices for NSW 2020, 21 '!H85</f>
        <v>0</v>
      </c>
      <c r="K286" s="85">
        <f t="shared" si="19"/>
        <v>44171</v>
      </c>
      <c r="L286" s="110">
        <f>'Weekly prices for NSW 2020, 21 '!K85</f>
        <v>2.1431464092745101</v>
      </c>
      <c r="M286" s="110">
        <f>'Weekly prices for NSW 2020, 21 '!I85</f>
        <v>15.6514414036607</v>
      </c>
      <c r="N286" s="111">
        <f>'Weekly prices for NSW 2020, 21 '!J85</f>
        <v>22.654306657370601</v>
      </c>
    </row>
    <row r="287" spans="2:14" x14ac:dyDescent="0.2">
      <c r="B287" s="75">
        <f t="shared" si="21"/>
        <v>2020</v>
      </c>
      <c r="C287" s="76">
        <f t="shared" si="22"/>
        <v>2021</v>
      </c>
      <c r="D287" s="381">
        <f>'Weekly prices for NSW 2020, 21 '!C86</f>
        <v>44178</v>
      </c>
      <c r="E287" s="283">
        <f>'Weekly prices for NSW 2020, 21 '!D86</f>
        <v>124.917865105909</v>
      </c>
      <c r="F287" s="283">
        <f>'Weekly prices for NSW 2020, 21 '!E86</f>
        <v>126.144476677718</v>
      </c>
      <c r="G287" s="283">
        <f>'Weekly prices for NSW 2020, 21 '!F86</f>
        <v>145.335914635405</v>
      </c>
      <c r="H287" s="283">
        <f>'Weekly prices for NSW 2020, 21 '!G86</f>
        <v>150.317490696438</v>
      </c>
      <c r="I287" s="74">
        <f>'Weekly prices for NSW 2020, 21 '!H86</f>
        <v>0</v>
      </c>
      <c r="K287" s="85">
        <f t="shared" si="19"/>
        <v>44178</v>
      </c>
      <c r="L287" s="110">
        <f>'Weekly prices for NSW 2020, 21 '!K86</f>
        <v>2.44506184994898</v>
      </c>
      <c r="M287" s="110">
        <f>'Weekly prices for NSW 2020, 21 '!I86</f>
        <v>15.245741199801699</v>
      </c>
      <c r="N287" s="111">
        <f>'Weekly prices for NSW 2020, 21 '!J86</f>
        <v>22.739759465932799</v>
      </c>
    </row>
    <row r="288" spans="2:14" x14ac:dyDescent="0.2">
      <c r="B288" s="75">
        <f t="shared" si="21"/>
        <v>2020</v>
      </c>
      <c r="C288" s="76">
        <f t="shared" si="22"/>
        <v>2021</v>
      </c>
      <c r="D288" s="381">
        <f>'Weekly prices for NSW 2020, 21 '!C87</f>
        <v>44185</v>
      </c>
      <c r="E288" s="283">
        <f>'Weekly prices for NSW 2020, 21 '!D87</f>
        <v>132.97353588241299</v>
      </c>
      <c r="F288" s="283">
        <f>'Weekly prices for NSW 2020, 21 '!E87</f>
        <v>133.563907137896</v>
      </c>
      <c r="G288" s="283">
        <f>'Weekly prices for NSW 2020, 21 '!F87</f>
        <v>150.73415505854899</v>
      </c>
      <c r="H288" s="283">
        <f>'Weekly prices for NSW 2020, 21 '!G87</f>
        <v>156.45401207868801</v>
      </c>
      <c r="I288" s="74">
        <f>'Weekly prices for NSW 2020, 21 '!H87</f>
        <v>0</v>
      </c>
      <c r="K288" s="85">
        <f t="shared" si="19"/>
        <v>44185</v>
      </c>
      <c r="L288" s="110">
        <f>'Weekly prices for NSW 2020, 21 '!K87</f>
        <v>2.2145809991518401</v>
      </c>
      <c r="M288" s="110">
        <f>'Weekly prices for NSW 2020, 21 '!I87</f>
        <v>15.181132</v>
      </c>
      <c r="N288" s="111">
        <f>'Weekly prices for NSW 2020, 21 '!J87</f>
        <v>22.4341296196108</v>
      </c>
    </row>
    <row r="289" spans="2:14" x14ac:dyDescent="0.2">
      <c r="B289" s="75">
        <f t="shared" si="21"/>
        <v>2020</v>
      </c>
      <c r="C289" s="76">
        <f t="shared" si="22"/>
        <v>2021</v>
      </c>
      <c r="D289" s="381">
        <f>'Weekly prices for NSW 2020, 21 '!C88</f>
        <v>44192</v>
      </c>
      <c r="E289" s="283">
        <f>'Weekly prices for NSW 2020, 21 '!D88</f>
        <v>125.752186668486</v>
      </c>
      <c r="F289" s="283">
        <f>'Weekly prices for NSW 2020, 21 '!E88</f>
        <v>127.22597730372701</v>
      </c>
      <c r="G289" s="283">
        <f>'Weekly prices for NSW 2020, 21 '!F88</f>
        <v>142.85098283620201</v>
      </c>
      <c r="H289" s="283">
        <f>'Weekly prices for NSW 2020, 21 '!G88</f>
        <v>149.296794911327</v>
      </c>
      <c r="I289" s="74">
        <f>'Weekly prices for NSW 2020, 21 '!H88</f>
        <v>0</v>
      </c>
      <c r="K289" s="85">
        <f t="shared" si="19"/>
        <v>44192</v>
      </c>
      <c r="L289" s="110">
        <f>'Weekly prices for NSW 2020, 21 '!K88</f>
        <v>2.1810925679967701</v>
      </c>
      <c r="M289" s="110">
        <f>'Weekly prices for NSW 2020, 21 '!I88</f>
        <v>15.2546915138466</v>
      </c>
      <c r="N289" s="111">
        <f>'Weekly prices for NSW 2020, 21 '!J88</f>
        <v>22.399518428018698</v>
      </c>
    </row>
    <row r="290" spans="2:14" x14ac:dyDescent="0.2">
      <c r="B290" s="75">
        <f t="shared" si="21"/>
        <v>2021</v>
      </c>
      <c r="C290" s="76">
        <f t="shared" si="22"/>
        <v>2021</v>
      </c>
      <c r="D290" s="381">
        <f>'Weekly prices for NSW 2020, 21 '!C89</f>
        <v>44199</v>
      </c>
      <c r="E290" s="283">
        <f>'Weekly prices for NSW 2020, 21 '!D89</f>
        <v>119.01068665931599</v>
      </c>
      <c r="F290" s="283">
        <f>'Weekly prices for NSW 2020, 21 '!E89</f>
        <v>120.929243518294</v>
      </c>
      <c r="G290" s="283">
        <f>'Weekly prices for NSW 2020, 21 '!F89</f>
        <v>136.04873675097099</v>
      </c>
      <c r="H290" s="283">
        <f>'Weekly prices for NSW 2020, 21 '!G89</f>
        <v>142.330113726478</v>
      </c>
      <c r="I290" s="74">
        <f>'Weekly prices for NSW 2020, 21 '!H89</f>
        <v>0</v>
      </c>
      <c r="K290" s="85">
        <f t="shared" si="19"/>
        <v>44199</v>
      </c>
      <c r="L290" s="110">
        <f>'Weekly prices for NSW 2020, 21 '!K89</f>
        <v>2.1509121784968799</v>
      </c>
      <c r="M290" s="110">
        <f>'Weekly prices for NSW 2020, 21 '!I89</f>
        <v>15.455114102266601</v>
      </c>
      <c r="N290" s="111">
        <f>'Weekly prices for NSW 2020, 21 '!J89</f>
        <v>22.4055542447771</v>
      </c>
    </row>
    <row r="291" spans="2:14" x14ac:dyDescent="0.2">
      <c r="B291" s="75">
        <f t="shared" si="21"/>
        <v>2021</v>
      </c>
      <c r="C291" s="76">
        <f t="shared" si="22"/>
        <v>2021</v>
      </c>
      <c r="D291" s="381">
        <f>'Weekly prices for NSW 2020, 21 '!C90</f>
        <v>44206</v>
      </c>
      <c r="E291" s="283">
        <f>'Weekly prices for NSW 2020, 21 '!D90</f>
        <v>115.41942755052</v>
      </c>
      <c r="F291" s="283">
        <f>'Weekly prices for NSW 2020, 21 '!E90</f>
        <v>117.90555204916799</v>
      </c>
      <c r="G291" s="283">
        <f>'Weekly prices for NSW 2020, 21 '!F90</f>
        <v>132.78571623353599</v>
      </c>
      <c r="H291" s="283">
        <f>'Weekly prices for NSW 2020, 21 '!G90</f>
        <v>139.310615019229</v>
      </c>
      <c r="I291" s="74">
        <f>'Weekly prices for NSW 2020, 21 '!H90</f>
        <v>0</v>
      </c>
      <c r="K291" s="85">
        <f t="shared" si="19"/>
        <v>44206</v>
      </c>
      <c r="L291" s="110">
        <f>'Weekly prices for NSW 2020, 21 '!K90</f>
        <v>2.0591343682533201</v>
      </c>
      <c r="M291" s="110">
        <f>'Weekly prices for NSW 2020, 21 '!I90</f>
        <v>15.5008148184004</v>
      </c>
      <c r="N291" s="111">
        <f>'Weekly prices for NSW 2020, 21 '!J90</f>
        <v>22.495726132500199</v>
      </c>
    </row>
    <row r="292" spans="2:14" x14ac:dyDescent="0.2">
      <c r="B292" s="75">
        <f t="shared" si="21"/>
        <v>2021</v>
      </c>
      <c r="C292" s="76">
        <f t="shared" si="22"/>
        <v>2021</v>
      </c>
      <c r="D292" s="381">
        <f>'Weekly prices for NSW 2020, 21 '!C91</f>
        <v>44213</v>
      </c>
      <c r="E292" s="283">
        <f>'Weekly prices for NSW 2020, 21 '!D91</f>
        <v>120.324947216119</v>
      </c>
      <c r="F292" s="283">
        <f>'Weekly prices for NSW 2020, 21 '!E91</f>
        <v>122.622082722719</v>
      </c>
      <c r="G292" s="283">
        <f>'Weekly prices for NSW 2020, 21 '!F91</f>
        <v>138.828984226572</v>
      </c>
      <c r="H292" s="283">
        <f>'Weekly prices for NSW 2020, 21 '!G91</f>
        <v>145.11380030289899</v>
      </c>
      <c r="I292" s="74">
        <f>'Weekly prices for NSW 2020, 21 '!H91</f>
        <v>0</v>
      </c>
      <c r="K292" s="85">
        <f t="shared" si="19"/>
        <v>44213</v>
      </c>
      <c r="L292" s="110">
        <f>'Weekly prices for NSW 2020, 21 '!K91</f>
        <v>2.1719304219097002</v>
      </c>
      <c r="M292" s="110">
        <f>'Weekly prices for NSW 2020, 21 '!I91</f>
        <v>15.6217447723565</v>
      </c>
      <c r="N292" s="111">
        <f>'Weekly prices for NSW 2020, 21 '!J91</f>
        <v>22.890106357328499</v>
      </c>
    </row>
    <row r="293" spans="2:14" x14ac:dyDescent="0.2">
      <c r="B293" s="75">
        <f t="shared" si="21"/>
        <v>2021</v>
      </c>
      <c r="C293" s="76">
        <f t="shared" si="22"/>
        <v>2021</v>
      </c>
      <c r="D293" s="381">
        <f>'Weekly prices for NSW 2020, 21 '!C92</f>
        <v>44220</v>
      </c>
      <c r="E293" s="283">
        <f>'Weekly prices for NSW 2020, 21 '!D92</f>
        <v>131.81722006706599</v>
      </c>
      <c r="F293" s="283">
        <f>'Weekly prices for NSW 2020, 21 '!E92</f>
        <v>132.18480687318001</v>
      </c>
      <c r="G293" s="283">
        <f>'Weekly prices for NSW 2020, 21 '!F92</f>
        <v>149.678641228478</v>
      </c>
      <c r="H293" s="283">
        <f>'Weekly prices for NSW 2020, 21 '!G92</f>
        <v>155.908584919318</v>
      </c>
      <c r="I293" s="74">
        <f>'Weekly prices for NSW 2020, 21 '!H92</f>
        <v>0</v>
      </c>
      <c r="K293" s="85">
        <f t="shared" si="19"/>
        <v>44220</v>
      </c>
      <c r="L293" s="110">
        <f>'Weekly prices for NSW 2020, 21 '!K92</f>
        <v>2.38621819861965</v>
      </c>
      <c r="M293" s="110">
        <f>'Weekly prices for NSW 2020, 21 '!I92</f>
        <v>15.1436733145001</v>
      </c>
      <c r="N293" s="111">
        <f>'Weekly prices for NSW 2020, 21 '!J92</f>
        <v>22.484614745471699</v>
      </c>
    </row>
    <row r="294" spans="2:14" x14ac:dyDescent="0.2">
      <c r="B294" s="75">
        <f t="shared" si="21"/>
        <v>2021</v>
      </c>
      <c r="C294" s="76">
        <f t="shared" si="22"/>
        <v>2021</v>
      </c>
      <c r="D294" s="381">
        <f>'Weekly prices for NSW 2020, 21 '!C93</f>
        <v>44227</v>
      </c>
      <c r="E294" s="283">
        <f>'Weekly prices for NSW 2020, 21 '!D93</f>
        <v>134.44405963867601</v>
      </c>
      <c r="F294" s="283">
        <f>'Weekly prices for NSW 2020, 21 '!E93</f>
        <v>135.5257403272</v>
      </c>
      <c r="G294" s="283">
        <f>'Weekly prices for NSW 2020, 21 '!F93</f>
        <v>152.49607483554001</v>
      </c>
      <c r="H294" s="283">
        <f>'Weekly prices for NSW 2020, 21 '!G93</f>
        <v>158.40071822360099</v>
      </c>
      <c r="I294" s="74">
        <f>'Weekly prices for NSW 2020, 21 '!H93</f>
        <v>0</v>
      </c>
      <c r="K294" s="85">
        <f t="shared" si="19"/>
        <v>44227</v>
      </c>
      <c r="L294" s="110">
        <f>'Weekly prices for NSW 2020, 21 '!K93</f>
        <v>2.1818639525336598</v>
      </c>
      <c r="M294" s="110">
        <f>'Weekly prices for NSW 2020, 21 '!I93</f>
        <v>15.072412301481</v>
      </c>
      <c r="N294" s="111">
        <f>'Weekly prices for NSW 2020, 21 '!J93</f>
        <v>22.293607805265999</v>
      </c>
    </row>
    <row r="295" spans="2:14" x14ac:dyDescent="0.2">
      <c r="B295" s="75">
        <f t="shared" si="21"/>
        <v>2021</v>
      </c>
      <c r="C295" s="76">
        <f t="shared" si="22"/>
        <v>2021</v>
      </c>
      <c r="D295" s="381">
        <f>'Weekly prices for NSW 2020, 21 '!C94</f>
        <v>44234</v>
      </c>
      <c r="E295" s="283">
        <f>'Weekly prices for NSW 2020, 21 '!D94</f>
        <v>131.444998261639</v>
      </c>
      <c r="F295" s="283">
        <f>'Weekly prices for NSW 2020, 21 '!E94</f>
        <v>132.07338828910301</v>
      </c>
      <c r="G295" s="283">
        <f>'Weekly prices for NSW 2020, 21 '!F94</f>
        <v>147.92480534418701</v>
      </c>
      <c r="H295" s="283">
        <f>'Weekly prices for NSW 2020, 21 '!G94</f>
        <v>154.99603555956901</v>
      </c>
      <c r="I295" s="74">
        <f>'Weekly prices for NSW 2020, 21 '!H94</f>
        <v>0</v>
      </c>
      <c r="K295" s="85">
        <f t="shared" si="19"/>
        <v>44234</v>
      </c>
      <c r="L295" s="110">
        <f>'Weekly prices for NSW 2020, 21 '!K94</f>
        <v>2.1178103281428702</v>
      </c>
      <c r="M295" s="110">
        <f>'Weekly prices for NSW 2020, 21 '!I94</f>
        <v>15.220602249271799</v>
      </c>
      <c r="N295" s="111">
        <f>'Weekly prices for NSW 2020, 21 '!J94</f>
        <v>22.417973791257602</v>
      </c>
    </row>
    <row r="296" spans="2:14" x14ac:dyDescent="0.2">
      <c r="B296" s="75">
        <f t="shared" si="21"/>
        <v>2021</v>
      </c>
      <c r="C296" s="76">
        <f t="shared" si="22"/>
        <v>2021</v>
      </c>
      <c r="D296" s="381">
        <f>'Weekly prices for NSW 2020, 21 '!C95</f>
        <v>44241</v>
      </c>
      <c r="E296" s="283">
        <f>'Weekly prices for NSW 2020, 21 '!D95</f>
        <v>130.60290764579301</v>
      </c>
      <c r="F296" s="283">
        <f>'Weekly prices for NSW 2020, 21 '!E95</f>
        <v>131.725738090557</v>
      </c>
      <c r="G296" s="283">
        <f>'Weekly prices for NSW 2020, 21 '!F95</f>
        <v>146.578092994001</v>
      </c>
      <c r="H296" s="283">
        <f>'Weekly prices for NSW 2020, 21 '!G95</f>
        <v>153.34819759862799</v>
      </c>
      <c r="I296" s="74">
        <f>'Weekly prices for NSW 2020, 21 '!H95</f>
        <v>0</v>
      </c>
      <c r="K296" s="85">
        <f t="shared" si="19"/>
        <v>44241</v>
      </c>
      <c r="L296" s="110">
        <f>'Weekly prices for NSW 2020, 21 '!K95</f>
        <v>2.0931372833067701</v>
      </c>
      <c r="M296" s="110">
        <f>'Weekly prices for NSW 2020, 21 '!I95</f>
        <v>15.2576813944062</v>
      </c>
      <c r="N296" s="111">
        <f>'Weekly prices for NSW 2020, 21 '!J95</f>
        <v>22.413176348368101</v>
      </c>
    </row>
    <row r="297" spans="2:14" x14ac:dyDescent="0.2">
      <c r="B297" s="75">
        <f t="shared" si="21"/>
        <v>2021</v>
      </c>
      <c r="C297" s="76">
        <f t="shared" si="22"/>
        <v>2021</v>
      </c>
      <c r="D297" s="381">
        <f>'Weekly prices for NSW 2020, 21 '!C96</f>
        <v>44248</v>
      </c>
      <c r="E297" s="283">
        <f>'Weekly prices for NSW 2020, 21 '!D96</f>
        <v>127.05649925816699</v>
      </c>
      <c r="F297" s="283">
        <f>'Weekly prices for NSW 2020, 21 '!E96</f>
        <v>129.38256821802401</v>
      </c>
      <c r="G297" s="283">
        <f>'Weekly prices for NSW 2020, 21 '!F96</f>
        <v>143.16927103528499</v>
      </c>
      <c r="H297" s="283">
        <f>'Weekly prices for NSW 2020, 21 '!G96</f>
        <v>150.22927622992199</v>
      </c>
      <c r="I297" s="74">
        <f>'Weekly prices for NSW 2020, 21 '!H96</f>
        <v>0</v>
      </c>
      <c r="K297" s="85">
        <f t="shared" si="19"/>
        <v>44248</v>
      </c>
      <c r="L297" s="110">
        <f>'Weekly prices for NSW 2020, 21 '!K96</f>
        <v>2.1191582108347702</v>
      </c>
      <c r="M297" s="110">
        <f>'Weekly prices for NSW 2020, 21 '!I96</f>
        <v>15.432326644772999</v>
      </c>
      <c r="N297" s="111">
        <f>'Weekly prices for NSW 2020, 21 '!J96</f>
        <v>22.510810132658399</v>
      </c>
    </row>
    <row r="298" spans="2:14" x14ac:dyDescent="0.2">
      <c r="B298" s="75">
        <f t="shared" si="21"/>
        <v>2021</v>
      </c>
      <c r="C298" s="76">
        <f t="shared" si="22"/>
        <v>2021</v>
      </c>
      <c r="D298" s="381">
        <f>'Weekly prices for NSW 2020, 21 '!C97</f>
        <v>44255</v>
      </c>
      <c r="E298" s="283">
        <f>'Weekly prices for NSW 2020, 21 '!D97</f>
        <v>131.034782450623</v>
      </c>
      <c r="F298" s="283">
        <f>'Weekly prices for NSW 2020, 21 '!E97</f>
        <v>132.663848845106</v>
      </c>
      <c r="G298" s="283">
        <f>'Weekly prices for NSW 2020, 21 '!F97</f>
        <v>148.073018341167</v>
      </c>
      <c r="H298" s="283">
        <f>'Weekly prices for NSW 2020, 21 '!G97</f>
        <v>154.64634902391001</v>
      </c>
      <c r="I298" s="74">
        <f>'Weekly prices for NSW 2020, 21 '!H97</f>
        <v>0</v>
      </c>
      <c r="K298" s="85">
        <f t="shared" si="19"/>
        <v>44255</v>
      </c>
      <c r="L298" s="110">
        <f>'Weekly prices for NSW 2020, 21 '!K97</f>
        <v>2.08855740181269</v>
      </c>
      <c r="M298" s="110">
        <f>'Weekly prices for NSW 2020, 21 '!I97</f>
        <v>15.4361917488404</v>
      </c>
      <c r="N298" s="111">
        <f>'Weekly prices for NSW 2020, 21 '!J97</f>
        <v>22.5375209324134</v>
      </c>
    </row>
    <row r="299" spans="2:14" x14ac:dyDescent="0.2">
      <c r="B299" s="75">
        <f t="shared" si="21"/>
        <v>2021</v>
      </c>
      <c r="C299" s="76">
        <f t="shared" si="22"/>
        <v>2021</v>
      </c>
      <c r="D299" s="381">
        <f>'Weekly prices for NSW 2020, 21 '!C98</f>
        <v>44262</v>
      </c>
      <c r="E299" s="283">
        <f>'Weekly prices for NSW 2020, 21 '!D98</f>
        <v>139.56480920931901</v>
      </c>
      <c r="F299" s="283">
        <f>'Weekly prices for NSW 2020, 21 '!E98</f>
        <v>140.027916563113</v>
      </c>
      <c r="G299" s="283">
        <f>'Weekly prices for NSW 2020, 21 '!F98</f>
        <v>156.774315669131</v>
      </c>
      <c r="H299" s="283">
        <f>'Weekly prices for NSW 2020, 21 '!G98</f>
        <v>162.60664625601399</v>
      </c>
      <c r="I299" s="74">
        <f>'Weekly prices for NSW 2020, 21 '!H98</f>
        <v>0</v>
      </c>
      <c r="K299" s="85">
        <f t="shared" si="19"/>
        <v>44262</v>
      </c>
      <c r="L299" s="110">
        <f>'Weekly prices for NSW 2020, 21 '!K98</f>
        <v>2.2110935906859801</v>
      </c>
      <c r="M299" s="110">
        <f>'Weekly prices for NSW 2020, 21 '!I98</f>
        <v>15.1363067024863</v>
      </c>
      <c r="N299" s="111">
        <f>'Weekly prices for NSW 2020, 21 '!J98</f>
        <v>22.215112915786001</v>
      </c>
    </row>
    <row r="300" spans="2:14" x14ac:dyDescent="0.2">
      <c r="B300" s="75">
        <f t="shared" si="21"/>
        <v>2021</v>
      </c>
      <c r="C300" s="76">
        <f t="shared" si="22"/>
        <v>2021</v>
      </c>
      <c r="D300" s="381">
        <f>'Weekly prices for NSW 2020, 21 '!C99</f>
        <v>44269</v>
      </c>
      <c r="E300" s="283">
        <f>'Weekly prices for NSW 2020, 21 '!D99</f>
        <v>143.13119046227601</v>
      </c>
      <c r="F300" s="283">
        <f>'Weekly prices for NSW 2020, 21 '!E99</f>
        <v>143.33388697074301</v>
      </c>
      <c r="G300" s="283">
        <f>'Weekly prices for NSW 2020, 21 '!F99</f>
        <v>159.581453355745</v>
      </c>
      <c r="H300" s="283">
        <f>'Weekly prices for NSW 2020, 21 '!G99</f>
        <v>165.87704650221301</v>
      </c>
      <c r="I300" s="74">
        <f>'Weekly prices for NSW 2020, 21 '!H99</f>
        <v>0</v>
      </c>
      <c r="K300" s="85">
        <f t="shared" si="19"/>
        <v>44269</v>
      </c>
      <c r="L300" s="110">
        <f>'Weekly prices for NSW 2020, 21 '!K99</f>
        <v>2.1022071357487002</v>
      </c>
      <c r="M300" s="110">
        <f>'Weekly prices for NSW 2020, 21 '!I99</f>
        <v>15.149458619479701</v>
      </c>
      <c r="N300" s="111">
        <f>'Weekly prices for NSW 2020, 21 '!J99</f>
        <v>22.275793188544601</v>
      </c>
    </row>
    <row r="301" spans="2:14" x14ac:dyDescent="0.2">
      <c r="B301" s="75">
        <f t="shared" si="21"/>
        <v>2021</v>
      </c>
      <c r="C301" s="76">
        <f t="shared" si="22"/>
        <v>2021</v>
      </c>
      <c r="D301" s="381">
        <f>'Weekly prices for NSW 2020, 21 '!C100</f>
        <v>44276</v>
      </c>
      <c r="E301" s="283">
        <f>'Weekly prices for NSW 2020, 21 '!D100</f>
        <v>136.372009686274</v>
      </c>
      <c r="F301" s="283">
        <f>'Weekly prices for NSW 2020, 21 '!E100</f>
        <v>138.215297112347</v>
      </c>
      <c r="G301" s="283">
        <f>'Weekly prices for NSW 2020, 21 '!F100</f>
        <v>153.10001550327499</v>
      </c>
      <c r="H301" s="283">
        <f>'Weekly prices for NSW 2020, 21 '!G100</f>
        <v>159.68478959857299</v>
      </c>
      <c r="I301" s="74">
        <f>'Weekly prices for NSW 2020, 21 '!H100</f>
        <v>0</v>
      </c>
      <c r="K301" s="85">
        <f t="shared" si="19"/>
        <v>44276</v>
      </c>
      <c r="L301" s="110">
        <f>'Weekly prices for NSW 2020, 21 '!K100</f>
        <v>2.0875106443372098</v>
      </c>
      <c r="M301" s="110">
        <f>'Weekly prices for NSW 2020, 21 '!I100</f>
        <v>15.3430716335213</v>
      </c>
      <c r="N301" s="111">
        <f>'Weekly prices for NSW 2020, 21 '!J100</f>
        <v>22.434783876182699</v>
      </c>
    </row>
    <row r="302" spans="2:14" x14ac:dyDescent="0.2">
      <c r="B302" s="75">
        <f t="shared" si="21"/>
        <v>2021</v>
      </c>
      <c r="C302" s="76">
        <f t="shared" si="22"/>
        <v>2021</v>
      </c>
      <c r="D302" s="381">
        <f>'Weekly prices for NSW 2020, 21 '!C101</f>
        <v>44283</v>
      </c>
      <c r="E302" s="283">
        <f>'Weekly prices for NSW 2020, 21 '!D101</f>
        <v>133.99675451372701</v>
      </c>
      <c r="F302" s="283">
        <f>'Weekly prices for NSW 2020, 21 '!E101</f>
        <v>136.28333064462601</v>
      </c>
      <c r="G302" s="283">
        <f>'Weekly prices for NSW 2020, 21 '!F101</f>
        <v>151.61544814349199</v>
      </c>
      <c r="H302" s="283">
        <f>'Weekly prices for NSW 2020, 21 '!G101</f>
        <v>157.82003321388001</v>
      </c>
      <c r="I302" s="74">
        <f>'Weekly prices for NSW 2020, 21 '!H101</f>
        <v>0</v>
      </c>
      <c r="K302" s="85">
        <f t="shared" si="19"/>
        <v>44283</v>
      </c>
      <c r="L302" s="110">
        <f>'Weekly prices for NSW 2020, 21 '!K101</f>
        <v>2.0604625930857599</v>
      </c>
      <c r="M302" s="110">
        <f>'Weekly prices for NSW 2020, 21 '!I101</f>
        <v>15.4781215302311</v>
      </c>
      <c r="N302" s="111">
        <f>'Weekly prices for NSW 2020, 21 '!J101</f>
        <v>22.478632039378301</v>
      </c>
    </row>
    <row r="303" spans="2:14" x14ac:dyDescent="0.2">
      <c r="B303" s="75">
        <f t="shared" si="21"/>
        <v>2021</v>
      </c>
      <c r="C303" s="76">
        <f t="shared" si="22"/>
        <v>2021</v>
      </c>
      <c r="D303" s="381">
        <f>'Weekly prices for NSW 2020, 21 '!C102</f>
        <v>44290</v>
      </c>
      <c r="E303" s="283">
        <f>'Weekly prices for NSW 2020, 21 '!D102</f>
        <v>132.92761278438499</v>
      </c>
      <c r="F303" s="283">
        <f>'Weekly prices for NSW 2020, 21 '!E102</f>
        <v>135.58655718923001</v>
      </c>
      <c r="G303" s="283">
        <f>'Weekly prices for NSW 2020, 21 '!F102</f>
        <v>150.71924997478101</v>
      </c>
      <c r="H303" s="283">
        <f>'Weekly prices for NSW 2020, 21 '!G102</f>
        <v>157.271331186259</v>
      </c>
      <c r="I303" s="74">
        <f>'Weekly prices for NSW 2020, 21 '!H102</f>
        <v>0</v>
      </c>
      <c r="K303" s="85">
        <f t="shared" si="19"/>
        <v>44290</v>
      </c>
      <c r="L303" s="110">
        <f>'Weekly prices for NSW 2020, 21 '!K102</f>
        <v>2.09031738576126</v>
      </c>
      <c r="M303" s="110">
        <f>'Weekly prices for NSW 2020, 21 '!I102</f>
        <v>15.535385944345</v>
      </c>
      <c r="N303" s="111">
        <f>'Weekly prices for NSW 2020, 21 '!J102</f>
        <v>22.490389822495398</v>
      </c>
    </row>
    <row r="304" spans="2:14" x14ac:dyDescent="0.2">
      <c r="B304" s="75">
        <f t="shared" si="21"/>
        <v>2021</v>
      </c>
      <c r="C304" s="76">
        <f t="shared" si="22"/>
        <v>2021</v>
      </c>
      <c r="D304" s="381">
        <f>'Weekly prices for NSW 2020, 21 '!C103</f>
        <v>44297</v>
      </c>
      <c r="E304" s="283">
        <f>'Weekly prices for NSW 2020, 21 '!D103</f>
        <v>142.42144337393199</v>
      </c>
      <c r="F304" s="283">
        <f>'Weekly prices for NSW 2020, 21 '!E103</f>
        <v>143.23421124721199</v>
      </c>
      <c r="G304" s="283">
        <f>'Weekly prices for NSW 2020, 21 '!F103</f>
        <v>162.17325448103401</v>
      </c>
      <c r="H304" s="283">
        <f>'Weekly prices for NSW 2020, 21 '!G103</f>
        <v>167.10562720914501</v>
      </c>
      <c r="I304" s="74">
        <f>'Weekly prices for NSW 2020, 21 '!H103</f>
        <v>0</v>
      </c>
      <c r="K304" s="85">
        <f t="shared" si="19"/>
        <v>44297</v>
      </c>
      <c r="L304" s="110">
        <f>'Weekly prices for NSW 2020, 21 '!K103</f>
        <v>2.1885651388854499</v>
      </c>
      <c r="M304" s="110">
        <f>'Weekly prices for NSW 2020, 21 '!I103</f>
        <v>15.3545442904248</v>
      </c>
      <c r="N304" s="111">
        <f>'Weekly prices for NSW 2020, 21 '!J103</f>
        <v>22.488374425966398</v>
      </c>
    </row>
    <row r="305" spans="2:14" x14ac:dyDescent="0.2">
      <c r="B305" s="75">
        <f t="shared" si="21"/>
        <v>2021</v>
      </c>
      <c r="C305" s="76">
        <f t="shared" si="22"/>
        <v>2021</v>
      </c>
      <c r="D305" s="381">
        <f>'Weekly prices for NSW 2020, 21 '!C104</f>
        <v>44304</v>
      </c>
      <c r="E305" s="283">
        <f>'Weekly prices for NSW 2020, 21 '!D104</f>
        <v>150.21882589616101</v>
      </c>
      <c r="F305" s="283">
        <f>'Weekly prices for NSW 2020, 21 '!E104</f>
        <v>151.19823788049601</v>
      </c>
      <c r="G305" s="283">
        <f>'Weekly prices for NSW 2020, 21 '!F104</f>
        <v>169.36603926485401</v>
      </c>
      <c r="H305" s="283">
        <f>'Weekly prices for NSW 2020, 21 '!G104</f>
        <v>174.56345021068</v>
      </c>
      <c r="I305" s="74">
        <f>'Weekly prices for NSW 2020, 21 '!H104</f>
        <v>0</v>
      </c>
      <c r="K305" s="85">
        <f t="shared" si="19"/>
        <v>44304</v>
      </c>
      <c r="L305" s="110">
        <f>'Weekly prices for NSW 2020, 21 '!K104</f>
        <v>2.23178677735602</v>
      </c>
      <c r="M305" s="110">
        <f>'Weekly prices for NSW 2020, 21 '!I104</f>
        <v>15.213837535013999</v>
      </c>
      <c r="N305" s="111">
        <f>'Weekly prices for NSW 2020, 21 '!J104</f>
        <v>22.4301367478866</v>
      </c>
    </row>
    <row r="306" spans="2:14" x14ac:dyDescent="0.2">
      <c r="B306" s="75">
        <f t="shared" si="21"/>
        <v>2021</v>
      </c>
      <c r="C306" s="76">
        <f t="shared" si="22"/>
        <v>2021</v>
      </c>
      <c r="D306" s="381">
        <f>'Weekly prices for NSW 2020, 21 '!C105</f>
        <v>44311</v>
      </c>
      <c r="E306" s="283">
        <f>'Weekly prices for NSW 2020, 21 '!D105</f>
        <v>147.40418090845401</v>
      </c>
      <c r="F306" s="283">
        <f>'Weekly prices for NSW 2020, 21 '!E105</f>
        <v>148.584481813823</v>
      </c>
      <c r="G306" s="283">
        <f>'Weekly prices for NSW 2020, 21 '!F105</f>
        <v>165.06018196787701</v>
      </c>
      <c r="H306" s="283">
        <f>'Weekly prices for NSW 2020, 21 '!G105</f>
        <v>171.18661606238001</v>
      </c>
      <c r="I306" s="74">
        <f>'Weekly prices for NSW 2020, 21 '!H105</f>
        <v>0</v>
      </c>
      <c r="K306" s="85">
        <f t="shared" si="19"/>
        <v>44311</v>
      </c>
      <c r="L306" s="110">
        <f>'Weekly prices for NSW 2020, 21 '!K105</f>
        <v>2.1095047946602898</v>
      </c>
      <c r="M306" s="110">
        <f>'Weekly prices for NSW 2020, 21 '!I105</f>
        <v>15.2780005638755</v>
      </c>
      <c r="N306" s="111">
        <f>'Weekly prices for NSW 2020, 21 '!J105</f>
        <v>22.549446512420001</v>
      </c>
    </row>
    <row r="307" spans="2:14" x14ac:dyDescent="0.2">
      <c r="B307" s="75">
        <f t="shared" si="21"/>
        <v>2021</v>
      </c>
      <c r="C307" s="76">
        <f t="shared" si="22"/>
        <v>2021</v>
      </c>
      <c r="D307" s="381">
        <f>'Weekly prices for NSW 2020, 21 '!C106</f>
        <v>44318</v>
      </c>
      <c r="E307" s="283">
        <f>'Weekly prices for NSW 2020, 21 '!D106</f>
        <v>138.96820107989899</v>
      </c>
      <c r="F307" s="283">
        <f>'Weekly prices for NSW 2020, 21 '!E106</f>
        <v>140.90254922260101</v>
      </c>
      <c r="G307" s="283">
        <f>'Weekly prices for NSW 2020, 21 '!F106</f>
        <v>155.97185378013</v>
      </c>
      <c r="H307" s="283">
        <f>'Weekly prices for NSW 2020, 21 '!G106</f>
        <v>162.625112901639</v>
      </c>
      <c r="I307" s="74">
        <f>'Weekly prices for NSW 2020, 21 '!H106</f>
        <v>0</v>
      </c>
      <c r="K307" s="85">
        <f t="shared" si="19"/>
        <v>44318</v>
      </c>
      <c r="L307" s="110">
        <f>'Weekly prices for NSW 2020, 21 '!K106</f>
        <v>2.1138560289193502</v>
      </c>
      <c r="M307" s="110">
        <f>'Weekly prices for NSW 2020, 21 '!I106</f>
        <v>15.464734582916</v>
      </c>
      <c r="N307" s="111">
        <f>'Weekly prices for NSW 2020, 21 '!J106</f>
        <v>22.555284949350199</v>
      </c>
    </row>
    <row r="308" spans="2:14" x14ac:dyDescent="0.2">
      <c r="B308" s="75">
        <f t="shared" si="21"/>
        <v>2021</v>
      </c>
      <c r="C308" s="76">
        <f t="shared" si="22"/>
        <v>2021</v>
      </c>
      <c r="D308" s="381">
        <f>'Weekly prices for NSW 2020, 21 '!C107</f>
        <v>44325</v>
      </c>
      <c r="E308" s="283">
        <f>'Weekly prices for NSW 2020, 21 '!D107</f>
        <v>135.22890937159499</v>
      </c>
      <c r="F308" s="283">
        <f>'Weekly prices for NSW 2020, 21 '!E107</f>
        <v>137.81647949804201</v>
      </c>
      <c r="G308" s="283">
        <f>'Weekly prices for NSW 2020, 21 '!F107</f>
        <v>152.65315380012001</v>
      </c>
      <c r="H308" s="283">
        <f>'Weekly prices for NSW 2020, 21 '!G107</f>
        <v>159.16160816271699</v>
      </c>
      <c r="I308" s="74">
        <f>'Weekly prices for NSW 2020, 21 '!H107</f>
        <v>0</v>
      </c>
      <c r="K308" s="85">
        <f t="shared" si="19"/>
        <v>44325</v>
      </c>
      <c r="L308" s="110">
        <f>'Weekly prices for NSW 2020, 21 '!K107</f>
        <v>2.1262312348668302</v>
      </c>
      <c r="M308" s="110">
        <f>'Weekly prices for NSW 2020, 21 '!I107</f>
        <v>15.702783799379301</v>
      </c>
      <c r="N308" s="111">
        <f>'Weekly prices for NSW 2020, 21 '!J107</f>
        <v>22.701118894940301</v>
      </c>
    </row>
    <row r="309" spans="2:14" x14ac:dyDescent="0.2">
      <c r="B309" s="75">
        <f t="shared" si="21"/>
        <v>2021</v>
      </c>
      <c r="C309" s="76">
        <f t="shared" si="22"/>
        <v>2021</v>
      </c>
      <c r="D309" s="381">
        <f>'Weekly prices for NSW 2020, 21 '!C108</f>
        <v>44332</v>
      </c>
      <c r="E309" s="283">
        <f>'Weekly prices for NSW 2020, 21 '!D108</f>
        <v>136.680988508588</v>
      </c>
      <c r="F309" s="283">
        <f>'Weekly prices for NSW 2020, 21 '!E108</f>
        <v>139.150480812209</v>
      </c>
      <c r="G309" s="283">
        <f>'Weekly prices for NSW 2020, 21 '!F108</f>
        <v>153.94977065402301</v>
      </c>
      <c r="H309" s="283">
        <f>'Weekly prices for NSW 2020, 21 '!G108</f>
        <v>159.629701006093</v>
      </c>
      <c r="I309" s="74">
        <f>'Weekly prices for NSW 2020, 21 '!H108</f>
        <v>0</v>
      </c>
      <c r="K309" s="85">
        <f t="shared" si="19"/>
        <v>44332</v>
      </c>
      <c r="L309" s="110">
        <f>'Weekly prices for NSW 2020, 21 '!K108</f>
        <v>2.1352442084777299</v>
      </c>
      <c r="M309" s="110">
        <f>'Weekly prices for NSW 2020, 21 '!I108</f>
        <v>15.6877297308944</v>
      </c>
      <c r="N309" s="111">
        <f>'Weekly prices for NSW 2020, 21 '!J108</f>
        <v>22.6987757853157</v>
      </c>
    </row>
    <row r="310" spans="2:14" x14ac:dyDescent="0.2">
      <c r="B310" s="75">
        <f t="shared" si="21"/>
        <v>2021</v>
      </c>
      <c r="C310" s="76">
        <f t="shared" si="22"/>
        <v>2021</v>
      </c>
      <c r="D310" s="381">
        <f>'Weekly prices for NSW 2020, 21 '!C109</f>
        <v>44339</v>
      </c>
      <c r="E310" s="283">
        <f>'Weekly prices for NSW 2020, 21 '!D109</f>
        <v>149.40522815101099</v>
      </c>
      <c r="F310" s="283">
        <f>'Weekly prices for NSW 2020, 21 '!E109</f>
        <v>150.46131552648299</v>
      </c>
      <c r="G310" s="283">
        <f>'Weekly prices for NSW 2020, 21 '!F109</f>
        <v>168.230467848046</v>
      </c>
      <c r="H310" s="283">
        <f>'Weekly prices for NSW 2020, 21 '!G109</f>
        <v>172.50397297187499</v>
      </c>
      <c r="I310" s="74">
        <f>'Weekly prices for NSW 2020, 21 '!H109</f>
        <v>0</v>
      </c>
      <c r="K310" s="85">
        <f t="shared" si="19"/>
        <v>44339</v>
      </c>
      <c r="L310" s="110">
        <f>'Weekly prices for NSW 2020, 21 '!K109</f>
        <v>2.2747633914706502</v>
      </c>
      <c r="M310" s="110">
        <f>'Weekly prices for NSW 2020, 21 '!I109</f>
        <v>15.2417491640989</v>
      </c>
      <c r="N310" s="111">
        <f>'Weekly prices for NSW 2020, 21 '!J109</f>
        <v>22.260643270220999</v>
      </c>
    </row>
    <row r="311" spans="2:14" x14ac:dyDescent="0.2">
      <c r="B311" s="75">
        <f t="shared" si="21"/>
        <v>2021</v>
      </c>
      <c r="C311" s="76">
        <f t="shared" si="22"/>
        <v>2021</v>
      </c>
      <c r="D311" s="381">
        <f>'Weekly prices for NSW 2020, 21 '!C110</f>
        <v>44346</v>
      </c>
      <c r="E311" s="283">
        <f>'Weekly prices for NSW 2020, 21 '!D110</f>
        <v>151.131969762117</v>
      </c>
      <c r="F311" s="283">
        <f>'Weekly prices for NSW 2020, 21 '!E110</f>
        <v>152.06704588180901</v>
      </c>
      <c r="G311" s="283">
        <f>'Weekly prices for NSW 2020, 21 '!F110</f>
        <v>169.024318034359</v>
      </c>
      <c r="H311" s="283">
        <f>'Weekly prices for NSW 2020, 21 '!G110</f>
        <v>175.04259063420801</v>
      </c>
      <c r="I311" s="74">
        <f>'Weekly prices for NSW 2020, 21 '!H110</f>
        <v>0</v>
      </c>
      <c r="K311" s="85">
        <f t="shared" si="19"/>
        <v>44346</v>
      </c>
      <c r="L311" s="110">
        <f>'Weekly prices for NSW 2020, 21 '!K110</f>
        <v>2.2115184522841802</v>
      </c>
      <c r="M311" s="110">
        <f>'Weekly prices for NSW 2020, 21 '!I110</f>
        <v>15.1296971334944</v>
      </c>
      <c r="N311" s="111">
        <f>'Weekly prices for NSW 2020, 21 '!J110</f>
        <v>22.388424812391801</v>
      </c>
    </row>
    <row r="312" spans="2:14" x14ac:dyDescent="0.2">
      <c r="B312" s="75">
        <f t="shared" si="21"/>
        <v>2021</v>
      </c>
      <c r="C312" s="76">
        <f t="shared" si="22"/>
        <v>2021</v>
      </c>
      <c r="D312" s="381">
        <f>'Weekly prices for NSW 2020, 21 '!C111</f>
        <v>44353</v>
      </c>
      <c r="E312" s="283">
        <f>'Weekly prices for NSW 2020, 21 '!D111</f>
        <v>145.00891965941301</v>
      </c>
      <c r="F312" s="283">
        <f>'Weekly prices for NSW 2020, 21 '!E111</f>
        <v>146.636462188254</v>
      </c>
      <c r="G312" s="283">
        <f>'Weekly prices for NSW 2020, 21 '!F111</f>
        <v>161.642314386225</v>
      </c>
      <c r="H312" s="283">
        <f>'Weekly prices for NSW 2020, 21 '!G111</f>
        <v>168.51694935422799</v>
      </c>
      <c r="I312" s="74">
        <f>'Weekly prices for NSW 2020, 21 '!H111</f>
        <v>0</v>
      </c>
      <c r="K312" s="85">
        <f t="shared" si="19"/>
        <v>44353</v>
      </c>
      <c r="L312" s="110">
        <f>'Weekly prices for NSW 2020, 21 '!K111</f>
        <v>2.1109005218402102</v>
      </c>
      <c r="M312" s="110">
        <f>'Weekly prices for NSW 2020, 21 '!I111</f>
        <v>15.292118138157001</v>
      </c>
      <c r="N312" s="111">
        <f>'Weekly prices for NSW 2020, 21 '!J111</f>
        <v>22.4030787565796</v>
      </c>
    </row>
    <row r="313" spans="2:14" x14ac:dyDescent="0.2">
      <c r="B313" s="75">
        <f t="shared" si="21"/>
        <v>2021</v>
      </c>
      <c r="C313" s="76">
        <f t="shared" si="22"/>
        <v>2021</v>
      </c>
      <c r="D313" s="381">
        <f>'Weekly prices for NSW 2020, 21 '!C112</f>
        <v>44360</v>
      </c>
      <c r="E313" s="283">
        <f>'Weekly prices for NSW 2020, 21 '!D112</f>
        <v>140.11778618313201</v>
      </c>
      <c r="F313" s="283">
        <f>'Weekly prices for NSW 2020, 21 '!E112</f>
        <v>142.20894241469699</v>
      </c>
      <c r="G313" s="283">
        <f>'Weekly prices for NSW 2020, 21 '!F112</f>
        <v>157.056966405097</v>
      </c>
      <c r="H313" s="283">
        <f>'Weekly prices for NSW 2020, 21 '!G112</f>
        <v>163.900015417963</v>
      </c>
      <c r="I313" s="74">
        <f>'Weekly prices for NSW 2020, 21 '!H112</f>
        <v>0</v>
      </c>
      <c r="K313" s="85">
        <f t="shared" si="19"/>
        <v>44360</v>
      </c>
      <c r="L313" s="110">
        <f>'Weekly prices for NSW 2020, 21 '!K112</f>
        <v>2.1083094555873898</v>
      </c>
      <c r="M313" s="110">
        <f>'Weekly prices for NSW 2020, 21 '!I112</f>
        <v>15.461070771915599</v>
      </c>
      <c r="N313" s="111">
        <f>'Weekly prices for NSW 2020, 21 '!J112</f>
        <v>22.567245039821501</v>
      </c>
    </row>
    <row r="314" spans="2:14" x14ac:dyDescent="0.2">
      <c r="B314" s="75">
        <f t="shared" si="21"/>
        <v>2021</v>
      </c>
      <c r="C314" s="76">
        <f t="shared" si="22"/>
        <v>2021</v>
      </c>
      <c r="D314" s="381">
        <f>'Weekly prices for NSW 2020, 21 '!C113</f>
        <v>44367</v>
      </c>
      <c r="E314" s="283">
        <f>'Weekly prices for NSW 2020, 21 '!D113</f>
        <v>135.76937150954399</v>
      </c>
      <c r="F314" s="283">
        <f>'Weekly prices for NSW 2020, 21 '!E113</f>
        <v>138.53616287907201</v>
      </c>
      <c r="G314" s="283">
        <f>'Weekly prices for NSW 2020, 21 '!F113</f>
        <v>152.872808769296</v>
      </c>
      <c r="H314" s="283">
        <f>'Weekly prices for NSW 2020, 21 '!G113</f>
        <v>159.908082300904</v>
      </c>
      <c r="I314" s="74">
        <f>'Weekly prices for NSW 2020, 21 '!H113</f>
        <v>0</v>
      </c>
      <c r="K314" s="85">
        <f t="shared" si="19"/>
        <v>44367</v>
      </c>
      <c r="L314" s="110">
        <f>'Weekly prices for NSW 2020, 21 '!K113</f>
        <v>2.1093377369820701</v>
      </c>
      <c r="M314" s="110">
        <f>'Weekly prices for NSW 2020, 21 '!I113</f>
        <v>15.5733561183122</v>
      </c>
      <c r="N314" s="111">
        <f>'Weekly prices for NSW 2020, 21 '!J113</f>
        <v>22.589122454499801</v>
      </c>
    </row>
    <row r="315" spans="2:14" x14ac:dyDescent="0.2">
      <c r="B315" s="80">
        <f t="shared" si="21"/>
        <v>2021</v>
      </c>
      <c r="C315" s="79">
        <f t="shared" si="22"/>
        <v>2021</v>
      </c>
      <c r="D315" s="392">
        <f>'Weekly prices for NSW 2020, 21 '!C114</f>
        <v>44374</v>
      </c>
      <c r="E315" s="393">
        <f>'Weekly prices for NSW 2020, 21 '!D114</f>
        <v>138.63451236217199</v>
      </c>
      <c r="F315" s="393">
        <f>'Weekly prices for NSW 2020, 21 '!E114</f>
        <v>141.950055712694</v>
      </c>
      <c r="G315" s="393">
        <f>'Weekly prices for NSW 2020, 21 '!F114</f>
        <v>156.372197252528</v>
      </c>
      <c r="H315" s="393">
        <f>'Weekly prices for NSW 2020, 21 '!G114</f>
        <v>165.04814244836101</v>
      </c>
      <c r="I315" s="394">
        <f>'Weekly prices for NSW 2020, 21 '!H114</f>
        <v>0</v>
      </c>
      <c r="K315" s="395">
        <f t="shared" ref="K315" si="23">D315</f>
        <v>44374</v>
      </c>
      <c r="L315" s="396">
        <f>'Weekly prices for NSW 2020, 21 '!K114</f>
        <v>2.1688619061385799</v>
      </c>
      <c r="M315" s="396">
        <f>'Weekly prices for NSW 2020, 21 '!I114</f>
        <v>15.5372396239156</v>
      </c>
      <c r="N315" s="397">
        <f>'Weekly prices for NSW 2020, 21 '!J114</f>
        <v>22.8374309175544</v>
      </c>
    </row>
    <row r="316" spans="2:14" s="280" customFormat="1" x14ac:dyDescent="0.2">
      <c r="C316" s="284"/>
      <c r="D316" s="285"/>
      <c r="E316" s="283"/>
      <c r="F316" s="283"/>
      <c r="G316" s="283"/>
      <c r="H316" s="283"/>
      <c r="K316" s="286"/>
      <c r="L316" s="283"/>
      <c r="M316" s="283"/>
      <c r="N316" s="283"/>
    </row>
    <row r="317" spans="2:14" s="280" customFormat="1" x14ac:dyDescent="0.2">
      <c r="C317" s="284"/>
      <c r="D317" s="285"/>
    </row>
    <row r="318" spans="2:14" s="280" customFormat="1" x14ac:dyDescent="0.2">
      <c r="D318" s="285"/>
    </row>
    <row r="319" spans="2:14" s="280" customFormat="1" x14ac:dyDescent="0.2">
      <c r="D319" s="285"/>
    </row>
    <row r="320" spans="2:14" s="280" customFormat="1" x14ac:dyDescent="0.2">
      <c r="D320" s="285"/>
    </row>
    <row r="321" spans="4:4" s="280" customFormat="1" x14ac:dyDescent="0.2">
      <c r="D321" s="285"/>
    </row>
    <row r="322" spans="4:4" s="280" customFormat="1" x14ac:dyDescent="0.2"/>
    <row r="323" spans="4:4" s="280" customFormat="1" x14ac:dyDescent="0.2"/>
    <row r="324" spans="4:4" s="280" customFormat="1" x14ac:dyDescent="0.2"/>
    <row r="325" spans="4:4" s="280" customFormat="1" x14ac:dyDescent="0.2"/>
    <row r="326" spans="4:4" s="280" customFormat="1" x14ac:dyDescent="0.2"/>
    <row r="327" spans="4:4" s="280" customFormat="1" x14ac:dyDescent="0.2"/>
  </sheetData>
  <sheetProtection algorithmName="SHA-512" hashValue="UfPfTXn/h7y15SSf1AJFDT/Iykk/HKHijxjnC/dibxKhZTeAyxpmgVLg1OZ+l9wJ58eP5JUuZo/0xvyvrtVl+Q==" saltValue="Smy+32r8FmRMWSjkK8NyvA==" spinCount="100000" sheet="1" objects="1" scenarios="1"/>
  <mergeCells count="4">
    <mergeCell ref="R56:U56"/>
    <mergeCell ref="V56:X56"/>
    <mergeCell ref="Q69:U69"/>
    <mergeCell ref="V69:X69"/>
  </mergeCells>
  <hyperlinks>
    <hyperlink ref="B46" r:id="rId1" xr:uid="{54178D1E-8EEB-4645-A3F0-BD0BE5554938}"/>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2ED28-4B3F-49C5-A9D0-21D3BD7C6CDC}">
  <dimension ref="B1:Z202"/>
  <sheetViews>
    <sheetView showGridLines="0" zoomScaleNormal="100" workbookViewId="0">
      <selection activeCell="N43" sqref="N43"/>
    </sheetView>
  </sheetViews>
  <sheetFormatPr defaultColWidth="7.5" defaultRowHeight="12" x14ac:dyDescent="0.2"/>
  <cols>
    <col min="1" max="1" width="3.625" style="2" customWidth="1"/>
    <col min="2" max="2" width="7.5" style="2"/>
    <col min="3" max="3" width="7.375" style="2" customWidth="1"/>
    <col min="4" max="4" width="10.375" style="2" customWidth="1"/>
    <col min="5" max="5" width="10" style="2" customWidth="1"/>
    <col min="6" max="6" width="11.75" style="2" customWidth="1"/>
    <col min="7" max="7" width="9.75" style="2" customWidth="1"/>
    <col min="8" max="8" width="10.5" style="2" customWidth="1"/>
    <col min="9" max="9" width="8.375" style="2" bestFit="1" customWidth="1"/>
    <col min="10" max="11" width="7.5" style="2"/>
    <col min="12" max="12" width="9.375" style="2" customWidth="1"/>
    <col min="13" max="13" width="7.5" style="2"/>
    <col min="14" max="14" width="8" style="2" customWidth="1"/>
    <col min="15" max="16384" width="7.5" style="2"/>
  </cols>
  <sheetData>
    <row r="1" spans="2:19" ht="15.6" customHeight="1" x14ac:dyDescent="0.2"/>
    <row r="2" spans="2:19" ht="14.65" customHeight="1" x14ac:dyDescent="0.2"/>
    <row r="3" spans="2:19" ht="14.65" customHeight="1" x14ac:dyDescent="0.2">
      <c r="E3" s="9"/>
    </row>
    <row r="4" spans="2:19" ht="14.65" customHeight="1" x14ac:dyDescent="0.2"/>
    <row r="5" spans="2:19" ht="14.65" customHeight="1" x14ac:dyDescent="0.2"/>
    <row r="6" spans="2:19" ht="14.65" customHeight="1" x14ac:dyDescent="0.2">
      <c r="K6" s="10"/>
    </row>
    <row r="7" spans="2:19" ht="14.65" customHeight="1" x14ac:dyDescent="0.2">
      <c r="K7" s="10"/>
    </row>
    <row r="8" spans="2:19" s="11" customFormat="1" ht="14.65" customHeight="1" x14ac:dyDescent="0.2">
      <c r="D8" s="12"/>
    </row>
    <row r="9" spans="2:19" s="11" customFormat="1" ht="14.65" customHeight="1" x14ac:dyDescent="0.2">
      <c r="D9" s="12"/>
    </row>
    <row r="10" spans="2:19" s="11" customFormat="1" ht="14.65" customHeight="1" x14ac:dyDescent="0.2">
      <c r="D10" s="12"/>
      <c r="F10" s="13"/>
    </row>
    <row r="11" spans="2:19" s="18" customFormat="1" ht="25.15" customHeight="1" x14ac:dyDescent="0.3">
      <c r="B11" s="53" t="s">
        <v>86</v>
      </c>
      <c r="C11" s="15"/>
      <c r="D11" s="15"/>
      <c r="E11" s="16"/>
      <c r="F11" s="16"/>
      <c r="G11" s="16"/>
      <c r="H11" s="16"/>
      <c r="I11" s="4" t="s">
        <v>87</v>
      </c>
      <c r="J11" s="16"/>
      <c r="K11" s="17"/>
      <c r="L11" s="16"/>
      <c r="M11" s="16"/>
      <c r="N11" s="16"/>
      <c r="O11" s="16"/>
      <c r="P11" s="16"/>
      <c r="Q11" s="16"/>
      <c r="R11" s="16"/>
      <c r="S11" s="16"/>
    </row>
    <row r="12" spans="2:19" s="19" customFormat="1" ht="14.65" customHeight="1" x14ac:dyDescent="0.3"/>
    <row r="16" spans="2:19" x14ac:dyDescent="0.2">
      <c r="E16" s="55"/>
    </row>
    <row r="18" spans="2:23" x14ac:dyDescent="0.2">
      <c r="D18" s="2" t="s">
        <v>88</v>
      </c>
      <c r="N18" s="162" t="s">
        <v>157</v>
      </c>
      <c r="O18" s="4" t="s">
        <v>159</v>
      </c>
    </row>
    <row r="19" spans="2:23" x14ac:dyDescent="0.2">
      <c r="N19" s="163"/>
      <c r="O19" s="163"/>
      <c r="P19" s="163"/>
      <c r="Q19" s="163"/>
      <c r="R19" s="164"/>
      <c r="S19" s="164"/>
      <c r="T19" s="164"/>
      <c r="U19" s="164"/>
      <c r="V19" s="164"/>
      <c r="W19" s="164"/>
    </row>
    <row r="20" spans="2:23" ht="72" x14ac:dyDescent="0.2">
      <c r="B20" s="120"/>
      <c r="D20" s="165" t="s">
        <v>89</v>
      </c>
      <c r="E20" s="166" t="s">
        <v>90</v>
      </c>
      <c r="F20" s="166" t="s">
        <v>91</v>
      </c>
      <c r="G20" s="166" t="s">
        <v>92</v>
      </c>
      <c r="H20" s="167" t="s">
        <v>93</v>
      </c>
      <c r="I20" s="168"/>
      <c r="N20" s="164"/>
      <c r="O20" s="164"/>
      <c r="P20" s="164"/>
      <c r="Q20" s="164"/>
      <c r="R20" s="164"/>
      <c r="S20" s="164"/>
      <c r="T20" s="164"/>
      <c r="U20" s="164"/>
      <c r="V20" s="164"/>
      <c r="W20" s="164"/>
    </row>
    <row r="21" spans="2:23" x14ac:dyDescent="0.2">
      <c r="D21" s="169"/>
      <c r="E21" s="3" t="s">
        <v>94</v>
      </c>
      <c r="F21" s="168"/>
      <c r="G21" s="168"/>
      <c r="H21" s="170"/>
      <c r="N21" s="164"/>
      <c r="O21" s="164"/>
      <c r="P21" s="164"/>
      <c r="Q21" s="164"/>
      <c r="R21" s="164"/>
      <c r="S21" s="164"/>
      <c r="T21" s="164"/>
      <c r="U21" s="164"/>
      <c r="V21" s="164"/>
      <c r="W21" s="164"/>
    </row>
    <row r="22" spans="2:23" x14ac:dyDescent="0.2">
      <c r="B22" s="120"/>
      <c r="D22" s="169"/>
      <c r="E22" s="120"/>
      <c r="F22" s="168"/>
      <c r="G22" s="168"/>
      <c r="H22" s="170"/>
      <c r="N22" s="164"/>
      <c r="O22" s="164"/>
      <c r="P22" s="164"/>
      <c r="Q22" s="164"/>
      <c r="R22" s="164"/>
      <c r="S22" s="164"/>
      <c r="T22" s="164"/>
      <c r="U22" s="164"/>
      <c r="V22" s="164"/>
      <c r="W22" s="164"/>
    </row>
    <row r="23" spans="2:23" x14ac:dyDescent="0.2">
      <c r="B23" s="120"/>
      <c r="D23" s="171">
        <v>37257</v>
      </c>
      <c r="E23" s="172">
        <v>0.38142999999999999</v>
      </c>
      <c r="F23" s="172">
        <f t="shared" ref="F23:F43" si="0">E23*H23</f>
        <v>0</v>
      </c>
      <c r="G23" s="172">
        <f t="shared" ref="G23:G43" si="1">E23-F23</f>
        <v>0.38142999999999999</v>
      </c>
      <c r="H23" s="374">
        <v>0</v>
      </c>
      <c r="I23" s="161"/>
      <c r="N23" s="164"/>
      <c r="O23" s="164"/>
      <c r="P23" s="164"/>
      <c r="Q23" s="164"/>
      <c r="R23" s="164"/>
      <c r="S23" s="164"/>
      <c r="T23" s="164"/>
      <c r="U23" s="164"/>
      <c r="V23" s="164"/>
      <c r="W23" s="164"/>
    </row>
    <row r="24" spans="2:23" x14ac:dyDescent="0.2">
      <c r="D24" s="171">
        <v>41953</v>
      </c>
      <c r="E24" s="172">
        <v>0.38600000000000001</v>
      </c>
      <c r="F24" s="172">
        <f t="shared" si="0"/>
        <v>0</v>
      </c>
      <c r="G24" s="172">
        <f t="shared" si="1"/>
        <v>0.38600000000000001</v>
      </c>
      <c r="H24" s="375">
        <f>H23</f>
        <v>0</v>
      </c>
      <c r="I24" s="161"/>
      <c r="N24" s="164"/>
      <c r="O24" s="164"/>
      <c r="P24" s="164"/>
      <c r="Q24" s="164"/>
      <c r="R24" s="164"/>
      <c r="S24" s="164"/>
      <c r="T24" s="164"/>
      <c r="U24" s="164"/>
      <c r="V24" s="164"/>
      <c r="W24" s="164"/>
    </row>
    <row r="25" spans="2:23" x14ac:dyDescent="0.2">
      <c r="D25" s="171">
        <v>42037</v>
      </c>
      <c r="E25" s="172">
        <v>0.38900000000000001</v>
      </c>
      <c r="F25" s="172">
        <f t="shared" si="0"/>
        <v>0</v>
      </c>
      <c r="G25" s="172">
        <f t="shared" si="1"/>
        <v>0.38900000000000001</v>
      </c>
      <c r="H25" s="375">
        <f>H24</f>
        <v>0</v>
      </c>
      <c r="I25" s="161"/>
      <c r="N25" s="164"/>
      <c r="O25" s="164"/>
      <c r="P25" s="164"/>
      <c r="Q25" s="164"/>
      <c r="R25" s="164"/>
      <c r="S25" s="164"/>
      <c r="T25" s="164"/>
      <c r="U25" s="164"/>
      <c r="V25" s="164"/>
      <c r="W25" s="164"/>
    </row>
    <row r="26" spans="2:23" x14ac:dyDescent="0.2">
      <c r="D26" s="171">
        <v>42186</v>
      </c>
      <c r="E26" s="172">
        <f>E25</f>
        <v>0.38900000000000001</v>
      </c>
      <c r="F26" s="172">
        <f t="shared" si="0"/>
        <v>0</v>
      </c>
      <c r="G26" s="172">
        <f t="shared" si="1"/>
        <v>0.38900000000000001</v>
      </c>
      <c r="H26" s="375">
        <f>H25</f>
        <v>0</v>
      </c>
      <c r="I26" s="161"/>
      <c r="N26" s="164"/>
      <c r="O26" s="164"/>
      <c r="P26" s="164"/>
      <c r="Q26" s="164"/>
      <c r="R26" s="164"/>
      <c r="S26" s="164"/>
      <c r="T26" s="164"/>
      <c r="U26" s="164"/>
      <c r="V26" s="164"/>
      <c r="W26" s="164"/>
    </row>
    <row r="27" spans="2:23" x14ac:dyDescent="0.2">
      <c r="D27" s="171">
        <v>42217</v>
      </c>
      <c r="E27" s="172">
        <v>0.39200000000000002</v>
      </c>
      <c r="F27" s="172">
        <f t="shared" si="0"/>
        <v>0</v>
      </c>
      <c r="G27" s="172">
        <f t="shared" si="1"/>
        <v>0.39200000000000002</v>
      </c>
      <c r="H27" s="375">
        <f>H26</f>
        <v>0</v>
      </c>
      <c r="I27" s="161"/>
      <c r="N27" s="164"/>
      <c r="O27" s="164"/>
      <c r="P27" s="164"/>
      <c r="Q27" s="164"/>
      <c r="R27" s="164"/>
      <c r="S27" s="164"/>
      <c r="T27" s="164"/>
      <c r="U27" s="164"/>
      <c r="V27" s="164"/>
      <c r="W27" s="164"/>
    </row>
    <row r="28" spans="2:23" x14ac:dyDescent="0.2">
      <c r="D28" s="171">
        <v>42401</v>
      </c>
      <c r="E28" s="172">
        <v>0.39500000000000002</v>
      </c>
      <c r="F28" s="172">
        <f t="shared" si="0"/>
        <v>0</v>
      </c>
      <c r="G28" s="172">
        <f t="shared" si="1"/>
        <v>0.39500000000000002</v>
      </c>
      <c r="H28" s="375">
        <f>H27</f>
        <v>0</v>
      </c>
      <c r="I28" s="161"/>
      <c r="N28" s="164"/>
      <c r="O28" s="164"/>
      <c r="P28" s="164"/>
      <c r="Q28" s="164"/>
      <c r="R28" s="164"/>
      <c r="S28" s="164"/>
      <c r="T28" s="164"/>
      <c r="U28" s="164"/>
      <c r="V28" s="164"/>
      <c r="W28" s="164"/>
    </row>
    <row r="29" spans="2:23" x14ac:dyDescent="0.2">
      <c r="D29" s="171">
        <v>42552</v>
      </c>
      <c r="E29" s="172">
        <f>E28</f>
        <v>0.39500000000000002</v>
      </c>
      <c r="F29" s="172">
        <f t="shared" si="0"/>
        <v>2.5888300000000003E-2</v>
      </c>
      <c r="G29" s="172">
        <f t="shared" si="1"/>
        <v>0.36911170000000004</v>
      </c>
      <c r="H29" s="374">
        <v>6.5540000000000001E-2</v>
      </c>
      <c r="I29" s="161"/>
      <c r="N29" s="164"/>
      <c r="O29" s="164"/>
      <c r="P29" s="164"/>
      <c r="Q29" s="164"/>
      <c r="R29" s="164"/>
      <c r="S29" s="164"/>
      <c r="T29" s="164"/>
      <c r="U29" s="164"/>
      <c r="V29" s="164"/>
      <c r="W29" s="164"/>
    </row>
    <row r="30" spans="2:23" x14ac:dyDescent="0.2">
      <c r="D30" s="171">
        <v>42583</v>
      </c>
      <c r="E30" s="172">
        <v>0.39600000000000002</v>
      </c>
      <c r="F30" s="172">
        <f t="shared" si="0"/>
        <v>2.5953840000000002E-2</v>
      </c>
      <c r="G30" s="172">
        <f t="shared" si="1"/>
        <v>0.37004616000000001</v>
      </c>
      <c r="H30" s="375">
        <f>H29</f>
        <v>6.5540000000000001E-2</v>
      </c>
      <c r="I30" s="161"/>
      <c r="N30" s="164"/>
      <c r="O30" s="164"/>
      <c r="P30" s="164"/>
      <c r="Q30" s="164"/>
      <c r="R30" s="164"/>
      <c r="S30" s="164"/>
      <c r="T30" s="164"/>
      <c r="U30" s="164"/>
      <c r="V30" s="164"/>
      <c r="W30" s="164"/>
    </row>
    <row r="31" spans="2:23" ht="12" customHeight="1" x14ac:dyDescent="0.2">
      <c r="D31" s="171">
        <v>42767</v>
      </c>
      <c r="E31" s="172">
        <v>0.40100000000000002</v>
      </c>
      <c r="F31" s="172">
        <f t="shared" si="0"/>
        <v>2.6281540000000003E-2</v>
      </c>
      <c r="G31" s="172">
        <f t="shared" si="1"/>
        <v>0.37471846000000003</v>
      </c>
      <c r="H31" s="375">
        <f>H30</f>
        <v>6.5540000000000001E-2</v>
      </c>
      <c r="I31" s="161"/>
      <c r="N31" s="164"/>
      <c r="O31" s="164"/>
      <c r="P31" s="164"/>
      <c r="Q31" s="164"/>
      <c r="R31" s="164"/>
      <c r="S31" s="164"/>
      <c r="T31" s="164"/>
      <c r="U31" s="164"/>
      <c r="V31" s="164"/>
      <c r="W31" s="164"/>
    </row>
    <row r="32" spans="2:23" x14ac:dyDescent="0.2">
      <c r="D32" s="171">
        <v>42917</v>
      </c>
      <c r="E32" s="172">
        <f>E31</f>
        <v>0.40100000000000002</v>
      </c>
      <c r="F32" s="172">
        <f t="shared" si="0"/>
        <v>5.2563080000000005E-2</v>
      </c>
      <c r="G32" s="172">
        <f t="shared" si="1"/>
        <v>0.34843692000000004</v>
      </c>
      <c r="H32" s="374">
        <v>0.13108</v>
      </c>
      <c r="I32" s="161"/>
      <c r="N32" s="164"/>
      <c r="O32" s="164"/>
      <c r="P32" s="164"/>
      <c r="Q32" s="164"/>
      <c r="R32" s="164"/>
      <c r="S32" s="164"/>
      <c r="T32" s="164"/>
      <c r="U32" s="164"/>
      <c r="V32" s="164"/>
      <c r="W32" s="164"/>
    </row>
    <row r="33" spans="2:23" x14ac:dyDescent="0.2">
      <c r="D33" s="171">
        <v>42948</v>
      </c>
      <c r="E33" s="172">
        <v>0.40300000000000002</v>
      </c>
      <c r="F33" s="172">
        <f t="shared" si="0"/>
        <v>5.2825240000000002E-2</v>
      </c>
      <c r="G33" s="172">
        <f t="shared" si="1"/>
        <v>0.35017476000000003</v>
      </c>
      <c r="H33" s="375">
        <f>H32</f>
        <v>0.13108</v>
      </c>
      <c r="I33" s="161"/>
      <c r="N33" s="164"/>
      <c r="O33" s="164"/>
      <c r="P33" s="164"/>
      <c r="Q33" s="164"/>
      <c r="R33" s="164"/>
      <c r="S33" s="164"/>
      <c r="T33" s="164"/>
      <c r="U33" s="164"/>
      <c r="V33" s="164"/>
      <c r="W33" s="164"/>
    </row>
    <row r="34" spans="2:23" x14ac:dyDescent="0.2">
      <c r="D34" s="171">
        <v>43132</v>
      </c>
      <c r="E34" s="172">
        <v>0.40899999999999997</v>
      </c>
      <c r="F34" s="172">
        <f t="shared" si="0"/>
        <v>5.3611719999999995E-2</v>
      </c>
      <c r="G34" s="172">
        <f t="shared" si="1"/>
        <v>0.35538828</v>
      </c>
      <c r="H34" s="375">
        <f>H33</f>
        <v>0.13108</v>
      </c>
      <c r="I34" s="161"/>
      <c r="N34" s="164"/>
      <c r="O34" s="164"/>
      <c r="P34" s="164"/>
      <c r="Q34" s="164"/>
      <c r="R34" s="164"/>
      <c r="S34" s="164"/>
      <c r="T34" s="164"/>
      <c r="U34" s="164"/>
      <c r="V34" s="164"/>
      <c r="W34" s="164"/>
    </row>
    <row r="35" spans="2:23" x14ac:dyDescent="0.2">
      <c r="D35" s="171">
        <v>43282</v>
      </c>
      <c r="E35" s="172">
        <f>E34</f>
        <v>0.40899999999999997</v>
      </c>
      <c r="F35" s="172">
        <f t="shared" si="0"/>
        <v>8.0417579999999989E-2</v>
      </c>
      <c r="G35" s="172">
        <f t="shared" si="1"/>
        <v>0.32858241999999999</v>
      </c>
      <c r="H35" s="374">
        <v>0.19661999999999999</v>
      </c>
      <c r="I35" s="161"/>
      <c r="N35" s="164"/>
      <c r="O35" s="164"/>
      <c r="P35" s="164"/>
      <c r="Q35" s="164"/>
      <c r="R35" s="164"/>
      <c r="S35" s="164"/>
      <c r="T35" s="164"/>
      <c r="U35" s="164"/>
      <c r="V35" s="164"/>
      <c r="W35" s="164"/>
    </row>
    <row r="36" spans="2:23" x14ac:dyDescent="0.2">
      <c r="D36" s="171">
        <v>43313</v>
      </c>
      <c r="E36" s="172">
        <v>0.41199999999999998</v>
      </c>
      <c r="F36" s="172">
        <f t="shared" si="0"/>
        <v>8.1007439999999986E-2</v>
      </c>
      <c r="G36" s="172">
        <f t="shared" si="1"/>
        <v>0.33099255999999999</v>
      </c>
      <c r="H36" s="375">
        <f>H35</f>
        <v>0.19661999999999999</v>
      </c>
      <c r="I36" s="161"/>
      <c r="N36" s="164"/>
      <c r="O36" s="164"/>
      <c r="P36" s="164"/>
      <c r="Q36" s="164"/>
      <c r="R36" s="164"/>
      <c r="S36" s="164"/>
      <c r="T36" s="164"/>
      <c r="U36" s="164"/>
      <c r="V36" s="164"/>
      <c r="W36" s="164"/>
    </row>
    <row r="37" spans="2:23" x14ac:dyDescent="0.2">
      <c r="D37" s="171">
        <v>43497</v>
      </c>
      <c r="E37" s="172">
        <v>0.41599999999999998</v>
      </c>
      <c r="F37" s="172">
        <f t="shared" si="0"/>
        <v>8.1793919999999992E-2</v>
      </c>
      <c r="G37" s="172">
        <f t="shared" si="1"/>
        <v>0.33420607999999996</v>
      </c>
      <c r="H37" s="375">
        <f>H36</f>
        <v>0.19661999999999999</v>
      </c>
      <c r="I37" s="161"/>
      <c r="N37" s="164"/>
      <c r="O37" s="164"/>
      <c r="P37" s="164"/>
      <c r="Q37" s="164"/>
      <c r="R37" s="164"/>
      <c r="S37" s="164"/>
      <c r="T37" s="164"/>
      <c r="U37" s="164"/>
      <c r="V37" s="164"/>
      <c r="W37" s="164"/>
    </row>
    <row r="38" spans="2:23" x14ac:dyDescent="0.2">
      <c r="D38" s="171">
        <v>43647</v>
      </c>
      <c r="E38" s="172">
        <f>E37</f>
        <v>0.41599999999999998</v>
      </c>
      <c r="F38" s="172">
        <f t="shared" si="0"/>
        <v>0.10905856</v>
      </c>
      <c r="G38" s="172">
        <f t="shared" si="1"/>
        <v>0.30694144000000001</v>
      </c>
      <c r="H38" s="374">
        <v>0.26216</v>
      </c>
      <c r="I38" s="161"/>
      <c r="J38" s="173"/>
      <c r="N38" s="164"/>
      <c r="O38" s="164"/>
      <c r="P38" s="164"/>
      <c r="Q38" s="164"/>
      <c r="R38" s="164"/>
      <c r="S38" s="164"/>
      <c r="T38" s="164"/>
      <c r="U38" s="164"/>
      <c r="V38" s="164"/>
      <c r="W38" s="164"/>
    </row>
    <row r="39" spans="2:23" x14ac:dyDescent="0.2">
      <c r="B39" s="120"/>
      <c r="D39" s="171">
        <v>43678</v>
      </c>
      <c r="E39" s="384">
        <v>0.41799999999999998</v>
      </c>
      <c r="F39" s="172">
        <f t="shared" si="0"/>
        <v>0.10958287999999999</v>
      </c>
      <c r="G39" s="172">
        <f t="shared" si="1"/>
        <v>0.30841711999999999</v>
      </c>
      <c r="H39" s="375">
        <f>H38</f>
        <v>0.26216</v>
      </c>
      <c r="I39" s="161"/>
      <c r="N39" s="164"/>
      <c r="O39" s="164"/>
      <c r="P39" s="164"/>
      <c r="Q39" s="164"/>
      <c r="R39" s="174"/>
      <c r="S39" s="164"/>
      <c r="T39" s="164"/>
      <c r="U39" s="164"/>
      <c r="V39" s="164"/>
      <c r="W39" s="164"/>
    </row>
    <row r="40" spans="2:23" x14ac:dyDescent="0.2">
      <c r="D40" s="171">
        <v>43862</v>
      </c>
      <c r="E40" s="172">
        <v>0.42299999999999999</v>
      </c>
      <c r="F40" s="172">
        <f t="shared" si="0"/>
        <v>0.11089367999999999</v>
      </c>
      <c r="G40" s="172">
        <f t="shared" si="1"/>
        <v>0.31210631999999999</v>
      </c>
      <c r="H40" s="375">
        <f>H39</f>
        <v>0.26216</v>
      </c>
      <c r="I40" s="161"/>
      <c r="Q40" s="175"/>
      <c r="R40" s="176"/>
    </row>
    <row r="41" spans="2:23" x14ac:dyDescent="0.2">
      <c r="C41" s="6"/>
      <c r="D41" s="247">
        <v>44013</v>
      </c>
      <c r="E41" s="172">
        <f>E40</f>
        <v>0.42299999999999999</v>
      </c>
      <c r="F41" s="172">
        <f t="shared" si="0"/>
        <v>0.13861709999999999</v>
      </c>
      <c r="G41" s="172">
        <f t="shared" si="1"/>
        <v>0.28438289999999999</v>
      </c>
      <c r="H41" s="374">
        <v>0.32769999999999999</v>
      </c>
      <c r="I41" s="161"/>
      <c r="Q41" s="175"/>
      <c r="R41" s="176"/>
    </row>
    <row r="42" spans="2:23" x14ac:dyDescent="0.2">
      <c r="B42" s="120"/>
      <c r="C42" s="6"/>
      <c r="D42" s="247">
        <v>44044</v>
      </c>
      <c r="E42" s="172">
        <v>0.42299999999999999</v>
      </c>
      <c r="F42" s="172">
        <f t="shared" si="0"/>
        <v>0.13861709999999999</v>
      </c>
      <c r="G42" s="172">
        <f t="shared" si="1"/>
        <v>0.28438289999999999</v>
      </c>
      <c r="H42" s="375">
        <f>H41</f>
        <v>0.32769999999999999</v>
      </c>
      <c r="I42" s="161"/>
      <c r="O42" s="177"/>
      <c r="Q42" s="175"/>
      <c r="R42" s="176"/>
    </row>
    <row r="43" spans="2:23" x14ac:dyDescent="0.2">
      <c r="C43" s="6"/>
      <c r="D43" s="247">
        <v>44228</v>
      </c>
      <c r="E43" s="248">
        <v>0.42699999999999999</v>
      </c>
      <c r="F43" s="248">
        <f t="shared" si="0"/>
        <v>0.13992789999999999</v>
      </c>
      <c r="G43" s="248">
        <f t="shared" si="1"/>
        <v>0.2870721</v>
      </c>
      <c r="H43" s="375">
        <f>H42</f>
        <v>0.32769999999999999</v>
      </c>
      <c r="I43" s="161"/>
      <c r="O43" s="177"/>
      <c r="Q43" s="175"/>
      <c r="R43" s="176"/>
    </row>
    <row r="44" spans="2:23" x14ac:dyDescent="0.2">
      <c r="C44" s="6"/>
      <c r="D44" s="247">
        <v>44378</v>
      </c>
      <c r="E44" s="248">
        <v>0.42699999999999999</v>
      </c>
      <c r="F44" s="248">
        <f>E44*H44</f>
        <v>0.13992789999999999</v>
      </c>
      <c r="G44" s="248">
        <f t="shared" ref="G44" si="2">E44-F44</f>
        <v>0.2870721</v>
      </c>
      <c r="H44" s="375">
        <f>H43</f>
        <v>0.32769999999999999</v>
      </c>
      <c r="I44" s="161"/>
      <c r="O44" s="177"/>
      <c r="Q44" s="175"/>
      <c r="R44" s="176"/>
    </row>
    <row r="45" spans="2:23" x14ac:dyDescent="0.2">
      <c r="C45" s="6"/>
      <c r="D45" s="376">
        <v>44409</v>
      </c>
      <c r="E45" s="379">
        <v>0.433</v>
      </c>
      <c r="F45" s="379">
        <f>E45*H45</f>
        <v>0.1418941</v>
      </c>
      <c r="G45" s="379">
        <f t="shared" ref="G45" si="3">E45-F45</f>
        <v>0.29110590000000003</v>
      </c>
      <c r="H45" s="380">
        <f>H44</f>
        <v>0.32769999999999999</v>
      </c>
      <c r="I45" s="161"/>
      <c r="O45" s="177"/>
      <c r="Q45" s="175"/>
      <c r="R45" s="176"/>
    </row>
    <row r="46" spans="2:23" ht="14.25" x14ac:dyDescent="0.2">
      <c r="D46" s="247"/>
      <c r="E46" s="248"/>
      <c r="F46" s="248"/>
      <c r="G46" s="248"/>
      <c r="H46" s="178"/>
      <c r="I46" s="161"/>
      <c r="O46" s="177"/>
      <c r="Q46" s="175"/>
      <c r="R46" s="176"/>
    </row>
    <row r="47" spans="2:23" ht="14.25" x14ac:dyDescent="0.2">
      <c r="D47" s="10"/>
      <c r="E47" s="172"/>
      <c r="F47" s="172"/>
      <c r="G47" s="172"/>
      <c r="H47" s="178"/>
      <c r="I47" s="161"/>
      <c r="O47" s="177"/>
      <c r="Q47" s="175"/>
      <c r="R47" s="176"/>
    </row>
    <row r="48" spans="2:23" x14ac:dyDescent="0.2">
      <c r="D48" s="10"/>
      <c r="E48" s="172"/>
      <c r="F48" s="172"/>
      <c r="G48" s="172"/>
      <c r="H48" s="179"/>
      <c r="I48" s="161"/>
      <c r="O48" s="177"/>
      <c r="Q48" s="175"/>
      <c r="R48" s="176"/>
    </row>
    <row r="49" spans="4:26" x14ac:dyDescent="0.2">
      <c r="D49" s="10"/>
      <c r="E49" s="172"/>
      <c r="F49" s="172"/>
      <c r="G49" s="172"/>
      <c r="I49" s="161"/>
      <c r="O49" s="177"/>
      <c r="Q49" s="175"/>
      <c r="R49" s="176"/>
    </row>
    <row r="50" spans="4:26" x14ac:dyDescent="0.2">
      <c r="D50" s="10"/>
      <c r="E50" s="172"/>
      <c r="F50" s="172"/>
      <c r="G50" s="172"/>
      <c r="H50" s="2" t="s">
        <v>95</v>
      </c>
      <c r="I50" s="161"/>
      <c r="O50" s="177"/>
      <c r="Q50" s="175"/>
      <c r="R50" s="176"/>
    </row>
    <row r="51" spans="4:26" ht="14.25" x14ac:dyDescent="0.2">
      <c r="D51" s="10"/>
      <c r="E51" s="172"/>
      <c r="F51" s="172"/>
      <c r="G51" s="172"/>
      <c r="H51" s="178"/>
      <c r="I51" s="161"/>
      <c r="O51" s="177"/>
      <c r="Q51" s="175"/>
      <c r="R51" s="176"/>
    </row>
    <row r="52" spans="4:26" x14ac:dyDescent="0.2">
      <c r="D52" s="10"/>
      <c r="G52" s="180"/>
      <c r="Q52" s="175"/>
      <c r="R52" s="176"/>
    </row>
    <row r="53" spans="4:26" x14ac:dyDescent="0.2">
      <c r="D53" s="10"/>
      <c r="F53" s="181"/>
      <c r="Q53" s="175"/>
      <c r="R53" s="176"/>
    </row>
    <row r="54" spans="4:26" x14ac:dyDescent="0.2">
      <c r="J54" s="182"/>
      <c r="K54" s="55"/>
      <c r="L54" s="3" t="s">
        <v>96</v>
      </c>
      <c r="R54" s="176"/>
      <c r="V54" s="183"/>
      <c r="Z54" s="120"/>
    </row>
    <row r="55" spans="4:26" x14ac:dyDescent="0.2">
      <c r="R55" s="176"/>
    </row>
    <row r="56" spans="4:26" x14ac:dyDescent="0.2">
      <c r="D56" s="113" t="s">
        <v>97</v>
      </c>
      <c r="E56" s="160"/>
      <c r="F56" s="160"/>
      <c r="G56" s="160"/>
      <c r="H56" s="5"/>
      <c r="K56" s="55"/>
      <c r="Q56" s="175"/>
      <c r="R56" s="176"/>
    </row>
    <row r="57" spans="4:26" ht="60" x14ac:dyDescent="0.2">
      <c r="D57" s="171"/>
      <c r="E57" s="168" t="s">
        <v>98</v>
      </c>
      <c r="F57" s="168" t="s">
        <v>99</v>
      </c>
      <c r="G57" s="168" t="str">
        <f>F20</f>
        <v>Excise on domestic ethanol</v>
      </c>
      <c r="H57" s="170" t="str">
        <f>G20</f>
        <v>Excise Advantage</v>
      </c>
      <c r="Q57" s="175"/>
      <c r="R57" s="176"/>
    </row>
    <row r="58" spans="4:26" x14ac:dyDescent="0.2">
      <c r="D58" s="171">
        <f>D30</f>
        <v>42583</v>
      </c>
      <c r="E58" s="184">
        <f>VLOOKUP(D58, $D$23:$E$43, 2, 1)*100</f>
        <v>39.6</v>
      </c>
      <c r="F58" s="184"/>
      <c r="G58" s="184">
        <f>VLOOKUP(D58, $D$23:$F$43, 3, 1)*100</f>
        <v>2.5953840000000001</v>
      </c>
      <c r="H58" s="185">
        <f>VLOOKUP(D58, $D$23:$G$43, 4, 1)*100</f>
        <v>37.004615999999999</v>
      </c>
      <c r="Q58" s="175"/>
      <c r="R58" s="176"/>
    </row>
    <row r="59" spans="4:26" x14ac:dyDescent="0.2">
      <c r="D59" s="171">
        <f t="shared" ref="D59:D122" si="4">EDATE(D58,1)</f>
        <v>42614</v>
      </c>
      <c r="E59" s="184">
        <f t="shared" ref="E59:E111" si="5">VLOOKUP(D59, $D$23:$E$43, 2, 1)*100</f>
        <v>39.6</v>
      </c>
      <c r="F59" s="184"/>
      <c r="G59" s="184">
        <f t="shared" ref="G59:G112" si="6">VLOOKUP(D59, $D$23:$F$43, 3, 1)*100</f>
        <v>2.5953840000000001</v>
      </c>
      <c r="H59" s="185">
        <f t="shared" ref="H59:H112" si="7">VLOOKUP(D59, $D$23:$G$43, 4, 1)*100</f>
        <v>37.004615999999999</v>
      </c>
      <c r="Q59" s="175"/>
      <c r="R59" s="176"/>
    </row>
    <row r="60" spans="4:26" x14ac:dyDescent="0.2">
      <c r="D60" s="171">
        <f t="shared" si="4"/>
        <v>42644</v>
      </c>
      <c r="E60" s="184">
        <f t="shared" si="5"/>
        <v>39.6</v>
      </c>
      <c r="F60" s="184"/>
      <c r="G60" s="184">
        <f t="shared" si="6"/>
        <v>2.5953840000000001</v>
      </c>
      <c r="H60" s="185">
        <f t="shared" si="7"/>
        <v>37.004615999999999</v>
      </c>
      <c r="Q60" s="175"/>
      <c r="R60" s="176"/>
    </row>
    <row r="61" spans="4:26" x14ac:dyDescent="0.2">
      <c r="D61" s="171">
        <f t="shared" si="4"/>
        <v>42675</v>
      </c>
      <c r="E61" s="184">
        <f t="shared" si="5"/>
        <v>39.6</v>
      </c>
      <c r="F61" s="184"/>
      <c r="G61" s="184">
        <f t="shared" si="6"/>
        <v>2.5953840000000001</v>
      </c>
      <c r="H61" s="185">
        <f t="shared" si="7"/>
        <v>37.004615999999999</v>
      </c>
      <c r="Q61" s="175"/>
      <c r="R61" s="176"/>
    </row>
    <row r="62" spans="4:26" x14ac:dyDescent="0.2">
      <c r="D62" s="171">
        <f t="shared" si="4"/>
        <v>42705</v>
      </c>
      <c r="E62" s="184">
        <f t="shared" si="5"/>
        <v>39.6</v>
      </c>
      <c r="F62" s="184"/>
      <c r="G62" s="184">
        <f t="shared" si="6"/>
        <v>2.5953840000000001</v>
      </c>
      <c r="H62" s="185">
        <f t="shared" si="7"/>
        <v>37.004615999999999</v>
      </c>
      <c r="Q62" s="175"/>
      <c r="R62" s="176"/>
    </row>
    <row r="63" spans="4:26" x14ac:dyDescent="0.2">
      <c r="D63" s="171">
        <f t="shared" si="4"/>
        <v>42736</v>
      </c>
      <c r="E63" s="184">
        <f t="shared" si="5"/>
        <v>39.6</v>
      </c>
      <c r="F63" s="184"/>
      <c r="G63" s="184">
        <f t="shared" si="6"/>
        <v>2.5953840000000001</v>
      </c>
      <c r="H63" s="185">
        <f t="shared" si="7"/>
        <v>37.004615999999999</v>
      </c>
      <c r="Q63" s="175"/>
      <c r="R63" s="176"/>
    </row>
    <row r="64" spans="4:26" x14ac:dyDescent="0.2">
      <c r="D64" s="171">
        <f t="shared" si="4"/>
        <v>42767</v>
      </c>
      <c r="E64" s="184">
        <f t="shared" si="5"/>
        <v>40.1</v>
      </c>
      <c r="F64" s="184"/>
      <c r="G64" s="184">
        <f t="shared" si="6"/>
        <v>2.6281540000000003</v>
      </c>
      <c r="H64" s="185">
        <f t="shared" si="7"/>
        <v>37.471846000000006</v>
      </c>
      <c r="Q64" s="175"/>
      <c r="R64" s="176"/>
    </row>
    <row r="65" spans="4:18" x14ac:dyDescent="0.2">
      <c r="D65" s="171">
        <f t="shared" si="4"/>
        <v>42795</v>
      </c>
      <c r="E65" s="184">
        <f t="shared" si="5"/>
        <v>40.1</v>
      </c>
      <c r="F65" s="184"/>
      <c r="G65" s="184">
        <f t="shared" si="6"/>
        <v>2.6281540000000003</v>
      </c>
      <c r="H65" s="185">
        <f t="shared" si="7"/>
        <v>37.471846000000006</v>
      </c>
      <c r="Q65" s="175"/>
      <c r="R65" s="176"/>
    </row>
    <row r="66" spans="4:18" x14ac:dyDescent="0.2">
      <c r="D66" s="171">
        <f t="shared" si="4"/>
        <v>42826</v>
      </c>
      <c r="E66" s="184">
        <f t="shared" si="5"/>
        <v>40.1</v>
      </c>
      <c r="F66" s="184"/>
      <c r="G66" s="184">
        <f t="shared" si="6"/>
        <v>2.6281540000000003</v>
      </c>
      <c r="H66" s="185">
        <f t="shared" si="7"/>
        <v>37.471846000000006</v>
      </c>
      <c r="Q66" s="175"/>
      <c r="R66" s="176"/>
    </row>
    <row r="67" spans="4:18" x14ac:dyDescent="0.2">
      <c r="D67" s="171">
        <f t="shared" si="4"/>
        <v>42856</v>
      </c>
      <c r="E67" s="184">
        <f t="shared" si="5"/>
        <v>40.1</v>
      </c>
      <c r="F67" s="184"/>
      <c r="G67" s="184">
        <f t="shared" si="6"/>
        <v>2.6281540000000003</v>
      </c>
      <c r="H67" s="185">
        <f t="shared" si="7"/>
        <v>37.471846000000006</v>
      </c>
      <c r="Q67" s="175"/>
      <c r="R67" s="176"/>
    </row>
    <row r="68" spans="4:18" x14ac:dyDescent="0.2">
      <c r="D68" s="171">
        <f t="shared" si="4"/>
        <v>42887</v>
      </c>
      <c r="E68" s="184">
        <f t="shared" si="5"/>
        <v>40.1</v>
      </c>
      <c r="F68" s="184"/>
      <c r="G68" s="184">
        <f t="shared" si="6"/>
        <v>2.6281540000000003</v>
      </c>
      <c r="H68" s="185">
        <f t="shared" si="7"/>
        <v>37.471846000000006</v>
      </c>
      <c r="Q68" s="175"/>
      <c r="R68" s="176"/>
    </row>
    <row r="69" spans="4:18" x14ac:dyDescent="0.2">
      <c r="D69" s="171">
        <f t="shared" si="4"/>
        <v>42917</v>
      </c>
      <c r="E69" s="184">
        <f t="shared" si="5"/>
        <v>40.1</v>
      </c>
      <c r="F69" s="184"/>
      <c r="G69" s="184">
        <f t="shared" si="6"/>
        <v>5.2563080000000006</v>
      </c>
      <c r="H69" s="185">
        <f t="shared" si="7"/>
        <v>34.843692000000004</v>
      </c>
      <c r="Q69" s="175"/>
      <c r="R69" s="176"/>
    </row>
    <row r="70" spans="4:18" x14ac:dyDescent="0.2">
      <c r="D70" s="171">
        <f t="shared" si="4"/>
        <v>42948</v>
      </c>
      <c r="E70" s="184">
        <f t="shared" si="5"/>
        <v>40.300000000000004</v>
      </c>
      <c r="F70" s="184"/>
      <c r="G70" s="184">
        <f t="shared" si="6"/>
        <v>5.2825240000000004</v>
      </c>
      <c r="H70" s="185">
        <f t="shared" si="7"/>
        <v>35.017476000000002</v>
      </c>
      <c r="Q70" s="175"/>
      <c r="R70" s="176"/>
    </row>
    <row r="71" spans="4:18" x14ac:dyDescent="0.2">
      <c r="D71" s="171">
        <f t="shared" si="4"/>
        <v>42979</v>
      </c>
      <c r="E71" s="184">
        <f t="shared" si="5"/>
        <v>40.300000000000004</v>
      </c>
      <c r="F71" s="184"/>
      <c r="G71" s="184">
        <f t="shared" si="6"/>
        <v>5.2825240000000004</v>
      </c>
      <c r="H71" s="185">
        <f t="shared" si="7"/>
        <v>35.017476000000002</v>
      </c>
      <c r="Q71" s="175"/>
      <c r="R71" s="176"/>
    </row>
    <row r="72" spans="4:18" x14ac:dyDescent="0.2">
      <c r="D72" s="171">
        <f t="shared" si="4"/>
        <v>43009</v>
      </c>
      <c r="E72" s="184">
        <f t="shared" si="5"/>
        <v>40.300000000000004</v>
      </c>
      <c r="F72" s="184"/>
      <c r="G72" s="184">
        <f t="shared" si="6"/>
        <v>5.2825240000000004</v>
      </c>
      <c r="H72" s="185">
        <f t="shared" si="7"/>
        <v>35.017476000000002</v>
      </c>
      <c r="Q72" s="175"/>
      <c r="R72" s="176"/>
    </row>
    <row r="73" spans="4:18" x14ac:dyDescent="0.2">
      <c r="D73" s="171">
        <f t="shared" si="4"/>
        <v>43040</v>
      </c>
      <c r="E73" s="184">
        <f t="shared" si="5"/>
        <v>40.300000000000004</v>
      </c>
      <c r="F73" s="184"/>
      <c r="G73" s="184">
        <f t="shared" si="6"/>
        <v>5.2825240000000004</v>
      </c>
      <c r="H73" s="185">
        <f t="shared" si="7"/>
        <v>35.017476000000002</v>
      </c>
      <c r="Q73" s="175"/>
      <c r="R73" s="176"/>
    </row>
    <row r="74" spans="4:18" x14ac:dyDescent="0.2">
      <c r="D74" s="171">
        <f t="shared" si="4"/>
        <v>43070</v>
      </c>
      <c r="E74" s="184">
        <f t="shared" si="5"/>
        <v>40.300000000000004</v>
      </c>
      <c r="F74" s="184"/>
      <c r="G74" s="184">
        <f t="shared" si="6"/>
        <v>5.2825240000000004</v>
      </c>
      <c r="H74" s="185">
        <f t="shared" si="7"/>
        <v>35.017476000000002</v>
      </c>
      <c r="Q74" s="175"/>
      <c r="R74" s="176"/>
    </row>
    <row r="75" spans="4:18" x14ac:dyDescent="0.2">
      <c r="D75" s="171">
        <f t="shared" si="4"/>
        <v>43101</v>
      </c>
      <c r="E75" s="184">
        <f t="shared" si="5"/>
        <v>40.300000000000004</v>
      </c>
      <c r="F75" s="184"/>
      <c r="G75" s="184">
        <f t="shared" si="6"/>
        <v>5.2825240000000004</v>
      </c>
      <c r="H75" s="185">
        <f t="shared" si="7"/>
        <v>35.017476000000002</v>
      </c>
      <c r="Q75" s="175"/>
      <c r="R75" s="176"/>
    </row>
    <row r="76" spans="4:18" x14ac:dyDescent="0.2">
      <c r="D76" s="171">
        <f t="shared" si="4"/>
        <v>43132</v>
      </c>
      <c r="E76" s="184">
        <f t="shared" si="5"/>
        <v>40.9</v>
      </c>
      <c r="F76" s="184"/>
      <c r="G76" s="184">
        <f t="shared" si="6"/>
        <v>5.3611719999999998</v>
      </c>
      <c r="H76" s="185">
        <f t="shared" si="7"/>
        <v>35.538828000000002</v>
      </c>
      <c r="Q76" s="175"/>
      <c r="R76" s="176"/>
    </row>
    <row r="77" spans="4:18" x14ac:dyDescent="0.2">
      <c r="D77" s="171">
        <f t="shared" si="4"/>
        <v>43160</v>
      </c>
      <c r="E77" s="184">
        <f t="shared" si="5"/>
        <v>40.9</v>
      </c>
      <c r="F77" s="184"/>
      <c r="G77" s="184">
        <f t="shared" si="6"/>
        <v>5.3611719999999998</v>
      </c>
      <c r="H77" s="185">
        <f t="shared" si="7"/>
        <v>35.538828000000002</v>
      </c>
      <c r="Q77" s="175"/>
      <c r="R77" s="176"/>
    </row>
    <row r="78" spans="4:18" x14ac:dyDescent="0.2">
      <c r="D78" s="171">
        <f t="shared" si="4"/>
        <v>43191</v>
      </c>
      <c r="E78" s="184">
        <f t="shared" si="5"/>
        <v>40.9</v>
      </c>
      <c r="F78" s="184"/>
      <c r="G78" s="184">
        <f t="shared" si="6"/>
        <v>5.3611719999999998</v>
      </c>
      <c r="H78" s="185">
        <f t="shared" si="7"/>
        <v>35.538828000000002</v>
      </c>
      <c r="Q78" s="175"/>
      <c r="R78" s="176"/>
    </row>
    <row r="79" spans="4:18" x14ac:dyDescent="0.2">
      <c r="D79" s="171">
        <f t="shared" si="4"/>
        <v>43221</v>
      </c>
      <c r="E79" s="184">
        <f t="shared" si="5"/>
        <v>40.9</v>
      </c>
      <c r="F79" s="184"/>
      <c r="G79" s="184">
        <f t="shared" si="6"/>
        <v>5.3611719999999998</v>
      </c>
      <c r="H79" s="185">
        <f t="shared" si="7"/>
        <v>35.538828000000002</v>
      </c>
      <c r="Q79" s="175"/>
      <c r="R79" s="176"/>
    </row>
    <row r="80" spans="4:18" x14ac:dyDescent="0.2">
      <c r="D80" s="171">
        <f t="shared" si="4"/>
        <v>43252</v>
      </c>
      <c r="E80" s="184">
        <f t="shared" si="5"/>
        <v>40.9</v>
      </c>
      <c r="F80" s="184"/>
      <c r="G80" s="184">
        <f t="shared" si="6"/>
        <v>5.3611719999999998</v>
      </c>
      <c r="H80" s="185">
        <f t="shared" si="7"/>
        <v>35.538828000000002</v>
      </c>
      <c r="Q80" s="175"/>
      <c r="R80" s="176"/>
    </row>
    <row r="81" spans="4:18" x14ac:dyDescent="0.2">
      <c r="D81" s="171">
        <f t="shared" si="4"/>
        <v>43282</v>
      </c>
      <c r="E81" s="184">
        <f t="shared" si="5"/>
        <v>40.9</v>
      </c>
      <c r="F81" s="184"/>
      <c r="G81" s="184">
        <f t="shared" si="6"/>
        <v>8.041757999999998</v>
      </c>
      <c r="H81" s="185">
        <f t="shared" si="7"/>
        <v>32.858241999999997</v>
      </c>
      <c r="Q81" s="175"/>
      <c r="R81" s="176"/>
    </row>
    <row r="82" spans="4:18" x14ac:dyDescent="0.2">
      <c r="D82" s="171">
        <f t="shared" si="4"/>
        <v>43313</v>
      </c>
      <c r="E82" s="184">
        <f t="shared" si="5"/>
        <v>41.199999999999996</v>
      </c>
      <c r="F82" s="184"/>
      <c r="G82" s="184">
        <f t="shared" si="6"/>
        <v>8.1007439999999988</v>
      </c>
      <c r="H82" s="185">
        <f t="shared" si="7"/>
        <v>33.099255999999997</v>
      </c>
      <c r="Q82" s="175"/>
      <c r="R82" s="176"/>
    </row>
    <row r="83" spans="4:18" x14ac:dyDescent="0.2">
      <c r="D83" s="171">
        <f t="shared" si="4"/>
        <v>43344</v>
      </c>
      <c r="E83" s="184">
        <f t="shared" si="5"/>
        <v>41.199999999999996</v>
      </c>
      <c r="F83" s="184"/>
      <c r="G83" s="184">
        <f t="shared" si="6"/>
        <v>8.1007439999999988</v>
      </c>
      <c r="H83" s="185">
        <f t="shared" si="7"/>
        <v>33.099255999999997</v>
      </c>
      <c r="Q83" s="175"/>
      <c r="R83" s="176"/>
    </row>
    <row r="84" spans="4:18" x14ac:dyDescent="0.2">
      <c r="D84" s="171">
        <f t="shared" si="4"/>
        <v>43374</v>
      </c>
      <c r="E84" s="184">
        <f t="shared" si="5"/>
        <v>41.199999999999996</v>
      </c>
      <c r="F84" s="184"/>
      <c r="G84" s="184">
        <f t="shared" si="6"/>
        <v>8.1007439999999988</v>
      </c>
      <c r="H84" s="185">
        <f t="shared" si="7"/>
        <v>33.099255999999997</v>
      </c>
      <c r="Q84" s="175"/>
      <c r="R84" s="176"/>
    </row>
    <row r="85" spans="4:18" x14ac:dyDescent="0.2">
      <c r="D85" s="171">
        <f t="shared" si="4"/>
        <v>43405</v>
      </c>
      <c r="E85" s="184">
        <f t="shared" si="5"/>
        <v>41.199999999999996</v>
      </c>
      <c r="F85" s="184"/>
      <c r="G85" s="184">
        <f t="shared" si="6"/>
        <v>8.1007439999999988</v>
      </c>
      <c r="H85" s="185">
        <f t="shared" si="7"/>
        <v>33.099255999999997</v>
      </c>
      <c r="Q85" s="175"/>
      <c r="R85" s="176"/>
    </row>
    <row r="86" spans="4:18" x14ac:dyDescent="0.2">
      <c r="D86" s="171">
        <f t="shared" si="4"/>
        <v>43435</v>
      </c>
      <c r="E86" s="184">
        <f t="shared" si="5"/>
        <v>41.199999999999996</v>
      </c>
      <c r="F86" s="184"/>
      <c r="G86" s="184">
        <f t="shared" si="6"/>
        <v>8.1007439999999988</v>
      </c>
      <c r="H86" s="185">
        <f t="shared" si="7"/>
        <v>33.099255999999997</v>
      </c>
      <c r="Q86" s="175"/>
      <c r="R86" s="176"/>
    </row>
    <row r="87" spans="4:18" x14ac:dyDescent="0.2">
      <c r="D87" s="171">
        <f t="shared" si="4"/>
        <v>43466</v>
      </c>
      <c r="E87" s="184">
        <f t="shared" si="5"/>
        <v>41.199999999999996</v>
      </c>
      <c r="F87" s="184"/>
      <c r="G87" s="184">
        <f t="shared" si="6"/>
        <v>8.1007439999999988</v>
      </c>
      <c r="H87" s="185">
        <f t="shared" si="7"/>
        <v>33.099255999999997</v>
      </c>
      <c r="Q87" s="175"/>
      <c r="R87" s="176"/>
    </row>
    <row r="88" spans="4:18" x14ac:dyDescent="0.2">
      <c r="D88" s="171">
        <f t="shared" si="4"/>
        <v>43497</v>
      </c>
      <c r="E88" s="184">
        <f t="shared" si="5"/>
        <v>41.6</v>
      </c>
      <c r="F88" s="184"/>
      <c r="G88" s="184">
        <f t="shared" si="6"/>
        <v>8.179392</v>
      </c>
      <c r="H88" s="185">
        <f t="shared" si="7"/>
        <v>33.420607999999994</v>
      </c>
      <c r="Q88" s="175"/>
      <c r="R88" s="176"/>
    </row>
    <row r="89" spans="4:18" x14ac:dyDescent="0.2">
      <c r="D89" s="171">
        <f t="shared" si="4"/>
        <v>43525</v>
      </c>
      <c r="E89" s="184">
        <f t="shared" si="5"/>
        <v>41.6</v>
      </c>
      <c r="F89" s="184"/>
      <c r="G89" s="184">
        <f t="shared" si="6"/>
        <v>8.179392</v>
      </c>
      <c r="H89" s="185">
        <f t="shared" si="7"/>
        <v>33.420607999999994</v>
      </c>
      <c r="Q89" s="175"/>
      <c r="R89" s="176"/>
    </row>
    <row r="90" spans="4:18" x14ac:dyDescent="0.2">
      <c r="D90" s="171">
        <f t="shared" si="4"/>
        <v>43556</v>
      </c>
      <c r="E90" s="184">
        <f t="shared" si="5"/>
        <v>41.6</v>
      </c>
      <c r="F90" s="184"/>
      <c r="G90" s="184">
        <f t="shared" si="6"/>
        <v>8.179392</v>
      </c>
      <c r="H90" s="185">
        <f t="shared" si="7"/>
        <v>33.420607999999994</v>
      </c>
      <c r="Q90" s="175"/>
      <c r="R90" s="176"/>
    </row>
    <row r="91" spans="4:18" x14ac:dyDescent="0.2">
      <c r="D91" s="171">
        <f t="shared" si="4"/>
        <v>43586</v>
      </c>
      <c r="E91" s="184">
        <f t="shared" si="5"/>
        <v>41.6</v>
      </c>
      <c r="F91" s="184"/>
      <c r="G91" s="184">
        <f t="shared" si="6"/>
        <v>8.179392</v>
      </c>
      <c r="H91" s="185">
        <f t="shared" si="7"/>
        <v>33.420607999999994</v>
      </c>
      <c r="Q91" s="175"/>
      <c r="R91" s="176"/>
    </row>
    <row r="92" spans="4:18" x14ac:dyDescent="0.2">
      <c r="D92" s="171">
        <f t="shared" si="4"/>
        <v>43617</v>
      </c>
      <c r="E92" s="184">
        <f t="shared" si="5"/>
        <v>41.6</v>
      </c>
      <c r="F92" s="184"/>
      <c r="G92" s="184">
        <f t="shared" si="6"/>
        <v>8.179392</v>
      </c>
      <c r="H92" s="185">
        <f t="shared" si="7"/>
        <v>33.420607999999994</v>
      </c>
      <c r="Q92" s="175"/>
      <c r="R92" s="176"/>
    </row>
    <row r="93" spans="4:18" x14ac:dyDescent="0.2">
      <c r="D93" s="171">
        <f t="shared" si="4"/>
        <v>43647</v>
      </c>
      <c r="E93" s="184">
        <f t="shared" si="5"/>
        <v>41.6</v>
      </c>
      <c r="F93" s="184"/>
      <c r="G93" s="184">
        <f t="shared" si="6"/>
        <v>10.905856</v>
      </c>
      <c r="H93" s="185">
        <f t="shared" si="7"/>
        <v>30.694144000000001</v>
      </c>
      <c r="Q93" s="175"/>
      <c r="R93" s="176"/>
    </row>
    <row r="94" spans="4:18" x14ac:dyDescent="0.2">
      <c r="D94" s="171">
        <f t="shared" si="4"/>
        <v>43678</v>
      </c>
      <c r="E94" s="184">
        <f t="shared" si="5"/>
        <v>41.8</v>
      </c>
      <c r="F94" s="184"/>
      <c r="G94" s="184">
        <f t="shared" si="6"/>
        <v>10.958288</v>
      </c>
      <c r="H94" s="185">
        <f t="shared" si="7"/>
        <v>30.841711999999998</v>
      </c>
      <c r="Q94" s="175"/>
      <c r="R94" s="176"/>
    </row>
    <row r="95" spans="4:18" x14ac:dyDescent="0.2">
      <c r="D95" s="171">
        <f t="shared" si="4"/>
        <v>43709</v>
      </c>
      <c r="E95" s="184">
        <f t="shared" si="5"/>
        <v>41.8</v>
      </c>
      <c r="F95" s="184"/>
      <c r="G95" s="184">
        <f t="shared" si="6"/>
        <v>10.958288</v>
      </c>
      <c r="H95" s="185">
        <f t="shared" si="7"/>
        <v>30.841711999999998</v>
      </c>
      <c r="Q95" s="175"/>
      <c r="R95" s="176"/>
    </row>
    <row r="96" spans="4:18" x14ac:dyDescent="0.2">
      <c r="D96" s="171">
        <f t="shared" si="4"/>
        <v>43739</v>
      </c>
      <c r="E96" s="184">
        <f t="shared" si="5"/>
        <v>41.8</v>
      </c>
      <c r="F96" s="184"/>
      <c r="G96" s="184">
        <f t="shared" si="6"/>
        <v>10.958288</v>
      </c>
      <c r="H96" s="185">
        <f t="shared" si="7"/>
        <v>30.841711999999998</v>
      </c>
      <c r="Q96" s="175"/>
      <c r="R96" s="176"/>
    </row>
    <row r="97" spans="4:18" x14ac:dyDescent="0.2">
      <c r="D97" s="171">
        <f t="shared" si="4"/>
        <v>43770</v>
      </c>
      <c r="E97" s="184">
        <f t="shared" si="5"/>
        <v>41.8</v>
      </c>
      <c r="F97" s="184"/>
      <c r="G97" s="184">
        <f t="shared" si="6"/>
        <v>10.958288</v>
      </c>
      <c r="H97" s="185">
        <f t="shared" si="7"/>
        <v>30.841711999999998</v>
      </c>
      <c r="Q97" s="175"/>
      <c r="R97" s="176"/>
    </row>
    <row r="98" spans="4:18" x14ac:dyDescent="0.2">
      <c r="D98" s="171">
        <f t="shared" si="4"/>
        <v>43800</v>
      </c>
      <c r="E98" s="184">
        <f t="shared" si="5"/>
        <v>41.8</v>
      </c>
      <c r="F98" s="184"/>
      <c r="G98" s="184">
        <f t="shared" si="6"/>
        <v>10.958288</v>
      </c>
      <c r="H98" s="185">
        <f t="shared" si="7"/>
        <v>30.841711999999998</v>
      </c>
      <c r="Q98" s="175"/>
      <c r="R98" s="176"/>
    </row>
    <row r="99" spans="4:18" x14ac:dyDescent="0.2">
      <c r="D99" s="171">
        <f t="shared" si="4"/>
        <v>43831</v>
      </c>
      <c r="E99" s="184">
        <f t="shared" si="5"/>
        <v>41.8</v>
      </c>
      <c r="F99" s="184"/>
      <c r="G99" s="184">
        <f t="shared" si="6"/>
        <v>10.958288</v>
      </c>
      <c r="H99" s="185">
        <f t="shared" si="7"/>
        <v>30.841711999999998</v>
      </c>
      <c r="Q99" s="175"/>
      <c r="R99" s="176"/>
    </row>
    <row r="100" spans="4:18" x14ac:dyDescent="0.2">
      <c r="D100" s="171">
        <f t="shared" si="4"/>
        <v>43862</v>
      </c>
      <c r="E100" s="184">
        <f t="shared" si="5"/>
        <v>42.3</v>
      </c>
      <c r="F100" s="184"/>
      <c r="G100" s="184">
        <f t="shared" si="6"/>
        <v>11.089368</v>
      </c>
      <c r="H100" s="185">
        <f t="shared" si="7"/>
        <v>31.210632</v>
      </c>
      <c r="Q100" s="175"/>
      <c r="R100" s="176"/>
    </row>
    <row r="101" spans="4:18" x14ac:dyDescent="0.2">
      <c r="D101" s="171">
        <f t="shared" si="4"/>
        <v>43891</v>
      </c>
      <c r="E101" s="184">
        <f t="shared" si="5"/>
        <v>42.3</v>
      </c>
      <c r="F101" s="184"/>
      <c r="G101" s="184">
        <f t="shared" si="6"/>
        <v>11.089368</v>
      </c>
      <c r="H101" s="185">
        <f t="shared" si="7"/>
        <v>31.210632</v>
      </c>
      <c r="Q101" s="175"/>
      <c r="R101" s="176"/>
    </row>
    <row r="102" spans="4:18" x14ac:dyDescent="0.2">
      <c r="D102" s="171">
        <f t="shared" si="4"/>
        <v>43922</v>
      </c>
      <c r="E102" s="184">
        <f t="shared" si="5"/>
        <v>42.3</v>
      </c>
      <c r="F102" s="184"/>
      <c r="G102" s="184">
        <f t="shared" si="6"/>
        <v>11.089368</v>
      </c>
      <c r="H102" s="185">
        <f t="shared" si="7"/>
        <v>31.210632</v>
      </c>
      <c r="Q102" s="175"/>
      <c r="R102" s="176"/>
    </row>
    <row r="103" spans="4:18" x14ac:dyDescent="0.2">
      <c r="D103" s="171">
        <f t="shared" si="4"/>
        <v>43952</v>
      </c>
      <c r="E103" s="184">
        <f t="shared" si="5"/>
        <v>42.3</v>
      </c>
      <c r="F103" s="184"/>
      <c r="G103" s="184">
        <f t="shared" si="6"/>
        <v>11.089368</v>
      </c>
      <c r="H103" s="185">
        <f t="shared" si="7"/>
        <v>31.210632</v>
      </c>
      <c r="Q103" s="175"/>
      <c r="R103" s="176"/>
    </row>
    <row r="104" spans="4:18" x14ac:dyDescent="0.2">
      <c r="D104" s="171">
        <f t="shared" si="4"/>
        <v>43983</v>
      </c>
      <c r="E104" s="184">
        <f t="shared" si="5"/>
        <v>42.3</v>
      </c>
      <c r="F104" s="184"/>
      <c r="G104" s="184">
        <f t="shared" si="6"/>
        <v>11.089368</v>
      </c>
      <c r="H104" s="185">
        <f t="shared" si="7"/>
        <v>31.210632</v>
      </c>
      <c r="Q104" s="175"/>
      <c r="R104" s="176"/>
    </row>
    <row r="105" spans="4:18" x14ac:dyDescent="0.2">
      <c r="D105" s="171">
        <f t="shared" si="4"/>
        <v>44013</v>
      </c>
      <c r="E105" s="184">
        <f t="shared" si="5"/>
        <v>42.3</v>
      </c>
      <c r="F105" s="184"/>
      <c r="G105" s="184">
        <f t="shared" si="6"/>
        <v>13.861709999999999</v>
      </c>
      <c r="H105" s="185">
        <f t="shared" si="7"/>
        <v>28.438289999999999</v>
      </c>
      <c r="Q105" s="175"/>
      <c r="R105" s="176"/>
    </row>
    <row r="106" spans="4:18" x14ac:dyDescent="0.2">
      <c r="D106" s="171">
        <f t="shared" si="4"/>
        <v>44044</v>
      </c>
      <c r="E106" s="184">
        <f t="shared" si="5"/>
        <v>42.3</v>
      </c>
      <c r="F106" s="184"/>
      <c r="G106" s="184">
        <f t="shared" si="6"/>
        <v>13.861709999999999</v>
      </c>
      <c r="H106" s="185">
        <f t="shared" si="7"/>
        <v>28.438289999999999</v>
      </c>
      <c r="Q106" s="175"/>
      <c r="R106" s="176"/>
    </row>
    <row r="107" spans="4:18" x14ac:dyDescent="0.2">
      <c r="D107" s="171">
        <f t="shared" si="4"/>
        <v>44075</v>
      </c>
      <c r="E107" s="184">
        <f t="shared" si="5"/>
        <v>42.3</v>
      </c>
      <c r="F107" s="184"/>
      <c r="G107" s="184">
        <f t="shared" si="6"/>
        <v>13.861709999999999</v>
      </c>
      <c r="H107" s="185">
        <f t="shared" si="7"/>
        <v>28.438289999999999</v>
      </c>
      <c r="Q107" s="175"/>
      <c r="R107" s="176"/>
    </row>
    <row r="108" spans="4:18" x14ac:dyDescent="0.2">
      <c r="D108" s="171">
        <f t="shared" si="4"/>
        <v>44105</v>
      </c>
      <c r="E108" s="184">
        <f t="shared" si="5"/>
        <v>42.3</v>
      </c>
      <c r="F108" s="184"/>
      <c r="G108" s="184">
        <f t="shared" si="6"/>
        <v>13.861709999999999</v>
      </c>
      <c r="H108" s="185">
        <f t="shared" si="7"/>
        <v>28.438289999999999</v>
      </c>
      <c r="Q108" s="175"/>
      <c r="R108" s="176"/>
    </row>
    <row r="109" spans="4:18" x14ac:dyDescent="0.2">
      <c r="D109" s="171">
        <f t="shared" si="4"/>
        <v>44136</v>
      </c>
      <c r="E109" s="184">
        <f t="shared" si="5"/>
        <v>42.3</v>
      </c>
      <c r="F109" s="184"/>
      <c r="G109" s="184">
        <f t="shared" si="6"/>
        <v>13.861709999999999</v>
      </c>
      <c r="H109" s="185">
        <f t="shared" si="7"/>
        <v>28.438289999999999</v>
      </c>
      <c r="Q109" s="175"/>
      <c r="R109" s="176"/>
    </row>
    <row r="110" spans="4:18" x14ac:dyDescent="0.2">
      <c r="D110" s="171">
        <f t="shared" si="4"/>
        <v>44166</v>
      </c>
      <c r="E110" s="184">
        <f t="shared" si="5"/>
        <v>42.3</v>
      </c>
      <c r="F110" s="184"/>
      <c r="G110" s="184">
        <f t="shared" si="6"/>
        <v>13.861709999999999</v>
      </c>
      <c r="H110" s="185">
        <f t="shared" si="7"/>
        <v>28.438289999999999</v>
      </c>
      <c r="Q110" s="175"/>
      <c r="R110" s="176"/>
    </row>
    <row r="111" spans="4:18" x14ac:dyDescent="0.2">
      <c r="D111" s="171">
        <f t="shared" si="4"/>
        <v>44197</v>
      </c>
      <c r="E111" s="184">
        <f t="shared" si="5"/>
        <v>42.3</v>
      </c>
      <c r="F111" s="184"/>
      <c r="G111" s="184">
        <f t="shared" si="6"/>
        <v>13.861709999999999</v>
      </c>
      <c r="H111" s="185">
        <f t="shared" si="7"/>
        <v>28.438289999999999</v>
      </c>
      <c r="Q111" s="175"/>
      <c r="R111" s="176"/>
    </row>
    <row r="112" spans="4:18" x14ac:dyDescent="0.2">
      <c r="D112" s="171">
        <f t="shared" si="4"/>
        <v>44228</v>
      </c>
      <c r="E112" s="184">
        <f>VLOOKUP(D112, $D$23:$E$43, 2, 1)*100</f>
        <v>42.699999999999996</v>
      </c>
      <c r="F112" s="184"/>
      <c r="G112" s="184">
        <f t="shared" si="6"/>
        <v>13.992789999999999</v>
      </c>
      <c r="H112" s="185">
        <f t="shared" si="7"/>
        <v>28.70721</v>
      </c>
      <c r="Q112" s="175"/>
      <c r="R112" s="176"/>
    </row>
    <row r="113" spans="4:18" x14ac:dyDescent="0.2">
      <c r="D113" s="171">
        <f t="shared" si="4"/>
        <v>44256</v>
      </c>
      <c r="E113" s="184">
        <f t="shared" ref="E113:E132" si="8">VLOOKUP(D113, $D$23:$E$43, 2, 1)*100</f>
        <v>42.699999999999996</v>
      </c>
      <c r="F113" s="184"/>
      <c r="G113" s="184">
        <f t="shared" ref="G113:G119" si="9">VLOOKUP(D113, $D$23:$F$43, 3, 1)*100</f>
        <v>13.992789999999999</v>
      </c>
      <c r="H113" s="185">
        <f t="shared" ref="H113:H119" si="10">VLOOKUP(D113, $D$23:$G$43, 4, 1)*100</f>
        <v>28.70721</v>
      </c>
      <c r="I113" s="335"/>
      <c r="Q113" s="175"/>
      <c r="R113" s="176"/>
    </row>
    <row r="114" spans="4:18" x14ac:dyDescent="0.2">
      <c r="D114" s="171">
        <f t="shared" si="4"/>
        <v>44287</v>
      </c>
      <c r="E114" s="184">
        <f t="shared" si="8"/>
        <v>42.699999999999996</v>
      </c>
      <c r="F114" s="184"/>
      <c r="G114" s="184">
        <f t="shared" si="9"/>
        <v>13.992789999999999</v>
      </c>
      <c r="H114" s="185">
        <f t="shared" si="10"/>
        <v>28.70721</v>
      </c>
      <c r="I114" s="335"/>
      <c r="Q114" s="175"/>
      <c r="R114" s="176"/>
    </row>
    <row r="115" spans="4:18" x14ac:dyDescent="0.2">
      <c r="D115" s="171">
        <f t="shared" si="4"/>
        <v>44317</v>
      </c>
      <c r="E115" s="184">
        <f t="shared" si="8"/>
        <v>42.699999999999996</v>
      </c>
      <c r="F115" s="184"/>
      <c r="G115" s="184">
        <f t="shared" si="9"/>
        <v>13.992789999999999</v>
      </c>
      <c r="H115" s="185">
        <f t="shared" si="10"/>
        <v>28.70721</v>
      </c>
      <c r="I115" s="335"/>
      <c r="Q115" s="175"/>
      <c r="R115" s="176"/>
    </row>
    <row r="116" spans="4:18" x14ac:dyDescent="0.2">
      <c r="D116" s="171">
        <f t="shared" si="4"/>
        <v>44348</v>
      </c>
      <c r="E116" s="184">
        <f t="shared" si="8"/>
        <v>42.699999999999996</v>
      </c>
      <c r="F116" s="184"/>
      <c r="G116" s="184">
        <f t="shared" si="9"/>
        <v>13.992789999999999</v>
      </c>
      <c r="H116" s="185">
        <f t="shared" si="10"/>
        <v>28.70721</v>
      </c>
      <c r="I116" s="335"/>
      <c r="Q116" s="175"/>
      <c r="R116" s="176"/>
    </row>
    <row r="117" spans="4:18" x14ac:dyDescent="0.2">
      <c r="D117" s="171">
        <f t="shared" si="4"/>
        <v>44378</v>
      </c>
      <c r="E117" s="184">
        <f t="shared" si="8"/>
        <v>42.699999999999996</v>
      </c>
      <c r="F117" s="184"/>
      <c r="G117" s="184">
        <f t="shared" si="9"/>
        <v>13.992789999999999</v>
      </c>
      <c r="H117" s="185">
        <f t="shared" si="10"/>
        <v>28.70721</v>
      </c>
      <c r="I117" s="335"/>
      <c r="Q117" s="175"/>
      <c r="R117" s="176"/>
    </row>
    <row r="118" spans="4:18" x14ac:dyDescent="0.2">
      <c r="D118" s="171">
        <f t="shared" si="4"/>
        <v>44409</v>
      </c>
      <c r="E118" s="184">
        <f t="shared" si="8"/>
        <v>42.699999999999996</v>
      </c>
      <c r="F118" s="184"/>
      <c r="G118" s="184">
        <f t="shared" si="9"/>
        <v>13.992789999999999</v>
      </c>
      <c r="H118" s="185">
        <f t="shared" si="10"/>
        <v>28.70721</v>
      </c>
      <c r="I118" s="335"/>
      <c r="Q118" s="175"/>
      <c r="R118" s="176"/>
    </row>
    <row r="119" spans="4:18" x14ac:dyDescent="0.2">
      <c r="D119" s="171">
        <f t="shared" si="4"/>
        <v>44440</v>
      </c>
      <c r="E119" s="184">
        <f t="shared" si="8"/>
        <v>42.699999999999996</v>
      </c>
      <c r="F119" s="184"/>
      <c r="G119" s="184">
        <f t="shared" si="9"/>
        <v>13.992789999999999</v>
      </c>
      <c r="H119" s="185">
        <f t="shared" si="10"/>
        <v>28.70721</v>
      </c>
      <c r="I119" s="335"/>
      <c r="Q119" s="175"/>
      <c r="R119" s="176"/>
    </row>
    <row r="120" spans="4:18" x14ac:dyDescent="0.2">
      <c r="D120" s="171">
        <f t="shared" si="4"/>
        <v>44470</v>
      </c>
      <c r="E120" s="184">
        <f t="shared" si="8"/>
        <v>42.699999999999996</v>
      </c>
      <c r="F120" s="184"/>
      <c r="G120" s="184">
        <f t="shared" ref="G120:G133" si="11">VLOOKUP(D120, $D$23:$F$43, 3, 1)*100</f>
        <v>13.992789999999999</v>
      </c>
      <c r="H120" s="185">
        <f t="shared" ref="H120:H133" si="12">VLOOKUP(D120, $D$23:$G$43, 4, 1)*100</f>
        <v>28.70721</v>
      </c>
      <c r="I120" s="335"/>
      <c r="Q120" s="175"/>
      <c r="R120" s="176"/>
    </row>
    <row r="121" spans="4:18" x14ac:dyDescent="0.2">
      <c r="D121" s="171">
        <f t="shared" si="4"/>
        <v>44501</v>
      </c>
      <c r="E121" s="184">
        <f t="shared" si="8"/>
        <v>42.699999999999996</v>
      </c>
      <c r="F121" s="184"/>
      <c r="G121" s="184">
        <f t="shared" si="11"/>
        <v>13.992789999999999</v>
      </c>
      <c r="H121" s="185">
        <f t="shared" si="12"/>
        <v>28.70721</v>
      </c>
      <c r="I121" s="335"/>
      <c r="Q121" s="175"/>
      <c r="R121" s="176"/>
    </row>
    <row r="122" spans="4:18" x14ac:dyDescent="0.2">
      <c r="D122" s="171">
        <f t="shared" si="4"/>
        <v>44531</v>
      </c>
      <c r="E122" s="184">
        <f t="shared" si="8"/>
        <v>42.699999999999996</v>
      </c>
      <c r="F122" s="184"/>
      <c r="G122" s="184">
        <f t="shared" si="11"/>
        <v>13.992789999999999</v>
      </c>
      <c r="H122" s="185">
        <f t="shared" si="12"/>
        <v>28.70721</v>
      </c>
      <c r="I122" s="335"/>
      <c r="Q122" s="175"/>
      <c r="R122" s="176"/>
    </row>
    <row r="123" spans="4:18" x14ac:dyDescent="0.2">
      <c r="D123" s="171">
        <f t="shared" ref="D123:D133" si="13">EDATE(D122,1)</f>
        <v>44562</v>
      </c>
      <c r="E123" s="184">
        <f t="shared" si="8"/>
        <v>42.699999999999996</v>
      </c>
      <c r="F123" s="184"/>
      <c r="G123" s="184">
        <f t="shared" si="11"/>
        <v>13.992789999999999</v>
      </c>
      <c r="H123" s="185">
        <f t="shared" si="12"/>
        <v>28.70721</v>
      </c>
      <c r="I123" s="335"/>
      <c r="Q123" s="175"/>
      <c r="R123" s="176"/>
    </row>
    <row r="124" spans="4:18" x14ac:dyDescent="0.2">
      <c r="D124" s="171">
        <f t="shared" si="13"/>
        <v>44593</v>
      </c>
      <c r="E124" s="184">
        <f t="shared" si="8"/>
        <v>42.699999999999996</v>
      </c>
      <c r="F124" s="184"/>
      <c r="G124" s="184">
        <f t="shared" si="11"/>
        <v>13.992789999999999</v>
      </c>
      <c r="H124" s="185">
        <f t="shared" si="12"/>
        <v>28.70721</v>
      </c>
      <c r="I124" s="335"/>
      <c r="Q124" s="175"/>
      <c r="R124" s="176"/>
    </row>
    <row r="125" spans="4:18" x14ac:dyDescent="0.2">
      <c r="D125" s="171">
        <f t="shared" si="13"/>
        <v>44621</v>
      </c>
      <c r="E125" s="184">
        <f t="shared" si="8"/>
        <v>42.699999999999996</v>
      </c>
      <c r="F125" s="184"/>
      <c r="G125" s="184">
        <f t="shared" si="11"/>
        <v>13.992789999999999</v>
      </c>
      <c r="H125" s="185">
        <f t="shared" si="12"/>
        <v>28.70721</v>
      </c>
      <c r="I125" s="335"/>
      <c r="Q125" s="175"/>
      <c r="R125" s="176"/>
    </row>
    <row r="126" spans="4:18" x14ac:dyDescent="0.2">
      <c r="D126" s="171">
        <f t="shared" si="13"/>
        <v>44652</v>
      </c>
      <c r="E126" s="184">
        <f t="shared" si="8"/>
        <v>42.699999999999996</v>
      </c>
      <c r="F126" s="184"/>
      <c r="G126" s="184">
        <f t="shared" si="11"/>
        <v>13.992789999999999</v>
      </c>
      <c r="H126" s="185">
        <f t="shared" si="12"/>
        <v>28.70721</v>
      </c>
      <c r="I126" s="335"/>
      <c r="Q126" s="175"/>
      <c r="R126" s="176"/>
    </row>
    <row r="127" spans="4:18" x14ac:dyDescent="0.2">
      <c r="D127" s="171">
        <f t="shared" si="13"/>
        <v>44682</v>
      </c>
      <c r="E127" s="184">
        <f t="shared" si="8"/>
        <v>42.699999999999996</v>
      </c>
      <c r="F127" s="184"/>
      <c r="G127" s="184">
        <f t="shared" si="11"/>
        <v>13.992789999999999</v>
      </c>
      <c r="H127" s="185">
        <f t="shared" si="12"/>
        <v>28.70721</v>
      </c>
      <c r="I127" s="335"/>
      <c r="Q127" s="175"/>
      <c r="R127" s="176"/>
    </row>
    <row r="128" spans="4:18" x14ac:dyDescent="0.2">
      <c r="D128" s="171">
        <f t="shared" si="13"/>
        <v>44713</v>
      </c>
      <c r="E128" s="184">
        <f t="shared" si="8"/>
        <v>42.699999999999996</v>
      </c>
      <c r="F128" s="184"/>
      <c r="G128" s="184">
        <f t="shared" si="11"/>
        <v>13.992789999999999</v>
      </c>
      <c r="H128" s="185">
        <f t="shared" si="12"/>
        <v>28.70721</v>
      </c>
      <c r="I128" s="335"/>
      <c r="Q128" s="175"/>
      <c r="R128" s="176"/>
    </row>
    <row r="129" spans="2:18" x14ac:dyDescent="0.2">
      <c r="D129" s="171">
        <f t="shared" si="13"/>
        <v>44743</v>
      </c>
      <c r="E129" s="184">
        <f t="shared" si="8"/>
        <v>42.699999999999996</v>
      </c>
      <c r="F129" s="184"/>
      <c r="G129" s="184">
        <f t="shared" si="11"/>
        <v>13.992789999999999</v>
      </c>
      <c r="H129" s="185">
        <f t="shared" si="12"/>
        <v>28.70721</v>
      </c>
      <c r="I129" s="335"/>
      <c r="Q129" s="175"/>
      <c r="R129" s="176"/>
    </row>
    <row r="130" spans="2:18" x14ac:dyDescent="0.2">
      <c r="D130" s="171">
        <f t="shared" si="13"/>
        <v>44774</v>
      </c>
      <c r="E130" s="184">
        <f t="shared" si="8"/>
        <v>42.699999999999996</v>
      </c>
      <c r="F130" s="184"/>
      <c r="G130" s="184">
        <f t="shared" si="11"/>
        <v>13.992789999999999</v>
      </c>
      <c r="H130" s="185">
        <f t="shared" si="12"/>
        <v>28.70721</v>
      </c>
      <c r="I130" s="335"/>
      <c r="Q130" s="175"/>
      <c r="R130" s="176"/>
    </row>
    <row r="131" spans="2:18" x14ac:dyDescent="0.2">
      <c r="D131" s="171">
        <f t="shared" si="13"/>
        <v>44805</v>
      </c>
      <c r="E131" s="184">
        <f t="shared" si="8"/>
        <v>42.699999999999996</v>
      </c>
      <c r="F131" s="184"/>
      <c r="G131" s="184">
        <f t="shared" si="11"/>
        <v>13.992789999999999</v>
      </c>
      <c r="H131" s="185">
        <f t="shared" si="12"/>
        <v>28.70721</v>
      </c>
      <c r="I131" s="335"/>
      <c r="Q131" s="175"/>
      <c r="R131" s="176"/>
    </row>
    <row r="132" spans="2:18" x14ac:dyDescent="0.2">
      <c r="D132" s="171">
        <f t="shared" si="13"/>
        <v>44835</v>
      </c>
      <c r="E132" s="184">
        <f t="shared" si="8"/>
        <v>42.699999999999996</v>
      </c>
      <c r="F132" s="184"/>
      <c r="G132" s="184">
        <f t="shared" si="11"/>
        <v>13.992789999999999</v>
      </c>
      <c r="H132" s="185">
        <f t="shared" si="12"/>
        <v>28.70721</v>
      </c>
      <c r="I132" s="335"/>
      <c r="Q132" s="175"/>
      <c r="R132" s="176"/>
    </row>
    <row r="133" spans="2:18" x14ac:dyDescent="0.2">
      <c r="D133" s="376">
        <f t="shared" si="13"/>
        <v>44866</v>
      </c>
      <c r="E133" s="377">
        <f>VLOOKUP(D133, $D$23:$E$43, 2, 1)*100</f>
        <v>42.699999999999996</v>
      </c>
      <c r="F133" s="377"/>
      <c r="G133" s="377">
        <f t="shared" si="11"/>
        <v>13.992789999999999</v>
      </c>
      <c r="H133" s="378">
        <f t="shared" si="12"/>
        <v>28.70721</v>
      </c>
      <c r="I133" s="335"/>
      <c r="Q133" s="175"/>
      <c r="R133" s="176"/>
    </row>
    <row r="134" spans="2:18" x14ac:dyDescent="0.2">
      <c r="D134" s="247"/>
      <c r="E134" s="334"/>
      <c r="F134" s="334"/>
      <c r="G134" s="334"/>
      <c r="H134" s="334"/>
      <c r="I134" s="335"/>
      <c r="Q134" s="175"/>
      <c r="R134" s="176"/>
    </row>
    <row r="135" spans="2:18" x14ac:dyDescent="0.2">
      <c r="D135" s="247"/>
      <c r="E135" s="334"/>
      <c r="F135" s="334"/>
      <c r="G135" s="334"/>
      <c r="H135" s="334"/>
      <c r="I135" s="335"/>
      <c r="Q135" s="175"/>
      <c r="R135" s="176"/>
    </row>
    <row r="136" spans="2:18" x14ac:dyDescent="0.2">
      <c r="D136" s="247"/>
      <c r="E136" s="334"/>
      <c r="F136" s="334"/>
      <c r="G136" s="334"/>
      <c r="H136" s="334"/>
      <c r="I136" s="335"/>
      <c r="Q136" s="175"/>
      <c r="R136" s="176"/>
    </row>
    <row r="137" spans="2:18" x14ac:dyDescent="0.2">
      <c r="D137" s="10"/>
      <c r="F137" s="181"/>
      <c r="Q137" s="175"/>
      <c r="R137" s="176"/>
    </row>
    <row r="138" spans="2:18" x14ac:dyDescent="0.2">
      <c r="D138" s="10"/>
      <c r="F138" s="181"/>
      <c r="Q138" s="175"/>
      <c r="R138" s="176"/>
    </row>
    <row r="139" spans="2:18" x14ac:dyDescent="0.2">
      <c r="D139" s="10"/>
      <c r="F139" s="181"/>
      <c r="Q139" s="175"/>
      <c r="R139" s="176"/>
    </row>
    <row r="140" spans="2:18" x14ac:dyDescent="0.2">
      <c r="B140" s="186"/>
      <c r="C140" s="186"/>
      <c r="D140" s="187"/>
      <c r="E140" s="186"/>
      <c r="F140" s="186"/>
      <c r="G140" s="186"/>
      <c r="H140" s="186"/>
      <c r="I140" s="186"/>
      <c r="J140" s="186"/>
      <c r="K140" s="186"/>
      <c r="L140" s="186"/>
      <c r="M140" s="186"/>
      <c r="N140" s="186"/>
      <c r="O140" s="186"/>
      <c r="P140" s="186"/>
      <c r="Q140" s="188"/>
      <c r="R140" s="176"/>
    </row>
    <row r="141" spans="2:18" x14ac:dyDescent="0.2">
      <c r="B141" s="186"/>
      <c r="C141" s="186"/>
      <c r="D141" s="186"/>
      <c r="E141" s="186"/>
      <c r="F141" s="186"/>
      <c r="G141" s="186"/>
      <c r="H141" s="186"/>
      <c r="I141" s="186"/>
      <c r="J141" s="186"/>
      <c r="K141" s="186"/>
      <c r="L141" s="186"/>
      <c r="M141" s="186"/>
      <c r="N141" s="186"/>
      <c r="O141" s="186"/>
      <c r="P141" s="186"/>
      <c r="Q141" s="186"/>
    </row>
    <row r="142" spans="2:18" x14ac:dyDescent="0.2">
      <c r="B142" s="186"/>
      <c r="C142" s="186"/>
      <c r="D142" s="186"/>
      <c r="E142" s="186"/>
      <c r="F142" s="186"/>
      <c r="G142" s="186"/>
      <c r="H142" s="186"/>
      <c r="I142" s="186"/>
      <c r="J142" s="186"/>
      <c r="K142" s="186"/>
      <c r="L142" s="186"/>
      <c r="M142" s="186"/>
      <c r="N142" s="186"/>
      <c r="O142" s="186"/>
      <c r="P142" s="186"/>
      <c r="Q142" s="188"/>
      <c r="R142" s="176"/>
    </row>
    <row r="143" spans="2:18" x14ac:dyDescent="0.2">
      <c r="B143" s="186"/>
      <c r="C143" s="186"/>
      <c r="D143" s="186"/>
      <c r="E143" s="186"/>
      <c r="F143" s="186"/>
      <c r="G143" s="186"/>
      <c r="H143" s="186"/>
      <c r="I143" s="186"/>
      <c r="J143" s="186"/>
      <c r="K143" s="186"/>
      <c r="L143" s="186"/>
      <c r="M143" s="186"/>
      <c r="N143" s="186"/>
      <c r="O143" s="186"/>
      <c r="P143" s="186"/>
      <c r="Q143" s="186"/>
    </row>
    <row r="144" spans="2:18" ht="24.75" customHeight="1" thickBot="1" x14ac:dyDescent="0.25">
      <c r="B144" s="186"/>
      <c r="C144" s="186"/>
      <c r="D144" s="186"/>
      <c r="E144" s="189" t="s">
        <v>100</v>
      </c>
      <c r="F144" s="186"/>
      <c r="G144" s="190" t="s">
        <v>101</v>
      </c>
      <c r="H144" s="186"/>
      <c r="I144" s="186"/>
      <c r="J144" s="186"/>
      <c r="K144" s="186"/>
      <c r="L144" s="191"/>
      <c r="M144" s="186"/>
      <c r="N144" s="186"/>
      <c r="O144" s="186"/>
      <c r="P144" s="186"/>
      <c r="Q144" s="186"/>
    </row>
    <row r="145" spans="2:17" x14ac:dyDescent="0.2">
      <c r="B145" s="186"/>
      <c r="C145" s="186"/>
      <c r="D145" s="186"/>
      <c r="E145" s="186"/>
      <c r="F145" s="186"/>
      <c r="G145" s="186"/>
      <c r="H145" s="186"/>
      <c r="I145" s="186"/>
      <c r="J145" s="186"/>
      <c r="K145" s="186"/>
      <c r="L145" s="186"/>
      <c r="M145" s="186"/>
      <c r="N145" s="186"/>
      <c r="O145" s="186"/>
      <c r="P145" s="186"/>
      <c r="Q145" s="186"/>
    </row>
    <row r="146" spans="2:17" x14ac:dyDescent="0.2">
      <c r="B146" s="186"/>
      <c r="C146" s="186"/>
      <c r="D146" s="186"/>
      <c r="E146" s="186"/>
      <c r="F146" s="186"/>
      <c r="G146" s="186"/>
      <c r="H146" s="186"/>
      <c r="I146" s="186"/>
      <c r="J146" s="186"/>
      <c r="K146" s="186"/>
      <c r="L146" s="186"/>
      <c r="M146" s="186"/>
      <c r="N146" s="186"/>
      <c r="O146" s="186"/>
      <c r="P146" s="186"/>
      <c r="Q146" s="186"/>
    </row>
    <row r="147" spans="2:17" x14ac:dyDescent="0.2">
      <c r="B147" s="186"/>
      <c r="C147" s="186"/>
      <c r="D147" s="186"/>
      <c r="E147" s="186"/>
      <c r="F147" s="186"/>
      <c r="G147" s="186"/>
      <c r="H147" s="186"/>
      <c r="I147" s="186"/>
      <c r="J147" s="186"/>
      <c r="K147" s="186"/>
      <c r="L147" s="186"/>
      <c r="M147" s="186"/>
      <c r="N147" s="186"/>
      <c r="O147" s="186"/>
      <c r="P147" s="186"/>
      <c r="Q147" s="186"/>
    </row>
    <row r="148" spans="2:17" x14ac:dyDescent="0.2">
      <c r="B148" s="186"/>
      <c r="C148" s="186"/>
      <c r="D148" s="186"/>
      <c r="E148" s="186"/>
      <c r="F148" s="186"/>
      <c r="G148" s="186"/>
      <c r="H148" s="186"/>
      <c r="I148" s="186"/>
      <c r="J148" s="186"/>
      <c r="K148" s="186"/>
      <c r="L148" s="186"/>
      <c r="M148" s="186"/>
      <c r="N148" s="186"/>
      <c r="O148" s="186"/>
      <c r="P148" s="186"/>
      <c r="Q148" s="186"/>
    </row>
    <row r="149" spans="2:17" x14ac:dyDescent="0.2">
      <c r="B149" s="186"/>
      <c r="C149" s="186"/>
      <c r="D149" s="186"/>
      <c r="E149" s="186"/>
      <c r="F149" s="186"/>
      <c r="G149" s="186"/>
      <c r="H149" s="186"/>
      <c r="I149" s="186"/>
      <c r="J149" s="186"/>
      <c r="K149" s="186"/>
      <c r="L149" s="186"/>
      <c r="M149" s="186"/>
      <c r="N149" s="186"/>
      <c r="O149" s="186"/>
      <c r="P149" s="186"/>
      <c r="Q149" s="186"/>
    </row>
    <row r="150" spans="2:17" x14ac:dyDescent="0.2">
      <c r="B150" s="186"/>
      <c r="C150" s="186"/>
      <c r="D150" s="186"/>
      <c r="E150" s="186"/>
      <c r="F150" s="186"/>
      <c r="G150" s="186"/>
      <c r="H150" s="186"/>
      <c r="I150" s="186"/>
      <c r="J150" s="186"/>
      <c r="K150" s="186"/>
      <c r="L150" s="186"/>
      <c r="M150" s="186"/>
      <c r="N150" s="186"/>
      <c r="O150" s="186"/>
      <c r="P150" s="186"/>
      <c r="Q150" s="186"/>
    </row>
    <row r="151" spans="2:17" x14ac:dyDescent="0.2">
      <c r="B151" s="186"/>
      <c r="C151" s="186"/>
      <c r="D151" s="186"/>
      <c r="E151" s="186"/>
      <c r="F151" s="186"/>
      <c r="G151" s="186"/>
      <c r="H151" s="186"/>
      <c r="I151" s="186"/>
      <c r="J151" s="186"/>
      <c r="K151" s="186"/>
      <c r="L151" s="186"/>
      <c r="M151" s="186"/>
      <c r="N151" s="186"/>
      <c r="O151" s="186"/>
      <c r="P151" s="186"/>
      <c r="Q151" s="186"/>
    </row>
    <row r="152" spans="2:17" x14ac:dyDescent="0.2">
      <c r="B152" s="186"/>
      <c r="C152" s="186"/>
      <c r="D152" s="186"/>
      <c r="E152" s="186"/>
      <c r="F152" s="186"/>
      <c r="G152" s="186"/>
      <c r="H152" s="186"/>
      <c r="I152" s="186"/>
      <c r="J152" s="186"/>
      <c r="K152" s="186"/>
      <c r="L152" s="186"/>
      <c r="M152" s="186"/>
      <c r="N152" s="186"/>
      <c r="O152" s="186"/>
      <c r="P152" s="186"/>
      <c r="Q152" s="186"/>
    </row>
    <row r="153" spans="2:17" x14ac:dyDescent="0.2">
      <c r="B153" s="186"/>
      <c r="C153" s="186"/>
      <c r="D153" s="186"/>
      <c r="E153" s="186"/>
      <c r="F153" s="186"/>
      <c r="G153" s="186"/>
      <c r="H153" s="186"/>
      <c r="I153" s="186"/>
      <c r="J153" s="186"/>
      <c r="K153" s="186"/>
      <c r="L153" s="186"/>
      <c r="M153" s="186"/>
      <c r="N153" s="186"/>
      <c r="O153" s="186"/>
      <c r="P153" s="186"/>
      <c r="Q153" s="186"/>
    </row>
    <row r="154" spans="2:17" x14ac:dyDescent="0.2">
      <c r="B154" s="186"/>
      <c r="C154" s="186"/>
      <c r="D154" s="186"/>
      <c r="E154" s="186"/>
      <c r="F154" s="186"/>
      <c r="G154" s="186"/>
      <c r="H154" s="186"/>
      <c r="I154" s="186"/>
      <c r="J154" s="186"/>
      <c r="K154" s="186"/>
      <c r="L154" s="186"/>
      <c r="M154" s="186"/>
      <c r="N154" s="186"/>
      <c r="O154" s="186"/>
      <c r="P154" s="186"/>
      <c r="Q154" s="186"/>
    </row>
    <row r="155" spans="2:17" x14ac:dyDescent="0.2">
      <c r="B155" s="186"/>
      <c r="C155" s="186"/>
      <c r="D155" s="186"/>
      <c r="E155" s="186"/>
      <c r="F155" s="186"/>
      <c r="G155" s="186"/>
      <c r="H155" s="186"/>
      <c r="I155" s="186"/>
      <c r="J155" s="186"/>
      <c r="K155" s="186"/>
      <c r="L155" s="186"/>
      <c r="M155" s="186"/>
      <c r="N155" s="186"/>
      <c r="O155" s="186"/>
      <c r="P155" s="186"/>
      <c r="Q155" s="186"/>
    </row>
    <row r="156" spans="2:17" x14ac:dyDescent="0.2">
      <c r="B156" s="186"/>
      <c r="C156" s="186"/>
      <c r="D156" s="186"/>
      <c r="E156" s="186"/>
      <c r="F156" s="186"/>
      <c r="G156" s="186"/>
      <c r="H156" s="186"/>
      <c r="I156" s="186"/>
      <c r="J156" s="186"/>
      <c r="K156" s="186"/>
      <c r="L156" s="186"/>
      <c r="M156" s="186"/>
      <c r="N156" s="186"/>
      <c r="O156" s="186"/>
      <c r="P156" s="186"/>
      <c r="Q156" s="186"/>
    </row>
    <row r="157" spans="2:17" x14ac:dyDescent="0.2">
      <c r="B157" s="186"/>
      <c r="C157" s="186"/>
      <c r="D157" s="186"/>
      <c r="E157" s="186"/>
      <c r="F157" s="186"/>
      <c r="G157" s="186"/>
      <c r="H157" s="186"/>
      <c r="I157" s="186"/>
      <c r="J157" s="186"/>
      <c r="K157" s="186"/>
      <c r="L157" s="186"/>
      <c r="M157" s="186"/>
      <c r="N157" s="186"/>
      <c r="O157" s="186"/>
      <c r="P157" s="186"/>
      <c r="Q157" s="186"/>
    </row>
    <row r="158" spans="2:17" x14ac:dyDescent="0.2">
      <c r="B158" s="186"/>
      <c r="C158" s="186"/>
      <c r="D158" s="186"/>
      <c r="E158" s="186"/>
      <c r="F158" s="186"/>
      <c r="G158" s="186"/>
      <c r="H158" s="186"/>
      <c r="I158" s="186"/>
      <c r="J158" s="186"/>
      <c r="K158" s="186"/>
      <c r="L158" s="186"/>
      <c r="M158" s="186"/>
      <c r="N158" s="186"/>
      <c r="O158" s="186"/>
      <c r="P158" s="186"/>
      <c r="Q158" s="186"/>
    </row>
    <row r="159" spans="2:17" x14ac:dyDescent="0.2">
      <c r="B159" s="186"/>
      <c r="C159" s="186"/>
      <c r="D159" s="186"/>
      <c r="E159" s="186"/>
      <c r="F159" s="186"/>
      <c r="G159" s="186"/>
      <c r="H159" s="186"/>
      <c r="I159" s="186"/>
      <c r="J159" s="186"/>
      <c r="K159" s="186"/>
      <c r="L159" s="186"/>
      <c r="M159" s="186"/>
      <c r="N159" s="186"/>
      <c r="O159" s="186"/>
      <c r="P159" s="186"/>
      <c r="Q159" s="186"/>
    </row>
    <row r="160" spans="2:17" x14ac:dyDescent="0.2">
      <c r="B160" s="186"/>
      <c r="C160" s="186"/>
      <c r="D160" s="186"/>
      <c r="E160" s="186"/>
      <c r="F160" s="186"/>
      <c r="G160" s="186"/>
      <c r="H160" s="186"/>
      <c r="I160" s="186"/>
      <c r="J160" s="186"/>
      <c r="K160" s="186"/>
      <c r="L160" s="186"/>
      <c r="M160" s="186"/>
      <c r="N160" s="186"/>
      <c r="O160" s="186"/>
      <c r="P160" s="186"/>
      <c r="Q160" s="186"/>
    </row>
    <row r="161" spans="2:17" x14ac:dyDescent="0.2">
      <c r="B161" s="186"/>
      <c r="C161" s="186"/>
      <c r="D161" s="186"/>
      <c r="E161" s="186"/>
      <c r="F161" s="186"/>
      <c r="G161" s="186"/>
      <c r="H161" s="186"/>
      <c r="I161" s="186"/>
      <c r="J161" s="186"/>
      <c r="K161" s="186"/>
      <c r="L161" s="186"/>
      <c r="M161" s="186"/>
      <c r="N161" s="186"/>
      <c r="O161" s="186"/>
      <c r="P161" s="186"/>
      <c r="Q161" s="186"/>
    </row>
    <row r="162" spans="2:17" x14ac:dyDescent="0.2">
      <c r="B162" s="186"/>
      <c r="C162" s="186"/>
      <c r="D162" s="186"/>
      <c r="E162" s="186"/>
      <c r="F162" s="186"/>
      <c r="G162" s="186"/>
      <c r="H162" s="186"/>
      <c r="I162" s="186"/>
      <c r="J162" s="186"/>
      <c r="K162" s="186"/>
      <c r="L162" s="186"/>
      <c r="M162" s="186"/>
      <c r="N162" s="186"/>
      <c r="O162" s="186"/>
      <c r="P162" s="186"/>
      <c r="Q162" s="186"/>
    </row>
    <row r="163" spans="2:17" x14ac:dyDescent="0.2">
      <c r="B163" s="186"/>
      <c r="C163" s="186"/>
      <c r="D163" s="186"/>
      <c r="E163" s="186"/>
      <c r="F163" s="186"/>
      <c r="G163" s="186"/>
      <c r="H163" s="186"/>
      <c r="I163" s="186"/>
      <c r="J163" s="186"/>
      <c r="K163" s="186"/>
      <c r="L163" s="186"/>
      <c r="M163" s="186"/>
      <c r="N163" s="186"/>
      <c r="O163" s="186"/>
      <c r="P163" s="186"/>
      <c r="Q163" s="186"/>
    </row>
    <row r="164" spans="2:17" x14ac:dyDescent="0.2">
      <c r="B164" s="186"/>
      <c r="C164" s="186"/>
      <c r="D164" s="186"/>
      <c r="E164" s="186"/>
      <c r="F164" s="186"/>
      <c r="G164" s="186"/>
      <c r="H164" s="186"/>
      <c r="I164" s="186"/>
      <c r="J164" s="186"/>
      <c r="K164" s="186"/>
      <c r="L164" s="186"/>
      <c r="M164" s="186"/>
      <c r="N164" s="186"/>
      <c r="O164" s="186"/>
      <c r="P164" s="186"/>
      <c r="Q164" s="186"/>
    </row>
    <row r="165" spans="2:17" x14ac:dyDescent="0.2">
      <c r="B165" s="186"/>
      <c r="C165" s="186"/>
      <c r="D165" s="186"/>
      <c r="E165" s="186"/>
      <c r="F165" s="186"/>
      <c r="G165" s="186"/>
      <c r="H165" s="186"/>
      <c r="I165" s="186"/>
      <c r="J165" s="186"/>
      <c r="K165" s="186"/>
      <c r="L165" s="186"/>
      <c r="M165" s="186"/>
      <c r="N165" s="186"/>
      <c r="O165" s="186"/>
      <c r="P165" s="186"/>
      <c r="Q165" s="186"/>
    </row>
    <row r="166" spans="2:17" x14ac:dyDescent="0.2">
      <c r="B166" s="186"/>
      <c r="C166" s="186"/>
      <c r="D166" s="186"/>
      <c r="E166" s="186"/>
      <c r="F166" s="186"/>
      <c r="G166" s="186"/>
      <c r="H166" s="186"/>
      <c r="I166" s="186"/>
      <c r="J166" s="186"/>
      <c r="K166" s="186"/>
      <c r="L166" s="186"/>
      <c r="M166" s="186"/>
      <c r="N166" s="186"/>
      <c r="O166" s="186"/>
      <c r="P166" s="186"/>
      <c r="Q166" s="186"/>
    </row>
    <row r="167" spans="2:17" x14ac:dyDescent="0.2">
      <c r="B167" s="186"/>
      <c r="C167" s="186"/>
      <c r="D167" s="186"/>
      <c r="E167" s="186"/>
      <c r="F167" s="186"/>
      <c r="G167" s="186"/>
      <c r="H167" s="186"/>
      <c r="I167" s="186"/>
      <c r="J167" s="186"/>
      <c r="K167" s="186"/>
      <c r="L167" s="186"/>
      <c r="M167" s="186"/>
      <c r="N167" s="186"/>
      <c r="O167" s="186"/>
      <c r="P167" s="186"/>
      <c r="Q167" s="186"/>
    </row>
    <row r="168" spans="2:17" x14ac:dyDescent="0.2">
      <c r="B168" s="186"/>
      <c r="C168" s="186"/>
      <c r="D168" s="186"/>
      <c r="E168" s="186"/>
      <c r="F168" s="186"/>
      <c r="G168" s="186"/>
      <c r="H168" s="186"/>
      <c r="I168" s="186"/>
      <c r="J168" s="186"/>
      <c r="K168" s="186"/>
      <c r="L168" s="186"/>
      <c r="M168" s="186"/>
      <c r="N168" s="186"/>
      <c r="O168" s="186"/>
      <c r="P168" s="186"/>
      <c r="Q168" s="186"/>
    </row>
    <row r="169" spans="2:17" x14ac:dyDescent="0.2">
      <c r="B169" s="186"/>
      <c r="C169" s="186"/>
      <c r="D169" s="186"/>
      <c r="E169" s="186"/>
      <c r="F169" s="186"/>
      <c r="G169" s="186"/>
      <c r="H169" s="186"/>
      <c r="I169" s="186"/>
      <c r="J169" s="186"/>
      <c r="K169" s="186"/>
      <c r="L169" s="186"/>
      <c r="M169" s="186"/>
      <c r="N169" s="186"/>
      <c r="O169" s="186"/>
      <c r="P169" s="186"/>
      <c r="Q169" s="186"/>
    </row>
    <row r="170" spans="2:17" x14ac:dyDescent="0.2">
      <c r="B170" s="186"/>
      <c r="C170" s="186"/>
      <c r="D170" s="186"/>
      <c r="E170" s="186"/>
      <c r="F170" s="186"/>
      <c r="G170" s="186"/>
      <c r="H170" s="186"/>
      <c r="I170" s="186"/>
      <c r="J170" s="186"/>
      <c r="K170" s="186"/>
      <c r="L170" s="186"/>
      <c r="M170" s="186"/>
      <c r="N170" s="186"/>
      <c r="O170" s="186"/>
      <c r="P170" s="186"/>
      <c r="Q170" s="186"/>
    </row>
    <row r="171" spans="2:17" x14ac:dyDescent="0.2">
      <c r="B171" s="186"/>
      <c r="C171" s="186"/>
      <c r="D171" s="186"/>
      <c r="E171" s="186"/>
      <c r="F171" s="186"/>
      <c r="G171" s="186"/>
      <c r="H171" s="186"/>
      <c r="I171" s="186"/>
      <c r="J171" s="186"/>
      <c r="K171" s="186"/>
      <c r="L171" s="186"/>
      <c r="M171" s="186"/>
      <c r="N171" s="186"/>
      <c r="O171" s="186"/>
      <c r="P171" s="186"/>
      <c r="Q171" s="186"/>
    </row>
    <row r="172" spans="2:17" x14ac:dyDescent="0.2">
      <c r="B172" s="186"/>
      <c r="C172" s="186"/>
      <c r="D172" s="186"/>
      <c r="E172" s="186"/>
      <c r="F172" s="186"/>
      <c r="G172" s="186"/>
      <c r="H172" s="186"/>
      <c r="I172" s="186"/>
      <c r="J172" s="186"/>
      <c r="K172" s="186"/>
      <c r="L172" s="186"/>
      <c r="M172" s="186"/>
      <c r="N172" s="186"/>
      <c r="O172" s="186"/>
      <c r="P172" s="186"/>
      <c r="Q172" s="186"/>
    </row>
    <row r="173" spans="2:17" x14ac:dyDescent="0.2">
      <c r="B173" s="186"/>
      <c r="C173" s="186"/>
      <c r="D173" s="186"/>
      <c r="E173" s="186"/>
      <c r="F173" s="186"/>
      <c r="G173" s="186"/>
      <c r="H173" s="186"/>
      <c r="I173" s="186"/>
      <c r="J173" s="186"/>
      <c r="K173" s="186"/>
      <c r="L173" s="186"/>
      <c r="M173" s="186"/>
      <c r="N173" s="186"/>
      <c r="O173" s="186"/>
      <c r="P173" s="186"/>
      <c r="Q173" s="186"/>
    </row>
    <row r="174" spans="2:17" x14ac:dyDescent="0.2">
      <c r="B174" s="186"/>
      <c r="C174" s="186"/>
      <c r="D174" s="186"/>
      <c r="E174" s="186"/>
      <c r="F174" s="186"/>
      <c r="G174" s="186"/>
      <c r="H174" s="186"/>
      <c r="I174" s="186"/>
      <c r="J174" s="186"/>
      <c r="K174" s="186"/>
      <c r="L174" s="186"/>
      <c r="M174" s="186"/>
      <c r="N174" s="186"/>
      <c r="O174" s="186"/>
      <c r="P174" s="186"/>
      <c r="Q174" s="186"/>
    </row>
    <row r="175" spans="2:17" x14ac:dyDescent="0.2">
      <c r="B175" s="186"/>
      <c r="C175" s="186"/>
      <c r="D175" s="186"/>
      <c r="E175" s="186"/>
      <c r="F175" s="186"/>
      <c r="G175" s="186"/>
      <c r="H175" s="186"/>
      <c r="I175" s="186"/>
      <c r="J175" s="186"/>
      <c r="K175" s="186"/>
      <c r="L175" s="186"/>
      <c r="M175" s="186"/>
      <c r="N175" s="186"/>
      <c r="O175" s="186"/>
      <c r="P175" s="186"/>
      <c r="Q175" s="186"/>
    </row>
    <row r="176" spans="2:17" x14ac:dyDescent="0.2">
      <c r="B176" s="186"/>
      <c r="C176" s="186"/>
      <c r="D176" s="186"/>
      <c r="E176" s="186"/>
      <c r="F176" s="186"/>
      <c r="G176" s="186"/>
      <c r="H176" s="186"/>
      <c r="I176" s="186"/>
      <c r="J176" s="186"/>
      <c r="K176" s="186"/>
      <c r="L176" s="186"/>
      <c r="M176" s="186"/>
      <c r="N176" s="186"/>
      <c r="O176" s="186"/>
      <c r="P176" s="186"/>
      <c r="Q176" s="186"/>
    </row>
    <row r="177" spans="2:17" x14ac:dyDescent="0.2">
      <c r="B177" s="186"/>
      <c r="C177" s="186"/>
      <c r="D177" s="186"/>
      <c r="E177" s="186"/>
      <c r="F177" s="186"/>
      <c r="G177" s="186"/>
      <c r="H177" s="186"/>
      <c r="I177" s="186"/>
      <c r="J177" s="186"/>
      <c r="K177" s="186"/>
      <c r="L177" s="186"/>
      <c r="M177" s="186"/>
      <c r="N177" s="186"/>
      <c r="O177" s="186"/>
      <c r="P177" s="186"/>
      <c r="Q177" s="186"/>
    </row>
    <row r="178" spans="2:17" x14ac:dyDescent="0.2">
      <c r="B178" s="186"/>
      <c r="C178" s="186"/>
      <c r="D178" s="186"/>
      <c r="E178" s="186"/>
      <c r="F178" s="186"/>
      <c r="G178" s="186"/>
      <c r="H178" s="186"/>
      <c r="I178" s="186"/>
      <c r="J178" s="186"/>
      <c r="K178" s="186"/>
      <c r="L178" s="186"/>
      <c r="M178" s="186"/>
      <c r="N178" s="186"/>
      <c r="O178" s="186"/>
      <c r="P178" s="186"/>
      <c r="Q178" s="186"/>
    </row>
    <row r="179" spans="2:17" x14ac:dyDescent="0.2">
      <c r="B179" s="186"/>
      <c r="C179" s="186"/>
      <c r="D179" s="186"/>
      <c r="E179" s="186"/>
      <c r="F179" s="186"/>
      <c r="G179" s="186"/>
      <c r="H179" s="186"/>
      <c r="I179" s="186"/>
      <c r="J179" s="186"/>
      <c r="K179" s="186"/>
      <c r="L179" s="186"/>
      <c r="M179" s="186"/>
      <c r="N179" s="186"/>
      <c r="O179" s="186"/>
      <c r="P179" s="186"/>
      <c r="Q179" s="186"/>
    </row>
    <row r="180" spans="2:17" x14ac:dyDescent="0.2">
      <c r="B180" s="186"/>
      <c r="C180" s="186"/>
      <c r="D180" s="186"/>
      <c r="E180" s="186"/>
      <c r="F180" s="186"/>
      <c r="G180" s="186"/>
      <c r="H180" s="186"/>
      <c r="I180" s="186"/>
      <c r="J180" s="186"/>
      <c r="K180" s="186"/>
      <c r="L180" s="186"/>
      <c r="M180" s="186"/>
      <c r="N180" s="186"/>
      <c r="O180" s="186"/>
      <c r="P180" s="186"/>
      <c r="Q180" s="186"/>
    </row>
    <row r="181" spans="2:17" x14ac:dyDescent="0.2">
      <c r="B181" s="186"/>
      <c r="C181" s="186"/>
      <c r="D181" s="186"/>
      <c r="E181" s="186"/>
      <c r="F181" s="186"/>
      <c r="G181" s="186"/>
      <c r="H181" s="186"/>
      <c r="I181" s="186"/>
      <c r="J181" s="186"/>
      <c r="K181" s="186"/>
      <c r="L181" s="186"/>
      <c r="M181" s="186"/>
      <c r="N181" s="186"/>
      <c r="O181" s="186"/>
      <c r="P181" s="186"/>
      <c r="Q181" s="186"/>
    </row>
    <row r="182" spans="2:17" x14ac:dyDescent="0.2">
      <c r="B182" s="186"/>
      <c r="C182" s="186"/>
      <c r="D182" s="186"/>
      <c r="E182" s="186"/>
      <c r="F182" s="186"/>
      <c r="G182" s="186"/>
      <c r="H182" s="186"/>
      <c r="I182" s="186"/>
      <c r="J182" s="186"/>
      <c r="K182" s="186"/>
      <c r="L182" s="186"/>
      <c r="M182" s="186"/>
      <c r="N182" s="186"/>
      <c r="O182" s="186"/>
      <c r="P182" s="186"/>
      <c r="Q182" s="186"/>
    </row>
    <row r="183" spans="2:17" x14ac:dyDescent="0.2">
      <c r="B183" s="186"/>
      <c r="C183" s="186"/>
      <c r="D183" s="186"/>
      <c r="E183" s="186"/>
      <c r="F183" s="186"/>
      <c r="G183" s="186"/>
      <c r="H183" s="186"/>
      <c r="I183" s="186"/>
      <c r="J183" s="186"/>
      <c r="K183" s="186"/>
      <c r="L183" s="186"/>
      <c r="M183" s="186"/>
      <c r="N183" s="186"/>
      <c r="O183" s="186"/>
      <c r="P183" s="186"/>
      <c r="Q183" s="186"/>
    </row>
    <row r="184" spans="2:17" x14ac:dyDescent="0.2">
      <c r="B184" s="186"/>
      <c r="C184" s="186"/>
      <c r="D184" s="186"/>
      <c r="E184" s="186"/>
      <c r="F184" s="186"/>
      <c r="G184" s="186"/>
      <c r="H184" s="186"/>
      <c r="I184" s="186"/>
      <c r="J184" s="186"/>
      <c r="K184" s="186"/>
      <c r="L184" s="186"/>
      <c r="M184" s="186"/>
      <c r="N184" s="186"/>
      <c r="O184" s="186"/>
      <c r="P184" s="186"/>
      <c r="Q184" s="186"/>
    </row>
    <row r="185" spans="2:17" x14ac:dyDescent="0.2">
      <c r="B185" s="186"/>
      <c r="C185" s="186"/>
      <c r="D185" s="186"/>
      <c r="E185" s="186"/>
      <c r="F185" s="186"/>
      <c r="G185" s="186"/>
      <c r="H185" s="186"/>
      <c r="I185" s="186"/>
      <c r="J185" s="186"/>
      <c r="K185" s="186"/>
      <c r="L185" s="186"/>
      <c r="M185" s="186"/>
      <c r="N185" s="186"/>
      <c r="O185" s="186"/>
      <c r="P185" s="186"/>
      <c r="Q185" s="186"/>
    </row>
    <row r="186" spans="2:17" x14ac:dyDescent="0.2">
      <c r="B186" s="186"/>
      <c r="C186" s="186"/>
      <c r="D186" s="186"/>
      <c r="E186" s="186"/>
      <c r="F186" s="186"/>
      <c r="G186" s="186"/>
      <c r="H186" s="186"/>
      <c r="I186" s="186"/>
      <c r="J186" s="186"/>
      <c r="K186" s="186"/>
      <c r="L186" s="186"/>
      <c r="M186" s="186"/>
      <c r="N186" s="186"/>
      <c r="O186" s="186"/>
      <c r="P186" s="186"/>
      <c r="Q186" s="186"/>
    </row>
    <row r="187" spans="2:17" x14ac:dyDescent="0.2">
      <c r="B187" s="186"/>
      <c r="C187" s="186"/>
      <c r="D187" s="186"/>
      <c r="E187" s="186"/>
      <c r="F187" s="186"/>
      <c r="G187" s="186"/>
      <c r="H187" s="186"/>
      <c r="I187" s="186"/>
      <c r="J187" s="186"/>
      <c r="K187" s="186"/>
      <c r="L187" s="186"/>
      <c r="M187" s="186"/>
      <c r="N187" s="186"/>
      <c r="O187" s="186"/>
      <c r="P187" s="186"/>
      <c r="Q187" s="186"/>
    </row>
    <row r="188" spans="2:17" x14ac:dyDescent="0.2">
      <c r="B188" s="186"/>
      <c r="C188" s="186"/>
      <c r="D188" s="186"/>
      <c r="E188" s="186"/>
      <c r="F188" s="186"/>
      <c r="G188" s="186"/>
      <c r="H188" s="186"/>
      <c r="I188" s="186"/>
      <c r="J188" s="186"/>
      <c r="K188" s="186"/>
      <c r="L188" s="186"/>
      <c r="M188" s="186"/>
      <c r="N188" s="186"/>
      <c r="O188" s="186"/>
      <c r="P188" s="186"/>
      <c r="Q188" s="186"/>
    </row>
    <row r="189" spans="2:17" x14ac:dyDescent="0.2">
      <c r="B189" s="186"/>
      <c r="C189" s="186"/>
      <c r="D189" s="186"/>
      <c r="E189" s="186"/>
      <c r="F189" s="186"/>
      <c r="G189" s="186"/>
      <c r="H189" s="186"/>
      <c r="I189" s="186"/>
      <c r="J189" s="186"/>
      <c r="K189" s="186"/>
      <c r="L189" s="186"/>
      <c r="M189" s="186"/>
      <c r="N189" s="186"/>
      <c r="O189" s="186"/>
      <c r="P189" s="186"/>
      <c r="Q189" s="186"/>
    </row>
    <row r="190" spans="2:17" x14ac:dyDescent="0.2">
      <c r="B190" s="186"/>
      <c r="C190" s="186"/>
      <c r="D190" s="186"/>
      <c r="E190" s="186"/>
      <c r="F190" s="186"/>
      <c r="G190" s="186"/>
      <c r="H190" s="186"/>
      <c r="I190" s="186"/>
      <c r="J190" s="186"/>
      <c r="K190" s="186"/>
      <c r="L190" s="186"/>
      <c r="M190" s="186"/>
      <c r="N190" s="186"/>
      <c r="O190" s="186"/>
      <c r="P190" s="186"/>
      <c r="Q190" s="186"/>
    </row>
    <row r="191" spans="2:17" x14ac:dyDescent="0.2">
      <c r="B191" s="186"/>
      <c r="C191" s="186"/>
      <c r="D191" s="186"/>
      <c r="E191" s="186"/>
      <c r="F191" s="186"/>
      <c r="G191" s="186"/>
      <c r="H191" s="186"/>
      <c r="I191" s="186"/>
      <c r="J191" s="186"/>
      <c r="K191" s="186"/>
      <c r="L191" s="186"/>
      <c r="M191" s="186"/>
      <c r="N191" s="186"/>
      <c r="O191" s="186"/>
      <c r="P191" s="186"/>
      <c r="Q191" s="186"/>
    </row>
    <row r="192" spans="2:17" x14ac:dyDescent="0.2">
      <c r="B192" s="186"/>
      <c r="C192" s="186"/>
      <c r="D192" s="186"/>
      <c r="E192" s="186"/>
      <c r="F192" s="186"/>
      <c r="G192" s="186"/>
      <c r="H192" s="186"/>
      <c r="I192" s="186"/>
      <c r="J192" s="186"/>
      <c r="K192" s="186"/>
      <c r="L192" s="186"/>
      <c r="M192" s="186"/>
      <c r="N192" s="186"/>
      <c r="O192" s="186"/>
      <c r="P192" s="186"/>
      <c r="Q192" s="186"/>
    </row>
    <row r="193" spans="2:17" x14ac:dyDescent="0.2">
      <c r="B193" s="186"/>
      <c r="C193" s="186"/>
      <c r="D193" s="186"/>
      <c r="E193" s="186"/>
      <c r="F193" s="186"/>
      <c r="G193" s="186"/>
      <c r="H193" s="186"/>
      <c r="I193" s="186"/>
      <c r="J193" s="186"/>
      <c r="K193" s="186"/>
      <c r="L193" s="186"/>
      <c r="M193" s="186"/>
      <c r="N193" s="186"/>
      <c r="O193" s="186"/>
      <c r="P193" s="186"/>
      <c r="Q193" s="186"/>
    </row>
    <row r="194" spans="2:17" x14ac:dyDescent="0.2">
      <c r="B194" s="186"/>
      <c r="C194" s="186"/>
      <c r="D194" s="186"/>
      <c r="E194" s="186"/>
      <c r="F194" s="186"/>
      <c r="G194" s="186"/>
      <c r="H194" s="186"/>
      <c r="I194" s="186"/>
      <c r="J194" s="186"/>
      <c r="K194" s="186"/>
      <c r="L194" s="186"/>
      <c r="M194" s="186"/>
      <c r="N194" s="186"/>
      <c r="O194" s="186"/>
      <c r="P194" s="186"/>
      <c r="Q194" s="186"/>
    </row>
    <row r="195" spans="2:17" x14ac:dyDescent="0.2">
      <c r="B195" s="186"/>
      <c r="C195" s="186"/>
      <c r="D195" s="186"/>
      <c r="E195" s="186"/>
      <c r="F195" s="186"/>
      <c r="G195" s="186"/>
      <c r="H195" s="186"/>
      <c r="I195" s="186"/>
      <c r="J195" s="186"/>
      <c r="K195" s="186"/>
      <c r="L195" s="186"/>
      <c r="M195" s="186"/>
      <c r="N195" s="186"/>
      <c r="O195" s="186"/>
      <c r="P195" s="186"/>
      <c r="Q195" s="186"/>
    </row>
    <row r="196" spans="2:17" x14ac:dyDescent="0.2">
      <c r="B196" s="186"/>
      <c r="C196" s="186"/>
      <c r="D196" s="186"/>
      <c r="E196" s="186"/>
      <c r="F196" s="186"/>
      <c r="G196" s="186"/>
      <c r="H196" s="186"/>
      <c r="I196" s="186"/>
      <c r="J196" s="186"/>
      <c r="K196" s="186"/>
      <c r="L196" s="186"/>
      <c r="M196" s="186"/>
      <c r="N196" s="186"/>
      <c r="O196" s="186"/>
      <c r="P196" s="186"/>
      <c r="Q196" s="186"/>
    </row>
    <row r="197" spans="2:17" x14ac:dyDescent="0.2">
      <c r="B197" s="186"/>
      <c r="C197" s="186"/>
      <c r="D197" s="186"/>
      <c r="E197" s="186"/>
      <c r="F197" s="186"/>
      <c r="G197" s="186"/>
      <c r="H197" s="186"/>
      <c r="I197" s="186"/>
      <c r="J197" s="186"/>
      <c r="K197" s="186"/>
      <c r="L197" s="186"/>
      <c r="M197" s="186"/>
      <c r="N197" s="186"/>
      <c r="O197" s="186"/>
      <c r="P197" s="186"/>
      <c r="Q197" s="186"/>
    </row>
    <row r="198" spans="2:17" x14ac:dyDescent="0.2">
      <c r="B198" s="186"/>
      <c r="C198" s="186"/>
      <c r="D198" s="186"/>
      <c r="E198" s="186"/>
      <c r="F198" s="186"/>
      <c r="G198" s="186"/>
      <c r="H198" s="186"/>
      <c r="I198" s="186"/>
      <c r="J198" s="186"/>
      <c r="K198" s="186"/>
      <c r="L198" s="186"/>
      <c r="M198" s="186"/>
      <c r="N198" s="186"/>
      <c r="O198" s="186"/>
      <c r="P198" s="186"/>
      <c r="Q198" s="186"/>
    </row>
    <row r="199" spans="2:17" x14ac:dyDescent="0.2">
      <c r="B199" s="186"/>
      <c r="C199" s="186"/>
      <c r="D199" s="186"/>
      <c r="E199" s="186"/>
      <c r="F199" s="186"/>
      <c r="G199" s="186"/>
      <c r="H199" s="186"/>
      <c r="I199" s="186"/>
      <c r="J199" s="186"/>
      <c r="K199" s="186"/>
      <c r="L199" s="186"/>
      <c r="M199" s="186"/>
      <c r="N199" s="186"/>
      <c r="O199" s="186"/>
      <c r="P199" s="186"/>
      <c r="Q199" s="186"/>
    </row>
    <row r="200" spans="2:17" x14ac:dyDescent="0.2">
      <c r="B200" s="186"/>
      <c r="C200" s="186"/>
      <c r="D200" s="186"/>
      <c r="E200" s="186"/>
      <c r="F200" s="186"/>
      <c r="G200" s="186"/>
      <c r="H200" s="186"/>
      <c r="I200" s="186"/>
      <c r="J200" s="186"/>
      <c r="K200" s="186"/>
      <c r="L200" s="186"/>
      <c r="M200" s="186"/>
      <c r="N200" s="186"/>
      <c r="O200" s="186"/>
      <c r="P200" s="186"/>
      <c r="Q200" s="186"/>
    </row>
    <row r="201" spans="2:17" x14ac:dyDescent="0.2">
      <c r="B201" s="186"/>
      <c r="C201" s="186"/>
      <c r="D201" s="186"/>
      <c r="E201" s="186"/>
      <c r="F201" s="186"/>
      <c r="G201" s="186"/>
      <c r="H201" s="186"/>
      <c r="I201" s="186"/>
      <c r="J201" s="186"/>
      <c r="K201" s="186"/>
      <c r="L201" s="186"/>
      <c r="M201" s="186"/>
      <c r="N201" s="186"/>
      <c r="O201" s="186"/>
      <c r="P201" s="186"/>
      <c r="Q201" s="186"/>
    </row>
    <row r="202" spans="2:17" x14ac:dyDescent="0.2">
      <c r="B202" s="186"/>
      <c r="C202" s="186"/>
      <c r="D202" s="186"/>
      <c r="E202" s="186"/>
      <c r="F202" s="186"/>
      <c r="G202" s="186"/>
      <c r="H202" s="186"/>
      <c r="I202" s="186"/>
      <c r="J202" s="186"/>
      <c r="K202" s="186"/>
      <c r="L202" s="186"/>
      <c r="M202" s="186"/>
      <c r="N202" s="186"/>
      <c r="O202" s="186"/>
      <c r="P202" s="186"/>
      <c r="Q202" s="186"/>
    </row>
  </sheetData>
  <sheetProtection algorithmName="SHA-512" hashValue="GeX+4QEED+rBseJIdHksMTAlH+AFv96UB+z+/Oz+aqRHXFvypqahy8vTeICF4aFEUdaRA2tYAnh80K/8vyzJxg==" saltValue="JNLQGyaqItsGBghiQgLKsQ==" spinCount="100000" sheet="1" objects="1" scenarios="1"/>
  <hyperlinks>
    <hyperlink ref="L54" r:id="rId1" xr:uid="{84EC19F2-83B8-4179-960E-830A5F1893EC}"/>
    <hyperlink ref="E21" r:id="rId2" xr:uid="{2FE1FDBE-49E1-4253-AC9B-5A10659490FB}"/>
  </hyperlinks>
  <pageMargins left="0.7" right="0.7" top="0.75" bottom="0.75" header="0.3" footer="0.3"/>
  <pageSetup orientation="portrait" horizontalDpi="200" verticalDpi="200"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BA3D1-23B6-48C5-8AFD-5FC596D9E65D}">
  <sheetPr>
    <pageSetUpPr autoPageBreaks="0"/>
  </sheetPr>
  <dimension ref="A1:S25"/>
  <sheetViews>
    <sheetView showGridLines="0" zoomScaleNormal="100" workbookViewId="0">
      <selection activeCell="N24" sqref="N24"/>
    </sheetView>
  </sheetViews>
  <sheetFormatPr defaultColWidth="7.5" defaultRowHeight="12" x14ac:dyDescent="0.2"/>
  <cols>
    <col min="1" max="1" width="3.625" style="2" customWidth="1"/>
    <col min="2" max="2" width="25.375" style="2" customWidth="1"/>
    <col min="3" max="3" width="11.375" style="2" customWidth="1"/>
    <col min="4" max="4" width="10.125" style="2" customWidth="1"/>
    <col min="5" max="6" width="9.5" style="2" customWidth="1"/>
    <col min="7" max="7" width="13.375" style="2" customWidth="1"/>
    <col min="8" max="8" width="10.375" style="2" customWidth="1"/>
    <col min="9" max="10" width="10.875" style="2" customWidth="1"/>
    <col min="11" max="12" width="7.5" style="2"/>
    <col min="13" max="13" width="26.125" style="2" customWidth="1"/>
    <col min="14" max="16384" width="7.5" style="2"/>
  </cols>
  <sheetData>
    <row r="1" spans="1:19" ht="15.6" customHeight="1" x14ac:dyDescent="0.2"/>
    <row r="2" spans="1:19" ht="14.65" customHeight="1" x14ac:dyDescent="0.2"/>
    <row r="3" spans="1:19" ht="14.65" customHeight="1" x14ac:dyDescent="0.2">
      <c r="E3" s="9"/>
    </row>
    <row r="4" spans="1:19" ht="14.65" customHeight="1" x14ac:dyDescent="0.2"/>
    <row r="5" spans="1:19" ht="14.65" customHeight="1" x14ac:dyDescent="0.2"/>
    <row r="6" spans="1:19" ht="14.65" customHeight="1" x14ac:dyDescent="0.2">
      <c r="K6" s="10"/>
    </row>
    <row r="7" spans="1:19" ht="14.65" customHeight="1" x14ac:dyDescent="0.2">
      <c r="K7" s="10"/>
    </row>
    <row r="8" spans="1:19" s="11" customFormat="1" ht="14.65" customHeight="1" x14ac:dyDescent="0.2">
      <c r="D8" s="12"/>
    </row>
    <row r="9" spans="1:19" s="11" customFormat="1" ht="14.65" customHeight="1" x14ac:dyDescent="0.2">
      <c r="D9" s="12"/>
    </row>
    <row r="10" spans="1:19" s="11" customFormat="1" ht="14.65" customHeight="1" x14ac:dyDescent="0.2">
      <c r="D10" s="12"/>
      <c r="F10" s="13"/>
    </row>
    <row r="11" spans="1:19" s="18" customFormat="1" ht="25.15" customHeight="1" x14ac:dyDescent="0.3">
      <c r="B11" s="14" t="s">
        <v>62</v>
      </c>
      <c r="C11" s="15"/>
      <c r="D11" s="15"/>
      <c r="E11" s="16"/>
      <c r="F11" s="16"/>
      <c r="G11" s="16"/>
      <c r="H11" s="16"/>
      <c r="I11" s="16"/>
      <c r="J11" s="16"/>
      <c r="K11" s="17"/>
      <c r="L11" s="16"/>
      <c r="M11" s="16"/>
      <c r="N11" s="16"/>
      <c r="O11" s="16"/>
      <c r="P11" s="16"/>
      <c r="Q11" s="16"/>
      <c r="R11" s="16"/>
      <c r="S11" s="16"/>
    </row>
    <row r="12" spans="1:19" ht="14.65" customHeight="1" x14ac:dyDescent="0.3">
      <c r="A12" s="19"/>
      <c r="B12" s="19"/>
      <c r="C12" s="19"/>
      <c r="D12" s="19"/>
      <c r="E12" s="19"/>
      <c r="F12" s="19"/>
      <c r="G12" s="19"/>
      <c r="H12" s="19"/>
      <c r="I12" s="19"/>
      <c r="J12" s="19"/>
      <c r="K12" s="19"/>
      <c r="L12" s="19"/>
      <c r="M12" s="19"/>
      <c r="N12" s="19"/>
      <c r="O12" s="19"/>
      <c r="P12" s="19"/>
      <c r="Q12" s="19"/>
    </row>
    <row r="13" spans="1:19" x14ac:dyDescent="0.2">
      <c r="F13" s="4" t="s">
        <v>155</v>
      </c>
    </row>
    <row r="15" spans="1:19" ht="24" x14ac:dyDescent="0.2">
      <c r="B15" s="113" t="s">
        <v>160</v>
      </c>
      <c r="C15" s="115">
        <v>0.26484448633364749</v>
      </c>
      <c r="E15" s="55"/>
      <c r="L15" s="389" t="s">
        <v>61</v>
      </c>
      <c r="M15" s="390" t="s">
        <v>63</v>
      </c>
      <c r="N15" s="390"/>
    </row>
    <row r="16" spans="1:19" x14ac:dyDescent="0.2">
      <c r="B16" s="7" t="s">
        <v>161</v>
      </c>
      <c r="C16" s="116">
        <v>0.15834118755890669</v>
      </c>
      <c r="L16" s="391"/>
      <c r="M16" s="391"/>
      <c r="N16" s="391"/>
    </row>
    <row r="17" spans="2:13" ht="14.25" x14ac:dyDescent="0.2">
      <c r="B17" s="8" t="s">
        <v>162</v>
      </c>
      <c r="C17" s="117">
        <v>0.57681432610744576</v>
      </c>
      <c r="D17" s="114"/>
      <c r="M17" s="118"/>
    </row>
    <row r="18" spans="2:13" ht="14.25" x14ac:dyDescent="0.2">
      <c r="B18" s="8" t="s">
        <v>64</v>
      </c>
      <c r="C18" s="119">
        <v>0.75654704170708054</v>
      </c>
      <c r="D18" s="114"/>
      <c r="M18" s="120"/>
    </row>
    <row r="19" spans="2:13" ht="14.25" x14ac:dyDescent="0.2">
      <c r="B19" s="120"/>
      <c r="C19" s="120"/>
      <c r="D19" s="114"/>
      <c r="M19" s="120"/>
    </row>
    <row r="20" spans="2:13" ht="14.25" x14ac:dyDescent="0.2">
      <c r="C20" s="120"/>
      <c r="D20" s="114"/>
    </row>
    <row r="25" spans="2:13" x14ac:dyDescent="0.2">
      <c r="F25" s="4"/>
    </row>
  </sheetData>
  <sheetProtection algorithmName="SHA-512" hashValue="umr723+f86i6g6GGepNiUu2bwyKaNTQv98Wqd1SEqt8/pJu9K8glsBr8D6yIDsqByUTDwmOFzC8OEjPBhQcqCw==" saltValue="VmyM5iZHp+Q/Ml3/lTsq0w==" spinCount="100000" sheet="1" objects="1" scenarios="1"/>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BF48C-17EF-4E14-BFA1-10DB1D458FD2}">
  <sheetPr>
    <tabColor rgb="FF00B050"/>
  </sheetPr>
  <dimension ref="E16"/>
  <sheetViews>
    <sheetView showGridLines="0" zoomScale="85" zoomScaleNormal="85" workbookViewId="0">
      <selection activeCell="C38" sqref="C38"/>
    </sheetView>
  </sheetViews>
  <sheetFormatPr defaultColWidth="7.5" defaultRowHeight="12" x14ac:dyDescent="0.2"/>
  <cols>
    <col min="1" max="16384" width="7.5" style="2"/>
  </cols>
  <sheetData>
    <row r="16" spans="5:5" ht="23.25" x14ac:dyDescent="0.35">
      <c r="E16" s="192" t="s">
        <v>102</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F1785-669B-4417-A633-EF7ED5B58D84}">
  <sheetPr>
    <tabColor rgb="FF00B050"/>
  </sheetPr>
  <dimension ref="B2:O216"/>
  <sheetViews>
    <sheetView showGridLines="0" zoomScaleNormal="100" workbookViewId="0">
      <selection activeCell="C38" sqref="C38"/>
    </sheetView>
  </sheetViews>
  <sheetFormatPr defaultColWidth="7.5" defaultRowHeight="12.75" x14ac:dyDescent="0.2"/>
  <cols>
    <col min="1" max="1" width="2.375" style="194" customWidth="1"/>
    <col min="2" max="2" width="10.625" style="203" customWidth="1"/>
    <col min="3" max="6" width="7.75" style="194" customWidth="1"/>
    <col min="7" max="7" width="7.75" style="195" customWidth="1"/>
    <col min="8" max="10" width="11.125" style="194" customWidth="1"/>
    <col min="11" max="11" width="7.5" style="194"/>
    <col min="12" max="12" width="8.875" style="194" customWidth="1"/>
    <col min="13" max="16384" width="7.5" style="194"/>
  </cols>
  <sheetData>
    <row r="2" spans="2:15" x14ac:dyDescent="0.2">
      <c r="B2" s="193" t="s">
        <v>103</v>
      </c>
    </row>
    <row r="3" spans="2:15" x14ac:dyDescent="0.2">
      <c r="B3" s="385" t="s">
        <v>104</v>
      </c>
      <c r="C3" s="385"/>
      <c r="D3" s="385"/>
      <c r="E3" s="385"/>
      <c r="F3" s="385"/>
      <c r="G3" s="386"/>
      <c r="H3" s="385"/>
      <c r="I3" s="385"/>
      <c r="J3" s="385"/>
    </row>
    <row r="4" spans="2:15" x14ac:dyDescent="0.2">
      <c r="B4" s="385" t="s">
        <v>105</v>
      </c>
      <c r="C4" s="385"/>
      <c r="D4" s="385"/>
      <c r="E4" s="385"/>
      <c r="F4" s="385"/>
      <c r="G4" s="386"/>
      <c r="H4" s="385"/>
      <c r="I4" s="385"/>
      <c r="J4" s="385"/>
    </row>
    <row r="5" spans="2:15" x14ac:dyDescent="0.2">
      <c r="B5" s="385" t="s">
        <v>63</v>
      </c>
      <c r="C5" s="385"/>
      <c r="D5" s="385"/>
      <c r="E5" s="385"/>
      <c r="F5" s="385"/>
      <c r="G5" s="386"/>
      <c r="H5" s="385"/>
      <c r="I5" s="385"/>
      <c r="J5" s="385"/>
      <c r="L5" s="196"/>
      <c r="M5" s="196"/>
    </row>
    <row r="6" spans="2:15" x14ac:dyDescent="0.2">
      <c r="B6" s="385" t="s">
        <v>106</v>
      </c>
      <c r="C6" s="385"/>
      <c r="D6" s="385"/>
      <c r="E6" s="385"/>
      <c r="F6" s="385"/>
      <c r="G6" s="386"/>
      <c r="H6" s="385"/>
      <c r="I6" s="385"/>
      <c r="J6" s="385"/>
      <c r="L6" s="197"/>
      <c r="M6" s="197"/>
      <c r="N6" s="197"/>
      <c r="O6" s="197"/>
    </row>
    <row r="7" spans="2:15" x14ac:dyDescent="0.2">
      <c r="B7" s="385" t="s">
        <v>107</v>
      </c>
      <c r="C7" s="385"/>
      <c r="D7" s="385"/>
      <c r="E7" s="385"/>
      <c r="F7" s="385"/>
      <c r="G7" s="386"/>
      <c r="H7" s="385"/>
      <c r="I7" s="385"/>
      <c r="J7" s="385"/>
      <c r="L7" s="197"/>
      <c r="M7" s="197"/>
      <c r="N7" s="197"/>
      <c r="O7" s="197"/>
    </row>
    <row r="8" spans="2:15" x14ac:dyDescent="0.2">
      <c r="B8" s="387" t="s">
        <v>108</v>
      </c>
      <c r="C8" s="385"/>
      <c r="D8" s="385"/>
      <c r="E8" s="385"/>
      <c r="F8" s="385"/>
      <c r="G8" s="386"/>
      <c r="H8" s="385"/>
      <c r="I8" s="385"/>
      <c r="J8" s="385"/>
    </row>
    <row r="9" spans="2:15" x14ac:dyDescent="0.2">
      <c r="B9" s="193"/>
    </row>
    <row r="10" spans="2:15" x14ac:dyDescent="0.2">
      <c r="B10" s="198" t="s">
        <v>109</v>
      </c>
      <c r="C10" s="199" t="s">
        <v>28</v>
      </c>
      <c r="D10" s="199" t="s">
        <v>29</v>
      </c>
      <c r="E10" s="199" t="s">
        <v>30</v>
      </c>
      <c r="F10" s="199" t="s">
        <v>31</v>
      </c>
      <c r="G10" s="199" t="s">
        <v>32</v>
      </c>
      <c r="H10" s="199" t="s">
        <v>34</v>
      </c>
      <c r="I10" s="199" t="s">
        <v>35</v>
      </c>
      <c r="J10" s="199" t="s">
        <v>33</v>
      </c>
    </row>
    <row r="11" spans="2:15" x14ac:dyDescent="0.2">
      <c r="B11" s="200">
        <v>42582</v>
      </c>
      <c r="C11" s="201">
        <v>104.847866960562</v>
      </c>
      <c r="D11" s="201">
        <v>107.95388590666199</v>
      </c>
      <c r="E11" s="201">
        <v>119.91492044216101</v>
      </c>
      <c r="F11" s="201">
        <v>125.46828125984599</v>
      </c>
      <c r="G11" s="202">
        <v>91.290104166666694</v>
      </c>
      <c r="H11" s="201">
        <v>13.955660811996401</v>
      </c>
      <c r="I11" s="201">
        <v>20.0195612160366</v>
      </c>
      <c r="J11" s="201">
        <v>2.0919088641060899</v>
      </c>
    </row>
    <row r="12" spans="2:15" x14ac:dyDescent="0.2">
      <c r="B12" s="200">
        <v>42589</v>
      </c>
      <c r="C12" s="201">
        <v>101.76368104747699</v>
      </c>
      <c r="D12" s="201">
        <v>105.365758507103</v>
      </c>
      <c r="E12" s="201">
        <v>117.18762310202</v>
      </c>
      <c r="F12" s="201">
        <v>122.435991996628</v>
      </c>
      <c r="G12" s="202">
        <v>94.428806420379104</v>
      </c>
      <c r="H12" s="201">
        <v>14.0240898828442</v>
      </c>
      <c r="I12" s="201">
        <v>20.114395867182299</v>
      </c>
      <c r="J12" s="201">
        <v>2.1082811434831998</v>
      </c>
    </row>
    <row r="13" spans="2:15" x14ac:dyDescent="0.2">
      <c r="B13" s="200">
        <v>42596</v>
      </c>
      <c r="C13" s="201">
        <v>111.19705578449501</v>
      </c>
      <c r="D13" s="201">
        <v>113.15329252474299</v>
      </c>
      <c r="E13" s="201">
        <v>125.872540582217</v>
      </c>
      <c r="F13" s="201">
        <v>131.48532273888301</v>
      </c>
      <c r="G13" s="202">
        <v>95.426421320112894</v>
      </c>
      <c r="H13" s="201">
        <v>13.8866965080711</v>
      </c>
      <c r="I13" s="201">
        <v>19.8812405117136</v>
      </c>
      <c r="J13" s="201">
        <v>2.16675497476602</v>
      </c>
    </row>
    <row r="14" spans="2:15" x14ac:dyDescent="0.2">
      <c r="B14" s="200">
        <v>42603</v>
      </c>
      <c r="C14" s="201">
        <v>117.56064112780901</v>
      </c>
      <c r="D14" s="201">
        <v>118.899864575113</v>
      </c>
      <c r="E14" s="201">
        <v>131.53512361617899</v>
      </c>
      <c r="F14" s="201">
        <v>137.682524986624</v>
      </c>
      <c r="G14" s="202">
        <v>104.11015625</v>
      </c>
      <c r="H14" s="201">
        <v>13.983918761088599</v>
      </c>
      <c r="I14" s="201">
        <v>19.867475699001002</v>
      </c>
      <c r="J14" s="201">
        <v>2.1381341333237698</v>
      </c>
    </row>
    <row r="15" spans="2:15" x14ac:dyDescent="0.2">
      <c r="B15" s="200">
        <v>42610</v>
      </c>
      <c r="C15" s="201">
        <v>107.628025705067</v>
      </c>
      <c r="D15" s="201">
        <v>110.106075054168</v>
      </c>
      <c r="E15" s="201">
        <v>122.12135395262101</v>
      </c>
      <c r="F15" s="201">
        <v>127.942255059389</v>
      </c>
      <c r="G15" s="202">
        <v>89.099538690476194</v>
      </c>
      <c r="H15" s="201">
        <v>13.857979478783401</v>
      </c>
      <c r="I15" s="201">
        <v>19.854419171289699</v>
      </c>
      <c r="J15" s="201">
        <v>2.1137412356928502</v>
      </c>
    </row>
    <row r="16" spans="2:15" x14ac:dyDescent="0.2">
      <c r="B16" s="200">
        <v>42617</v>
      </c>
      <c r="C16" s="201">
        <v>113.57017169114199</v>
      </c>
      <c r="D16" s="201">
        <v>115.430492657187</v>
      </c>
      <c r="E16" s="201">
        <v>128.51624285106001</v>
      </c>
      <c r="F16" s="201">
        <v>134.243607357531</v>
      </c>
      <c r="G16" s="202">
        <v>100.451994047619</v>
      </c>
      <c r="H16" s="201">
        <v>13.9631806418683</v>
      </c>
      <c r="I16" s="201">
        <v>19.926799019685198</v>
      </c>
      <c r="J16" s="201">
        <v>2.1473820910749399</v>
      </c>
    </row>
    <row r="17" spans="2:10" x14ac:dyDescent="0.2">
      <c r="B17" s="200">
        <v>42624</v>
      </c>
      <c r="C17" s="201">
        <v>116.914297507138</v>
      </c>
      <c r="D17" s="201">
        <v>118.624166489685</v>
      </c>
      <c r="E17" s="201">
        <v>131.17563958719001</v>
      </c>
      <c r="F17" s="201">
        <v>137.207291620532</v>
      </c>
      <c r="G17" s="202">
        <v>100.06220556972799</v>
      </c>
      <c r="H17" s="201">
        <v>13.951836355348201</v>
      </c>
      <c r="I17" s="201">
        <v>19.974833899104802</v>
      </c>
      <c r="J17" s="201">
        <v>2.1421448892592299</v>
      </c>
    </row>
    <row r="18" spans="2:10" x14ac:dyDescent="0.2">
      <c r="B18" s="200">
        <v>42631</v>
      </c>
      <c r="C18" s="201">
        <v>113.288941310501</v>
      </c>
      <c r="D18" s="201">
        <v>115.067190379651</v>
      </c>
      <c r="E18" s="201">
        <v>128.08606695818301</v>
      </c>
      <c r="F18" s="201">
        <v>133.93194256977901</v>
      </c>
      <c r="G18" s="202">
        <v>101.012332057823</v>
      </c>
      <c r="H18" s="201">
        <v>13.9948787099241</v>
      </c>
      <c r="I18" s="201">
        <v>19.988683843858201</v>
      </c>
      <c r="J18" s="201">
        <v>2.1341455911462202</v>
      </c>
    </row>
    <row r="19" spans="2:10" x14ac:dyDescent="0.2">
      <c r="B19" s="200">
        <v>42638</v>
      </c>
      <c r="C19" s="201">
        <v>121.733993714419</v>
      </c>
      <c r="D19" s="201">
        <v>123.04332335765601</v>
      </c>
      <c r="E19" s="201">
        <v>135.75651183046199</v>
      </c>
      <c r="F19" s="201">
        <v>142.014127926979</v>
      </c>
      <c r="G19" s="202">
        <v>110.46718749999999</v>
      </c>
      <c r="H19" s="201">
        <v>13.6666054256312</v>
      </c>
      <c r="I19" s="201">
        <v>19.744799312145499</v>
      </c>
      <c r="J19" s="201">
        <v>2.2597879186439398</v>
      </c>
    </row>
    <row r="20" spans="2:10" x14ac:dyDescent="0.2">
      <c r="B20" s="200">
        <v>42645</v>
      </c>
      <c r="C20" s="201">
        <v>117.084393895152</v>
      </c>
      <c r="D20" s="201">
        <v>119.118538220796</v>
      </c>
      <c r="E20" s="201">
        <v>131.81513825915701</v>
      </c>
      <c r="F20" s="201">
        <v>137.54410070925499</v>
      </c>
      <c r="G20" s="202">
        <v>101.87900297618999</v>
      </c>
      <c r="H20" s="201">
        <v>14.0365642678992</v>
      </c>
      <c r="I20" s="201">
        <v>20.1044537354094</v>
      </c>
      <c r="J20" s="201">
        <v>2.1122035793699299</v>
      </c>
    </row>
    <row r="21" spans="2:10" x14ac:dyDescent="0.2">
      <c r="B21" s="200">
        <v>42652</v>
      </c>
      <c r="C21" s="201">
        <v>114.960368414906</v>
      </c>
      <c r="D21" s="201">
        <v>117.274989610031</v>
      </c>
      <c r="E21" s="201">
        <v>130.565141460939</v>
      </c>
      <c r="F21" s="201">
        <v>136.06741776401</v>
      </c>
      <c r="G21" s="202">
        <v>106.13641050170099</v>
      </c>
      <c r="H21" s="201">
        <v>14.116879536783699</v>
      </c>
      <c r="I21" s="201">
        <v>20.087341064525202</v>
      </c>
      <c r="J21" s="201">
        <v>2.1613420723610699</v>
      </c>
    </row>
    <row r="22" spans="2:10" x14ac:dyDescent="0.2">
      <c r="B22" s="200">
        <v>42659</v>
      </c>
      <c r="C22" s="201">
        <v>120.556972014127</v>
      </c>
      <c r="D22" s="201">
        <v>122.531284050335</v>
      </c>
      <c r="E22" s="201">
        <v>135.901129083033</v>
      </c>
      <c r="F22" s="201">
        <v>141.66676070990499</v>
      </c>
      <c r="G22" s="202">
        <v>110.64468911917101</v>
      </c>
      <c r="H22" s="201">
        <v>13.9063097254224</v>
      </c>
      <c r="I22" s="201">
        <v>19.866580967352</v>
      </c>
      <c r="J22" s="201">
        <v>2.1594858562013899</v>
      </c>
    </row>
    <row r="23" spans="2:10" x14ac:dyDescent="0.2">
      <c r="B23" s="200">
        <v>42666</v>
      </c>
      <c r="C23" s="201">
        <v>116.582684719802</v>
      </c>
      <c r="D23" s="201">
        <v>118.784726265253</v>
      </c>
      <c r="E23" s="201">
        <v>132.70196509210399</v>
      </c>
      <c r="F23" s="201">
        <v>138.03120179867801</v>
      </c>
      <c r="G23" s="202">
        <v>115.03056182122</v>
      </c>
      <c r="H23" s="201">
        <v>14.1127774142281</v>
      </c>
      <c r="I23" s="201">
        <v>20.131176638691699</v>
      </c>
      <c r="J23" s="201">
        <v>2.15557955502618</v>
      </c>
    </row>
    <row r="24" spans="2:10" x14ac:dyDescent="0.2">
      <c r="B24" s="200">
        <v>42673</v>
      </c>
      <c r="C24" s="201">
        <v>128.508649667356</v>
      </c>
      <c r="D24" s="201">
        <v>130.104899987452</v>
      </c>
      <c r="E24" s="201">
        <v>143.738679216533</v>
      </c>
      <c r="F24" s="201">
        <v>149.47700256186801</v>
      </c>
      <c r="G24" s="202">
        <v>118.029559270517</v>
      </c>
      <c r="H24" s="201">
        <v>13.966149733159099</v>
      </c>
      <c r="I24" s="201">
        <v>20.089504877295301</v>
      </c>
      <c r="J24" s="201">
        <v>2.19367393276656</v>
      </c>
    </row>
    <row r="25" spans="2:10" x14ac:dyDescent="0.2">
      <c r="B25" s="200">
        <v>42680</v>
      </c>
      <c r="C25" s="201">
        <v>121.52093166317199</v>
      </c>
      <c r="D25" s="201">
        <v>123.780900370232</v>
      </c>
      <c r="E25" s="201">
        <v>136.86474678482901</v>
      </c>
      <c r="F25" s="201">
        <v>142.58940900026701</v>
      </c>
      <c r="G25" s="202">
        <v>112.256280193237</v>
      </c>
      <c r="H25" s="201">
        <v>14.1698191113693</v>
      </c>
      <c r="I25" s="201">
        <v>20.245936103419599</v>
      </c>
      <c r="J25" s="201">
        <v>2.1488340932609198</v>
      </c>
    </row>
    <row r="26" spans="2:10" x14ac:dyDescent="0.2">
      <c r="B26" s="200">
        <v>42687</v>
      </c>
      <c r="C26" s="201">
        <v>114.24731713858399</v>
      </c>
      <c r="D26" s="201">
        <v>116.896111023868</v>
      </c>
      <c r="E26" s="201">
        <v>130.22232395082901</v>
      </c>
      <c r="F26" s="201">
        <v>135.647252668872</v>
      </c>
      <c r="G26" s="202">
        <v>101.91233974359</v>
      </c>
      <c r="H26" s="201">
        <v>14.4737874051666</v>
      </c>
      <c r="I26" s="201">
        <v>20.6887703906898</v>
      </c>
      <c r="J26" s="201">
        <v>2.1018163779572299</v>
      </c>
    </row>
    <row r="27" spans="2:10" x14ac:dyDescent="0.2">
      <c r="B27" s="200">
        <v>42694</v>
      </c>
      <c r="C27" s="201">
        <v>111.717330603913</v>
      </c>
      <c r="D27" s="201">
        <v>114.373032310646</v>
      </c>
      <c r="E27" s="201">
        <v>128.137375876855</v>
      </c>
      <c r="F27" s="201">
        <v>133.22350476110401</v>
      </c>
      <c r="G27" s="202">
        <v>97.965880503144703</v>
      </c>
      <c r="H27" s="201">
        <v>14.293927957524399</v>
      </c>
      <c r="I27" s="201">
        <v>20.427147984777498</v>
      </c>
      <c r="J27" s="201">
        <v>2.1181327954554598</v>
      </c>
    </row>
    <row r="28" spans="2:10" x14ac:dyDescent="0.2">
      <c r="B28" s="200">
        <v>42701</v>
      </c>
      <c r="C28" s="201">
        <v>114.81370904910101</v>
      </c>
      <c r="D28" s="201">
        <v>117.305564723858</v>
      </c>
      <c r="E28" s="201">
        <v>131.08200682850199</v>
      </c>
      <c r="F28" s="201">
        <v>135.84070601621201</v>
      </c>
      <c r="G28" s="202">
        <v>99.807585034013599</v>
      </c>
      <c r="H28" s="201">
        <v>13.875492186051099</v>
      </c>
      <c r="I28" s="201">
        <v>19.957081625738901</v>
      </c>
      <c r="J28" s="201">
        <v>2.1769029130801099</v>
      </c>
    </row>
    <row r="29" spans="2:10" x14ac:dyDescent="0.2">
      <c r="B29" s="200">
        <v>42708</v>
      </c>
      <c r="C29" s="201">
        <v>125.62666905293401</v>
      </c>
      <c r="D29" s="201">
        <v>127.326279851493</v>
      </c>
      <c r="E29" s="201">
        <v>141.22090818135999</v>
      </c>
      <c r="F29" s="201">
        <v>146.47153844593299</v>
      </c>
      <c r="G29" s="202">
        <v>109.646129326047</v>
      </c>
      <c r="H29" s="201">
        <v>13.8046607114449</v>
      </c>
      <c r="I29" s="201">
        <v>19.861120300872798</v>
      </c>
      <c r="J29" s="201">
        <v>2.25200665129241</v>
      </c>
    </row>
    <row r="30" spans="2:10" x14ac:dyDescent="0.2">
      <c r="B30" s="200">
        <v>42715</v>
      </c>
      <c r="C30" s="201">
        <v>125.874927600364</v>
      </c>
      <c r="D30" s="201">
        <v>127.705663043328</v>
      </c>
      <c r="E30" s="201">
        <v>140.80023783987701</v>
      </c>
      <c r="F30" s="201">
        <v>146.610792580186</v>
      </c>
      <c r="G30" s="202">
        <v>110.719201877934</v>
      </c>
      <c r="H30" s="201">
        <v>13.874527900874201</v>
      </c>
      <c r="I30" s="201">
        <v>19.932153040944499</v>
      </c>
      <c r="J30" s="201">
        <v>2.1410293224854899</v>
      </c>
    </row>
    <row r="31" spans="2:10" x14ac:dyDescent="0.2">
      <c r="B31" s="200">
        <v>42722</v>
      </c>
      <c r="C31" s="201">
        <v>124.032065347914</v>
      </c>
      <c r="D31" s="201">
        <v>126.476518262384</v>
      </c>
      <c r="E31" s="201">
        <v>139.24925328135501</v>
      </c>
      <c r="F31" s="201">
        <v>144.94971888038</v>
      </c>
      <c r="G31" s="202">
        <v>107.024903660886</v>
      </c>
      <c r="H31" s="201">
        <v>14.1278006667395</v>
      </c>
      <c r="I31" s="201">
        <v>20.216027903157201</v>
      </c>
      <c r="J31" s="201">
        <v>2.0864091414075001</v>
      </c>
    </row>
    <row r="32" spans="2:10" x14ac:dyDescent="0.2">
      <c r="B32" s="200">
        <v>42729</v>
      </c>
      <c r="C32" s="201">
        <v>120.659898838738</v>
      </c>
      <c r="D32" s="201">
        <v>123.72056896897401</v>
      </c>
      <c r="E32" s="201">
        <v>136.205745238893</v>
      </c>
      <c r="F32" s="201">
        <v>141.99362564174001</v>
      </c>
      <c r="G32" s="202">
        <v>103.54146141215099</v>
      </c>
      <c r="H32" s="201">
        <v>13.9632886187583</v>
      </c>
      <c r="I32" s="201">
        <v>20.098111517735902</v>
      </c>
      <c r="J32" s="201">
        <v>2.1386766715187799</v>
      </c>
    </row>
    <row r="33" spans="2:10" x14ac:dyDescent="0.2">
      <c r="B33" s="200">
        <v>42736</v>
      </c>
      <c r="C33" s="201">
        <v>127.87184107907299</v>
      </c>
      <c r="D33" s="201">
        <v>129.93544963013099</v>
      </c>
      <c r="E33" s="201">
        <v>143.034190766846</v>
      </c>
      <c r="F33" s="201">
        <v>149.411993694757</v>
      </c>
      <c r="G33" s="202">
        <v>113.429528594803</v>
      </c>
      <c r="H33" s="201">
        <v>13.9378221759635</v>
      </c>
      <c r="I33" s="201">
        <v>20.319415066612599</v>
      </c>
      <c r="J33" s="201">
        <v>2.1991243127671898</v>
      </c>
    </row>
    <row r="34" spans="2:10" x14ac:dyDescent="0.2">
      <c r="B34" s="200">
        <v>42743</v>
      </c>
      <c r="C34" s="201">
        <v>137.66819535013801</v>
      </c>
      <c r="D34" s="201">
        <v>139.26093484428901</v>
      </c>
      <c r="E34" s="201">
        <v>152.38085919716599</v>
      </c>
      <c r="F34" s="201">
        <v>158.30503854343101</v>
      </c>
      <c r="G34" s="202">
        <v>123.066503267974</v>
      </c>
      <c r="H34" s="201">
        <v>13.745780192246</v>
      </c>
      <c r="I34" s="201">
        <v>19.8734602361274</v>
      </c>
      <c r="J34" s="201">
        <v>2.15174309891656</v>
      </c>
    </row>
    <row r="35" spans="2:10" x14ac:dyDescent="0.2">
      <c r="B35" s="200">
        <v>42750</v>
      </c>
      <c r="C35" s="201">
        <v>132.70085715947201</v>
      </c>
      <c r="D35" s="201">
        <v>134.76763143817001</v>
      </c>
      <c r="E35" s="201">
        <v>147.757185132861</v>
      </c>
      <c r="F35" s="201">
        <v>153.348751673028</v>
      </c>
      <c r="G35" s="202">
        <v>116.721921921922</v>
      </c>
      <c r="H35" s="201">
        <v>13.981566475973199</v>
      </c>
      <c r="I35" s="201">
        <v>20.142437200693401</v>
      </c>
      <c r="J35" s="201">
        <v>2.1182316156806</v>
      </c>
    </row>
    <row r="36" spans="2:10" x14ac:dyDescent="0.2">
      <c r="B36" s="200">
        <v>42757</v>
      </c>
      <c r="C36" s="201">
        <v>125.276207511363</v>
      </c>
      <c r="D36" s="201">
        <v>127.936029556704</v>
      </c>
      <c r="E36" s="201">
        <v>141.03989212170299</v>
      </c>
      <c r="F36" s="201">
        <v>146.64919249920499</v>
      </c>
      <c r="G36" s="202">
        <v>119.927685387594</v>
      </c>
      <c r="H36" s="201">
        <v>14.5533611529794</v>
      </c>
      <c r="I36" s="201">
        <v>20.700133981200501</v>
      </c>
      <c r="J36" s="201">
        <v>2.0675454033128</v>
      </c>
    </row>
    <row r="37" spans="2:10" x14ac:dyDescent="0.2">
      <c r="B37" s="200">
        <v>42764</v>
      </c>
      <c r="C37" s="201">
        <v>120.063907734103</v>
      </c>
      <c r="D37" s="201">
        <v>123.205887397365</v>
      </c>
      <c r="E37" s="201">
        <v>136.080702475735</v>
      </c>
      <c r="F37" s="201">
        <v>141.08906691975301</v>
      </c>
      <c r="G37" s="202">
        <v>108.940716510903</v>
      </c>
      <c r="H37" s="201">
        <v>14.3394421177995</v>
      </c>
      <c r="I37" s="201">
        <v>20.3637337109299</v>
      </c>
      <c r="J37" s="201">
        <v>2.1203517844271298</v>
      </c>
    </row>
    <row r="38" spans="2:10" x14ac:dyDescent="0.2">
      <c r="B38" s="200">
        <v>42771</v>
      </c>
      <c r="C38" s="201">
        <v>121.573768393066</v>
      </c>
      <c r="D38" s="201">
        <v>124.09589947360099</v>
      </c>
      <c r="E38" s="201">
        <v>138.02824793518101</v>
      </c>
      <c r="F38" s="201">
        <v>143.20580454236</v>
      </c>
      <c r="G38" s="202">
        <v>110.194717261905</v>
      </c>
      <c r="H38" s="201">
        <v>14.389893948252199</v>
      </c>
      <c r="I38" s="201">
        <v>20.535850249108002</v>
      </c>
      <c r="J38" s="201">
        <v>2.0921022512817702</v>
      </c>
    </row>
    <row r="39" spans="2:10" x14ac:dyDescent="0.2">
      <c r="B39" s="200">
        <v>42778</v>
      </c>
      <c r="C39" s="201">
        <v>125.45247498624001</v>
      </c>
      <c r="D39" s="201">
        <v>127.844494167527</v>
      </c>
      <c r="E39" s="201">
        <v>141.52410589240199</v>
      </c>
      <c r="F39" s="201">
        <v>146.93696763282401</v>
      </c>
      <c r="G39" s="202">
        <v>110.903065883888</v>
      </c>
      <c r="H39" s="201">
        <v>14.005807472975</v>
      </c>
      <c r="I39" s="201">
        <v>20.272031000799299</v>
      </c>
      <c r="J39" s="201">
        <v>2.1813573977093501</v>
      </c>
    </row>
    <row r="40" spans="2:10" x14ac:dyDescent="0.2">
      <c r="B40" s="200">
        <v>42785</v>
      </c>
      <c r="C40" s="201">
        <v>135.202548620215</v>
      </c>
      <c r="D40" s="201">
        <v>136.70830898823701</v>
      </c>
      <c r="E40" s="201">
        <v>150.67172523224301</v>
      </c>
      <c r="F40" s="201">
        <v>156.48629297191201</v>
      </c>
      <c r="G40" s="202">
        <v>128.550934596595</v>
      </c>
      <c r="H40" s="201">
        <v>14.330348944321001</v>
      </c>
      <c r="I40" s="201">
        <v>20.3927305004534</v>
      </c>
      <c r="J40" s="201">
        <v>2.2335579172636901</v>
      </c>
    </row>
    <row r="41" spans="2:10" x14ac:dyDescent="0.2">
      <c r="B41" s="200">
        <v>42792</v>
      </c>
      <c r="C41" s="201">
        <v>129.970838765374</v>
      </c>
      <c r="D41" s="201">
        <v>131.84982842408499</v>
      </c>
      <c r="E41" s="201">
        <v>144.83994583152801</v>
      </c>
      <c r="F41" s="201">
        <v>150.93527478821801</v>
      </c>
      <c r="G41" s="202">
        <v>118.45015837584999</v>
      </c>
      <c r="H41" s="201">
        <v>14.051437604987401</v>
      </c>
      <c r="I41" s="201">
        <v>20.3243678481209</v>
      </c>
      <c r="J41" s="201">
        <v>2.1551109101777399</v>
      </c>
    </row>
    <row r="42" spans="2:10" x14ac:dyDescent="0.2">
      <c r="B42" s="200">
        <v>42799</v>
      </c>
      <c r="C42" s="201">
        <v>123.10831228678001</v>
      </c>
      <c r="D42" s="201">
        <v>125.302358904163</v>
      </c>
      <c r="E42" s="201">
        <v>138.45601932413899</v>
      </c>
      <c r="F42" s="201">
        <v>144.45908078922301</v>
      </c>
      <c r="G42" s="202">
        <v>109.57130420918401</v>
      </c>
      <c r="H42" s="201">
        <v>14.3409156711332</v>
      </c>
      <c r="I42" s="201">
        <v>20.546232539166802</v>
      </c>
      <c r="J42" s="201">
        <v>2.16534305306353</v>
      </c>
    </row>
    <row r="43" spans="2:10" x14ac:dyDescent="0.2">
      <c r="B43" s="200">
        <v>42806</v>
      </c>
      <c r="C43" s="201">
        <v>119.45372546346699</v>
      </c>
      <c r="D43" s="201">
        <v>122.174564805247</v>
      </c>
      <c r="E43" s="201">
        <v>135.42111148042201</v>
      </c>
      <c r="F43" s="201">
        <v>140.796423538613</v>
      </c>
      <c r="G43" s="202">
        <v>102.543050595238</v>
      </c>
      <c r="H43" s="201">
        <v>14.1965246857393</v>
      </c>
      <c r="I43" s="201">
        <v>20.280028967531301</v>
      </c>
      <c r="J43" s="201">
        <v>2.1466898579381799</v>
      </c>
    </row>
    <row r="44" spans="2:10" x14ac:dyDescent="0.2">
      <c r="B44" s="200">
        <v>42813</v>
      </c>
      <c r="C44" s="201">
        <v>116.57438590123</v>
      </c>
      <c r="D44" s="201">
        <v>119.455501286889</v>
      </c>
      <c r="E44" s="201">
        <v>132.67057009102601</v>
      </c>
      <c r="F44" s="201">
        <v>138.15402734206799</v>
      </c>
      <c r="G44" s="202">
        <v>101.335074404762</v>
      </c>
      <c r="H44" s="201">
        <v>14.624565160326</v>
      </c>
      <c r="I44" s="201">
        <v>20.783313050031001</v>
      </c>
      <c r="J44" s="201">
        <v>2.0896026785985198</v>
      </c>
    </row>
    <row r="45" spans="2:10" x14ac:dyDescent="0.2">
      <c r="B45" s="200">
        <v>42820</v>
      </c>
      <c r="C45" s="201">
        <v>113.774303757838</v>
      </c>
      <c r="D45" s="201">
        <v>117.11090621491201</v>
      </c>
      <c r="E45" s="201">
        <v>129.90762116597099</v>
      </c>
      <c r="F45" s="201">
        <v>135.59763101703601</v>
      </c>
      <c r="G45" s="202">
        <v>99.783856209150301</v>
      </c>
      <c r="H45" s="201">
        <v>14.7282646065857</v>
      </c>
      <c r="I45" s="201">
        <v>20.9905854982614</v>
      </c>
      <c r="J45" s="201">
        <v>2.0821893504899598</v>
      </c>
    </row>
    <row r="46" spans="2:10" x14ac:dyDescent="0.2">
      <c r="B46" s="200">
        <v>42827</v>
      </c>
      <c r="C46" s="201">
        <v>117.65972532693399</v>
      </c>
      <c r="D46" s="201">
        <v>120.13808396966699</v>
      </c>
      <c r="E46" s="201">
        <v>134.01860869862099</v>
      </c>
      <c r="F46" s="201">
        <v>139.613452061712</v>
      </c>
      <c r="G46" s="202">
        <v>102.771839708561</v>
      </c>
      <c r="H46" s="201">
        <v>14.9057754161733</v>
      </c>
      <c r="I46" s="201">
        <v>21.039218221421201</v>
      </c>
      <c r="J46" s="201">
        <v>2.0925731257507998</v>
      </c>
    </row>
    <row r="47" spans="2:10" x14ac:dyDescent="0.2">
      <c r="B47" s="200">
        <v>42834</v>
      </c>
      <c r="C47" s="201">
        <v>130.79690904894099</v>
      </c>
      <c r="D47" s="201">
        <v>132.43880853389399</v>
      </c>
      <c r="E47" s="201">
        <v>146.188119740427</v>
      </c>
      <c r="F47" s="201">
        <v>151.93310139453001</v>
      </c>
      <c r="G47" s="202">
        <v>117.749199971655</v>
      </c>
      <c r="H47" s="201">
        <v>14.2202697833662</v>
      </c>
      <c r="I47" s="201">
        <v>20.303714658744202</v>
      </c>
      <c r="J47" s="201">
        <v>2.1936341511847699</v>
      </c>
    </row>
    <row r="48" spans="2:10" x14ac:dyDescent="0.2">
      <c r="B48" s="200">
        <v>42841</v>
      </c>
      <c r="C48" s="201">
        <v>125.73148697428201</v>
      </c>
      <c r="D48" s="201">
        <v>127.928004810888</v>
      </c>
      <c r="E48" s="201">
        <v>140.68434241415801</v>
      </c>
      <c r="F48" s="201">
        <v>146.66025526441999</v>
      </c>
      <c r="G48" s="202">
        <v>111.573912627551</v>
      </c>
      <c r="H48" s="201">
        <v>14.125222621856</v>
      </c>
      <c r="I48" s="201">
        <v>20.2868887968637</v>
      </c>
      <c r="J48" s="201">
        <v>2.1188013218462101</v>
      </c>
    </row>
    <row r="49" spans="2:10" x14ac:dyDescent="0.2">
      <c r="B49" s="200">
        <v>42848</v>
      </c>
      <c r="C49" s="201">
        <v>121.71308181562</v>
      </c>
      <c r="D49" s="201">
        <v>124.15528007084001</v>
      </c>
      <c r="E49" s="201">
        <v>137.09013389111999</v>
      </c>
      <c r="F49" s="201">
        <v>142.87263760680199</v>
      </c>
      <c r="G49" s="202">
        <v>107.642990654206</v>
      </c>
      <c r="H49" s="201">
        <v>14.1032807485318</v>
      </c>
      <c r="I49" s="201">
        <v>20.242643370284298</v>
      </c>
      <c r="J49" s="201">
        <v>2.1704102722231302</v>
      </c>
    </row>
    <row r="50" spans="2:10" x14ac:dyDescent="0.2">
      <c r="B50" s="200">
        <v>42855</v>
      </c>
      <c r="C50" s="201">
        <v>122.523627388886</v>
      </c>
      <c r="D50" s="201">
        <v>124.606451910199</v>
      </c>
      <c r="E50" s="201">
        <v>138.83930006224799</v>
      </c>
      <c r="F50" s="201">
        <v>144.03124842353799</v>
      </c>
      <c r="G50" s="202">
        <v>108.62857142857099</v>
      </c>
      <c r="H50" s="201">
        <v>14.1520192687377</v>
      </c>
      <c r="I50" s="201">
        <v>20.1134222645662</v>
      </c>
      <c r="J50" s="201">
        <v>2.1479306389843398</v>
      </c>
    </row>
    <row r="51" spans="2:10" x14ac:dyDescent="0.2">
      <c r="B51" s="200">
        <v>42862</v>
      </c>
      <c r="C51" s="201">
        <v>128.86854287924899</v>
      </c>
      <c r="D51" s="201">
        <v>130.60304126351301</v>
      </c>
      <c r="E51" s="201">
        <v>144.20191607472</v>
      </c>
      <c r="F51" s="201">
        <v>150.118431772718</v>
      </c>
      <c r="G51" s="202">
        <v>114.26837962963</v>
      </c>
      <c r="H51" s="201">
        <v>14.1172966989818</v>
      </c>
      <c r="I51" s="201">
        <v>20.256579152576101</v>
      </c>
      <c r="J51" s="201">
        <v>2.1717796173349702</v>
      </c>
    </row>
    <row r="52" spans="2:10" x14ac:dyDescent="0.2">
      <c r="B52" s="200">
        <v>42869</v>
      </c>
      <c r="C52" s="201">
        <v>119.47224260346501</v>
      </c>
      <c r="D52" s="201">
        <v>121.858603351829</v>
      </c>
      <c r="E52" s="201">
        <v>134.761863818877</v>
      </c>
      <c r="F52" s="201">
        <v>140.83765799323999</v>
      </c>
      <c r="G52" s="202">
        <v>104.812052508503</v>
      </c>
      <c r="H52" s="201">
        <v>14.528050700442201</v>
      </c>
      <c r="I52" s="201">
        <v>20.732883761577298</v>
      </c>
      <c r="J52" s="201">
        <v>2.1345472418246501</v>
      </c>
    </row>
    <row r="53" spans="2:10" x14ac:dyDescent="0.2">
      <c r="B53" s="200">
        <v>42876</v>
      </c>
      <c r="C53" s="201">
        <v>115.21004581264199</v>
      </c>
      <c r="D53" s="201">
        <v>117.773301197924</v>
      </c>
      <c r="E53" s="201">
        <v>130.764475576655</v>
      </c>
      <c r="F53" s="201">
        <v>136.357094173044</v>
      </c>
      <c r="G53" s="202">
        <v>100.63380952381</v>
      </c>
      <c r="H53" s="201">
        <v>14.123579483893</v>
      </c>
      <c r="I53" s="201">
        <v>20.2854226580282</v>
      </c>
      <c r="J53" s="201">
        <v>2.1494031230777502</v>
      </c>
    </row>
    <row r="54" spans="2:10" x14ac:dyDescent="0.2">
      <c r="B54" s="200">
        <v>42883</v>
      </c>
      <c r="C54" s="201">
        <v>129.467365456214</v>
      </c>
      <c r="D54" s="201">
        <v>130.84988747342399</v>
      </c>
      <c r="E54" s="201">
        <v>146.672765619008</v>
      </c>
      <c r="F54" s="201">
        <v>151.98568888540899</v>
      </c>
      <c r="G54" s="202">
        <v>113.629969135802</v>
      </c>
      <c r="H54" s="201">
        <v>14.242543535452301</v>
      </c>
      <c r="I54" s="201">
        <v>20.469263307569399</v>
      </c>
      <c r="J54" s="201">
        <v>2.2003595642131302</v>
      </c>
    </row>
    <row r="55" spans="2:10" x14ac:dyDescent="0.2">
      <c r="B55" s="200">
        <v>42890</v>
      </c>
      <c r="C55" s="201">
        <v>130.45138341516</v>
      </c>
      <c r="D55" s="201">
        <v>132.31507662147499</v>
      </c>
      <c r="E55" s="201">
        <v>145.823598261852</v>
      </c>
      <c r="F55" s="201">
        <v>151.830701659586</v>
      </c>
      <c r="G55" s="202">
        <v>118.846428571429</v>
      </c>
      <c r="H55" s="201">
        <v>14.3027017087265</v>
      </c>
      <c r="I55" s="201">
        <v>20.512243828980701</v>
      </c>
      <c r="J55" s="201">
        <v>2.15546282626332</v>
      </c>
    </row>
    <row r="56" spans="2:10" x14ac:dyDescent="0.2">
      <c r="B56" s="200">
        <v>42897</v>
      </c>
      <c r="C56" s="201">
        <v>122.795849463365</v>
      </c>
      <c r="D56" s="201">
        <v>124.81133886200899</v>
      </c>
      <c r="E56" s="201">
        <v>138.42957472032199</v>
      </c>
      <c r="F56" s="201">
        <v>144.07934126836</v>
      </c>
      <c r="G56" s="202">
        <v>113.527232142857</v>
      </c>
      <c r="H56" s="201">
        <v>14.447086781763399</v>
      </c>
      <c r="I56" s="201">
        <v>20.572455753914099</v>
      </c>
      <c r="J56" s="201">
        <v>2.1250722171385599</v>
      </c>
    </row>
    <row r="57" spans="2:10" x14ac:dyDescent="0.2">
      <c r="B57" s="200">
        <v>42904</v>
      </c>
      <c r="C57" s="201">
        <v>115.035043276246</v>
      </c>
      <c r="D57" s="201">
        <v>117.75336005716299</v>
      </c>
      <c r="E57" s="201">
        <v>131.03469981248401</v>
      </c>
      <c r="F57" s="201">
        <v>136.63468453960701</v>
      </c>
      <c r="G57" s="202">
        <v>102.28403273809499</v>
      </c>
      <c r="H57" s="201">
        <v>14.508244686212899</v>
      </c>
      <c r="I57" s="201">
        <v>20.6129070537134</v>
      </c>
      <c r="J57" s="201">
        <v>2.13761596520279</v>
      </c>
    </row>
    <row r="58" spans="2:10" x14ac:dyDescent="0.2">
      <c r="B58" s="200">
        <v>42911</v>
      </c>
      <c r="C58" s="201">
        <v>109.676677872818</v>
      </c>
      <c r="D58" s="201">
        <v>112.668657705657</v>
      </c>
      <c r="E58" s="201">
        <v>125.758405543249</v>
      </c>
      <c r="F58" s="201">
        <v>131.38829621549499</v>
      </c>
      <c r="G58" s="202">
        <v>99.909880952381002</v>
      </c>
      <c r="H58" s="201">
        <v>14.7162398254316</v>
      </c>
      <c r="I58" s="201">
        <v>20.832391781598801</v>
      </c>
      <c r="J58" s="201">
        <v>2.1093734280661698</v>
      </c>
    </row>
    <row r="59" spans="2:10" x14ac:dyDescent="0.2">
      <c r="B59" s="200">
        <v>42918</v>
      </c>
      <c r="C59" s="201">
        <v>114.95697647625499</v>
      </c>
      <c r="D59" s="201">
        <v>117.236812430515</v>
      </c>
      <c r="E59" s="201">
        <v>131.47777762737201</v>
      </c>
      <c r="F59" s="201">
        <v>136.97731434812101</v>
      </c>
      <c r="G59" s="202">
        <v>100.50251207729499</v>
      </c>
      <c r="H59" s="201">
        <v>14.494279760247201</v>
      </c>
      <c r="I59" s="201">
        <v>20.7748625526153</v>
      </c>
      <c r="J59" s="201">
        <v>2.1601801142185502</v>
      </c>
    </row>
    <row r="60" spans="2:10" x14ac:dyDescent="0.2">
      <c r="B60" s="200">
        <v>42925</v>
      </c>
      <c r="C60" s="201">
        <v>122.188542078574</v>
      </c>
      <c r="D60" s="201">
        <v>124.341207141494</v>
      </c>
      <c r="E60" s="201">
        <v>137.633858894588</v>
      </c>
      <c r="F60" s="201">
        <v>143.51319521494699</v>
      </c>
      <c r="G60" s="202">
        <v>110.504017857143</v>
      </c>
      <c r="H60" s="201">
        <v>13.894387118974</v>
      </c>
      <c r="I60" s="201">
        <v>20.111518791382</v>
      </c>
      <c r="J60" s="201">
        <v>2.2250230018791699</v>
      </c>
    </row>
    <row r="61" spans="2:10" x14ac:dyDescent="0.2">
      <c r="B61" s="200">
        <v>42932</v>
      </c>
      <c r="C61" s="201">
        <v>116.26285744905201</v>
      </c>
      <c r="D61" s="201">
        <v>118.545489371592</v>
      </c>
      <c r="E61" s="201">
        <v>131.769533993219</v>
      </c>
      <c r="F61" s="201">
        <v>137.60374280395399</v>
      </c>
      <c r="G61" s="202">
        <v>104.221577380952</v>
      </c>
      <c r="H61" s="201">
        <v>14.4465085299317</v>
      </c>
      <c r="I61" s="201">
        <v>20.587085660324799</v>
      </c>
      <c r="J61" s="201">
        <v>2.1327714295030602</v>
      </c>
    </row>
    <row r="62" spans="2:10" x14ac:dyDescent="0.2">
      <c r="B62" s="200">
        <v>42939</v>
      </c>
      <c r="C62" s="201">
        <v>113.627751797885</v>
      </c>
      <c r="D62" s="201">
        <v>116.294534698329</v>
      </c>
      <c r="E62" s="201">
        <v>129.813839375264</v>
      </c>
      <c r="F62" s="201">
        <v>135.57607022076601</v>
      </c>
      <c r="G62" s="202">
        <v>128.263341670724</v>
      </c>
      <c r="H62" s="201">
        <v>14.817536939951699</v>
      </c>
      <c r="I62" s="201">
        <v>21.0141380787523</v>
      </c>
      <c r="J62" s="201">
        <v>2.0371023987684098</v>
      </c>
    </row>
    <row r="63" spans="2:10" x14ac:dyDescent="0.2">
      <c r="B63" s="200">
        <v>42946</v>
      </c>
      <c r="C63" s="201">
        <v>112.30781656021099</v>
      </c>
      <c r="D63" s="201">
        <v>115.092600758556</v>
      </c>
      <c r="E63" s="201">
        <v>128.485184128246</v>
      </c>
      <c r="F63" s="201">
        <v>134.272043506063</v>
      </c>
      <c r="G63" s="202">
        <v>132.15157476417599</v>
      </c>
      <c r="H63" s="201">
        <v>14.917843464771799</v>
      </c>
      <c r="I63" s="201">
        <v>21.022158769893402</v>
      </c>
      <c r="J63" s="201">
        <v>2.0030534887331899</v>
      </c>
    </row>
    <row r="64" spans="2:10" x14ac:dyDescent="0.2">
      <c r="B64" s="200">
        <v>42953</v>
      </c>
      <c r="C64" s="201">
        <v>123.46836302285899</v>
      </c>
      <c r="D64" s="201">
        <v>125.376832031414</v>
      </c>
      <c r="E64" s="201">
        <v>139.154159090636</v>
      </c>
      <c r="F64" s="201">
        <v>144.978725339872</v>
      </c>
      <c r="G64" s="202">
        <v>134.70947621747101</v>
      </c>
      <c r="H64" s="201">
        <v>14.7378893045975</v>
      </c>
      <c r="I64" s="201">
        <v>20.742199551114101</v>
      </c>
      <c r="J64" s="201">
        <v>2.0776601150248499</v>
      </c>
    </row>
    <row r="65" spans="2:10" x14ac:dyDescent="0.2">
      <c r="B65" s="200">
        <v>42960</v>
      </c>
      <c r="C65" s="201">
        <v>123.799511533464</v>
      </c>
      <c r="D65" s="201">
        <v>125.844500717275</v>
      </c>
      <c r="E65" s="201">
        <v>139.108096060338</v>
      </c>
      <c r="F65" s="201">
        <v>145.26860658214801</v>
      </c>
      <c r="G65" s="202">
        <v>130.154188126929</v>
      </c>
      <c r="H65" s="201">
        <v>14.6062169784595</v>
      </c>
      <c r="I65" s="201">
        <v>20.751509704396799</v>
      </c>
      <c r="J65" s="201">
        <v>2.08682288578719</v>
      </c>
    </row>
    <row r="66" spans="2:10" x14ac:dyDescent="0.2">
      <c r="B66" s="200">
        <v>42967</v>
      </c>
      <c r="C66" s="201">
        <v>117.946402987177</v>
      </c>
      <c r="D66" s="201">
        <v>120.403841896074</v>
      </c>
      <c r="E66" s="201">
        <v>133.687897986411</v>
      </c>
      <c r="F66" s="201">
        <v>139.68989813807499</v>
      </c>
      <c r="G66" s="202">
        <v>127.442750418668</v>
      </c>
      <c r="H66" s="201">
        <v>14.7147035854397</v>
      </c>
      <c r="I66" s="201">
        <v>20.937476370589501</v>
      </c>
      <c r="J66" s="201">
        <v>2.0923310638499801</v>
      </c>
    </row>
    <row r="67" spans="2:10" x14ac:dyDescent="0.2">
      <c r="B67" s="200">
        <v>42974</v>
      </c>
      <c r="C67" s="201">
        <v>115.539072450769</v>
      </c>
      <c r="D67" s="201">
        <v>118.015074439156</v>
      </c>
      <c r="E67" s="201">
        <v>131.65558980630601</v>
      </c>
      <c r="F67" s="201">
        <v>137.53044645679901</v>
      </c>
      <c r="G67" s="202">
        <v>113.40058914728699</v>
      </c>
      <c r="H67" s="201">
        <v>14.7902048505154</v>
      </c>
      <c r="I67" s="201">
        <v>21.2832076523671</v>
      </c>
      <c r="J67" s="201">
        <v>2.0946454026011798</v>
      </c>
    </row>
    <row r="68" spans="2:10" x14ac:dyDescent="0.2">
      <c r="B68" s="200">
        <v>42981</v>
      </c>
      <c r="C68" s="201">
        <v>130.85513909446999</v>
      </c>
      <c r="D68" s="201">
        <v>132.26272795486099</v>
      </c>
      <c r="E68" s="201">
        <v>146.58599233026001</v>
      </c>
      <c r="F68" s="201">
        <v>152.98385317553601</v>
      </c>
      <c r="G68" s="202">
        <v>129.39988839285701</v>
      </c>
      <c r="H68" s="201">
        <v>14.689630858732601</v>
      </c>
      <c r="I68" s="201">
        <v>21.202511716657</v>
      </c>
      <c r="J68" s="201">
        <v>2.0934882390094902</v>
      </c>
    </row>
    <row r="69" spans="2:10" x14ac:dyDescent="0.2">
      <c r="B69" s="200">
        <v>42988</v>
      </c>
      <c r="C69" s="201">
        <v>125.38439367325201</v>
      </c>
      <c r="D69" s="201">
        <v>127.28561214656099</v>
      </c>
      <c r="E69" s="201">
        <v>140.87775209832</v>
      </c>
      <c r="F69" s="201">
        <v>147.21874457346499</v>
      </c>
      <c r="G69" s="202">
        <v>123.549270833333</v>
      </c>
      <c r="H69" s="201">
        <v>14.7391640600522</v>
      </c>
      <c r="I69" s="201">
        <v>21.173883076828002</v>
      </c>
      <c r="J69" s="201">
        <v>2.04852643920132</v>
      </c>
    </row>
    <row r="70" spans="2:10" x14ac:dyDescent="0.2">
      <c r="B70" s="200">
        <v>42995</v>
      </c>
      <c r="C70" s="201">
        <v>117.655594318772</v>
      </c>
      <c r="D70" s="201">
        <v>120.14895587768</v>
      </c>
      <c r="E70" s="201">
        <v>133.664938745992</v>
      </c>
      <c r="F70" s="201">
        <v>139.80415018078699</v>
      </c>
      <c r="G70" s="202">
        <v>116.553072562358</v>
      </c>
      <c r="H70" s="201">
        <v>14.8713227837881</v>
      </c>
      <c r="I70" s="201">
        <v>21.3438476992897</v>
      </c>
      <c r="J70" s="201">
        <v>2.07087258381193</v>
      </c>
    </row>
    <row r="71" spans="2:10" x14ac:dyDescent="0.2">
      <c r="B71" s="200">
        <v>43002</v>
      </c>
      <c r="C71" s="201">
        <v>120.190946828256</v>
      </c>
      <c r="D71" s="201">
        <v>122.05335670345499</v>
      </c>
      <c r="E71" s="201">
        <v>136.50309084152201</v>
      </c>
      <c r="F71" s="201">
        <v>142.61439275388901</v>
      </c>
      <c r="G71" s="202">
        <v>130.221074766355</v>
      </c>
      <c r="H71" s="201">
        <v>14.692736366500201</v>
      </c>
      <c r="I71" s="201">
        <v>21.212865729760601</v>
      </c>
      <c r="J71" s="201">
        <v>2.09907449833447</v>
      </c>
    </row>
    <row r="72" spans="2:10" x14ac:dyDescent="0.2">
      <c r="B72" s="200">
        <v>43009</v>
      </c>
      <c r="C72" s="201">
        <v>132.23877773593199</v>
      </c>
      <c r="D72" s="201">
        <v>133.742072287231</v>
      </c>
      <c r="E72" s="201">
        <v>148.425905649827</v>
      </c>
      <c r="F72" s="201">
        <v>154.346516531031</v>
      </c>
      <c r="G72" s="202">
        <v>131.60756393298101</v>
      </c>
      <c r="H72" s="201">
        <v>14.657793334180299</v>
      </c>
      <c r="I72" s="201">
        <v>21.086436180395701</v>
      </c>
      <c r="J72" s="201">
        <v>2.1798302804284599</v>
      </c>
    </row>
    <row r="73" spans="2:10" x14ac:dyDescent="0.2">
      <c r="B73" s="200">
        <v>43016</v>
      </c>
      <c r="C73" s="201">
        <v>124.58542993049601</v>
      </c>
      <c r="D73" s="201">
        <v>126.46884198386</v>
      </c>
      <c r="E73" s="201">
        <v>140.12724648458001</v>
      </c>
      <c r="F73" s="201">
        <v>146.56565643640999</v>
      </c>
      <c r="G73" s="202">
        <v>121.08974723538699</v>
      </c>
      <c r="H73" s="201">
        <v>14.864784754973501</v>
      </c>
      <c r="I73" s="201">
        <v>21.3814033488243</v>
      </c>
      <c r="J73" s="201">
        <v>2.1233458479466201</v>
      </c>
    </row>
    <row r="74" spans="2:10" x14ac:dyDescent="0.2">
      <c r="B74" s="200">
        <v>43023</v>
      </c>
      <c r="C74" s="201">
        <v>123.70010731427899</v>
      </c>
      <c r="D74" s="201">
        <v>125.400447035737</v>
      </c>
      <c r="E74" s="201">
        <v>140.09852756599901</v>
      </c>
      <c r="F74" s="201">
        <v>146.084380164956</v>
      </c>
      <c r="G74" s="202">
        <v>124.772105654762</v>
      </c>
      <c r="H74" s="201">
        <v>14.6796011322464</v>
      </c>
      <c r="I74" s="201">
        <v>21.229720701078801</v>
      </c>
      <c r="J74" s="201">
        <v>2.1448038469442801</v>
      </c>
    </row>
    <row r="75" spans="2:10" x14ac:dyDescent="0.2">
      <c r="B75" s="200">
        <v>43030</v>
      </c>
      <c r="C75" s="201">
        <v>135.553956486738</v>
      </c>
      <c r="D75" s="201">
        <v>137.01858694527499</v>
      </c>
      <c r="E75" s="201">
        <v>151.137691442782</v>
      </c>
      <c r="F75" s="201">
        <v>157.43126542145799</v>
      </c>
      <c r="G75" s="202">
        <v>136.00937500000001</v>
      </c>
      <c r="H75" s="201">
        <v>14.3910564347934</v>
      </c>
      <c r="I75" s="201">
        <v>20.9316757761917</v>
      </c>
      <c r="J75" s="201">
        <v>2.21564830298122</v>
      </c>
    </row>
    <row r="76" spans="2:10" x14ac:dyDescent="0.2">
      <c r="B76" s="200">
        <v>43037</v>
      </c>
      <c r="C76" s="201">
        <v>133.02901913420999</v>
      </c>
      <c r="D76" s="201">
        <v>134.60858388544401</v>
      </c>
      <c r="E76" s="201">
        <v>148.077979974443</v>
      </c>
      <c r="F76" s="201">
        <v>154.612138329598</v>
      </c>
      <c r="G76" s="202">
        <v>131.46302083333299</v>
      </c>
      <c r="H76" s="201">
        <v>14.335867618721799</v>
      </c>
      <c r="I76" s="201">
        <v>20.974631502162602</v>
      </c>
      <c r="J76" s="201">
        <v>2.1200259844070599</v>
      </c>
    </row>
    <row r="77" spans="2:10" x14ac:dyDescent="0.2">
      <c r="B77" s="200">
        <v>43044</v>
      </c>
      <c r="C77" s="201">
        <v>127.971963842652</v>
      </c>
      <c r="D77" s="201">
        <v>130.36314882990999</v>
      </c>
      <c r="E77" s="201">
        <v>143.96244215250499</v>
      </c>
      <c r="F77" s="201">
        <v>150.002328575664</v>
      </c>
      <c r="G77" s="202">
        <v>127.16950334543399</v>
      </c>
      <c r="H77" s="201">
        <v>14.666145012885</v>
      </c>
      <c r="I77" s="201">
        <v>21.210760227919401</v>
      </c>
      <c r="J77" s="201">
        <v>2.1428210289503098</v>
      </c>
    </row>
    <row r="78" spans="2:10" x14ac:dyDescent="0.2">
      <c r="B78" s="200">
        <v>43051</v>
      </c>
      <c r="C78" s="201">
        <v>139.06623294048401</v>
      </c>
      <c r="D78" s="201">
        <v>140.300087996538</v>
      </c>
      <c r="E78" s="201">
        <v>154.69081265729099</v>
      </c>
      <c r="F78" s="201">
        <v>160.986199305995</v>
      </c>
      <c r="G78" s="202">
        <v>132.322821003401</v>
      </c>
      <c r="H78" s="201">
        <v>14.1621464365418</v>
      </c>
      <c r="I78" s="201">
        <v>20.808016615176999</v>
      </c>
      <c r="J78" s="201">
        <v>2.2212081158797701</v>
      </c>
    </row>
    <row r="79" spans="2:10" x14ac:dyDescent="0.2">
      <c r="B79" s="200">
        <v>43058</v>
      </c>
      <c r="C79" s="201">
        <v>137.128611761851</v>
      </c>
      <c r="D79" s="201">
        <v>138.863820936954</v>
      </c>
      <c r="E79" s="201">
        <v>152.499509653009</v>
      </c>
      <c r="F79" s="201">
        <v>158.89654451306399</v>
      </c>
      <c r="G79" s="202">
        <v>132.60076636904799</v>
      </c>
      <c r="H79" s="201">
        <v>14.188016476076299</v>
      </c>
      <c r="I79" s="201">
        <v>20.887041605290001</v>
      </c>
      <c r="J79" s="201">
        <v>2.1887893117462198</v>
      </c>
    </row>
    <row r="80" spans="2:10" x14ac:dyDescent="0.2">
      <c r="B80" s="200">
        <v>43065</v>
      </c>
      <c r="C80" s="201">
        <v>130.587943109582</v>
      </c>
      <c r="D80" s="201">
        <v>132.83060272669999</v>
      </c>
      <c r="E80" s="201">
        <v>146.41540909495899</v>
      </c>
      <c r="F80" s="201">
        <v>152.57026152578601</v>
      </c>
      <c r="G80" s="202">
        <v>126.654992559524</v>
      </c>
      <c r="H80" s="201">
        <v>14.5020150392728</v>
      </c>
      <c r="I80" s="201">
        <v>21.0131152539056</v>
      </c>
      <c r="J80" s="201">
        <v>2.1951817638545101</v>
      </c>
    </row>
    <row r="81" spans="2:10" x14ac:dyDescent="0.2">
      <c r="B81" s="200">
        <v>43072</v>
      </c>
      <c r="C81" s="201">
        <v>132.83622179609301</v>
      </c>
      <c r="D81" s="201">
        <v>134.48073825854399</v>
      </c>
      <c r="E81" s="201">
        <v>150.07006397224899</v>
      </c>
      <c r="F81" s="201">
        <v>155.59364035653201</v>
      </c>
      <c r="G81" s="202">
        <v>131.479322916667</v>
      </c>
      <c r="H81" s="201">
        <v>15.0223850534171</v>
      </c>
      <c r="I81" s="201">
        <v>21.544724695197399</v>
      </c>
      <c r="J81" s="201">
        <v>2.11125877879677</v>
      </c>
    </row>
    <row r="82" spans="2:10" x14ac:dyDescent="0.2">
      <c r="B82" s="200">
        <v>43079</v>
      </c>
      <c r="C82" s="201">
        <v>140.12844043507999</v>
      </c>
      <c r="D82" s="201">
        <v>141.960721198773</v>
      </c>
      <c r="E82" s="201">
        <v>156.061963252335</v>
      </c>
      <c r="F82" s="201">
        <v>162.29549244970599</v>
      </c>
      <c r="G82" s="202">
        <v>135.74407153486399</v>
      </c>
      <c r="H82" s="201">
        <v>14.0001852413357</v>
      </c>
      <c r="I82" s="201">
        <v>20.955372116414601</v>
      </c>
      <c r="J82" s="201">
        <v>2.36733916736183</v>
      </c>
    </row>
    <row r="83" spans="2:10" x14ac:dyDescent="0.2">
      <c r="B83" s="200">
        <v>43086</v>
      </c>
      <c r="C83" s="201">
        <v>136.81604315592</v>
      </c>
      <c r="D83" s="201">
        <v>138.733514725942</v>
      </c>
      <c r="E83" s="201">
        <v>152.69936432857199</v>
      </c>
      <c r="F83" s="201">
        <v>159.01477743062</v>
      </c>
      <c r="G83" s="202">
        <v>132.28253472222201</v>
      </c>
      <c r="H83" s="201">
        <v>14.5273528440941</v>
      </c>
      <c r="I83" s="201">
        <v>21.335653559986799</v>
      </c>
      <c r="J83" s="201">
        <v>2.1781010641722198</v>
      </c>
    </row>
    <row r="84" spans="2:10" x14ac:dyDescent="0.2">
      <c r="B84" s="200">
        <v>43093</v>
      </c>
      <c r="C84" s="201">
        <v>129.73104527181499</v>
      </c>
      <c r="D84" s="201">
        <v>131.73331829685</v>
      </c>
      <c r="E84" s="201">
        <v>146.29920233407</v>
      </c>
      <c r="F84" s="201">
        <v>152.410699539039</v>
      </c>
      <c r="G84" s="202">
        <v>128.27209821428599</v>
      </c>
      <c r="H84" s="201">
        <v>14.962025733121999</v>
      </c>
      <c r="I84" s="201">
        <v>21.661872781063</v>
      </c>
      <c r="J84" s="201">
        <v>2.1468293450304499</v>
      </c>
    </row>
    <row r="85" spans="2:10" x14ac:dyDescent="0.2">
      <c r="B85" s="200">
        <v>43100</v>
      </c>
      <c r="C85" s="201">
        <v>131.32203048953099</v>
      </c>
      <c r="D85" s="201">
        <v>133.27111210527701</v>
      </c>
      <c r="E85" s="201">
        <v>147.95542358260701</v>
      </c>
      <c r="F85" s="201">
        <v>154.11558169866501</v>
      </c>
      <c r="G85" s="202">
        <v>133.67633928571399</v>
      </c>
      <c r="H85" s="201">
        <v>14.4652673066385</v>
      </c>
      <c r="I85" s="201">
        <v>21.2018563413043</v>
      </c>
      <c r="J85" s="201">
        <v>2.1551254619128799</v>
      </c>
    </row>
    <row r="86" spans="2:10" x14ac:dyDescent="0.2">
      <c r="B86" s="200">
        <v>43107</v>
      </c>
      <c r="C86" s="201">
        <v>139.63466616249599</v>
      </c>
      <c r="D86" s="201">
        <v>141.593342358044</v>
      </c>
      <c r="E86" s="201">
        <v>155.92762137381001</v>
      </c>
      <c r="F86" s="201">
        <v>162.074974924559</v>
      </c>
      <c r="G86" s="202">
        <v>136.900865221088</v>
      </c>
      <c r="H86" s="201">
        <v>13.978572612228399</v>
      </c>
      <c r="I86" s="201">
        <v>20.902010314992101</v>
      </c>
      <c r="J86" s="201">
        <v>2.3737407100756398</v>
      </c>
    </row>
    <row r="87" spans="2:10" x14ac:dyDescent="0.2">
      <c r="B87" s="200">
        <v>43114</v>
      </c>
      <c r="C87" s="201">
        <v>134.99717571871</v>
      </c>
      <c r="D87" s="201">
        <v>137.097442444781</v>
      </c>
      <c r="E87" s="201">
        <v>151.12814387111899</v>
      </c>
      <c r="F87" s="201">
        <v>157.22494159002201</v>
      </c>
      <c r="G87" s="202">
        <v>131.53725056689299</v>
      </c>
      <c r="H87" s="201">
        <v>14.340414697635</v>
      </c>
      <c r="I87" s="201">
        <v>21.088338389998299</v>
      </c>
      <c r="J87" s="201">
        <v>2.1950469592449999</v>
      </c>
    </row>
    <row r="88" spans="2:10" x14ac:dyDescent="0.2">
      <c r="B88" s="200">
        <v>43121</v>
      </c>
      <c r="C88" s="201">
        <v>128.90430636004501</v>
      </c>
      <c r="D88" s="201">
        <v>131.18744315220101</v>
      </c>
      <c r="E88" s="201">
        <v>144.85953750039101</v>
      </c>
      <c r="F88" s="201">
        <v>151.145002623164</v>
      </c>
      <c r="G88" s="202">
        <v>129.04879464285699</v>
      </c>
      <c r="H88" s="201">
        <v>14.3869564115834</v>
      </c>
      <c r="I88" s="201">
        <v>21.1579459878234</v>
      </c>
      <c r="J88" s="201">
        <v>2.1495532343611901</v>
      </c>
    </row>
    <row r="89" spans="2:10" x14ac:dyDescent="0.2">
      <c r="B89" s="200">
        <v>43128</v>
      </c>
      <c r="C89" s="201">
        <v>126.298584266947</v>
      </c>
      <c r="D89" s="201">
        <v>128.5632785061</v>
      </c>
      <c r="E89" s="201">
        <v>142.47751650595001</v>
      </c>
      <c r="F89" s="201">
        <v>148.750643972277</v>
      </c>
      <c r="G89" s="202">
        <v>124.764598214286</v>
      </c>
      <c r="H89" s="201">
        <v>14.8825167236404</v>
      </c>
      <c r="I89" s="201">
        <v>21.556435501397299</v>
      </c>
      <c r="J89" s="201">
        <v>2.1163140868729999</v>
      </c>
    </row>
    <row r="90" spans="2:10" x14ac:dyDescent="0.2">
      <c r="B90" s="200">
        <v>43135</v>
      </c>
      <c r="C90" s="201">
        <v>125.60345286763</v>
      </c>
      <c r="D90" s="201">
        <v>128.13088548621499</v>
      </c>
      <c r="E90" s="201">
        <v>142.2959505112</v>
      </c>
      <c r="F90" s="201">
        <v>148.58787502291199</v>
      </c>
      <c r="G90" s="202">
        <v>126.014397321429</v>
      </c>
      <c r="H90" s="201">
        <v>14.9920355902424</v>
      </c>
      <c r="I90" s="201">
        <v>21.885714544727598</v>
      </c>
      <c r="J90" s="201">
        <v>2.2009474573466798</v>
      </c>
    </row>
    <row r="91" spans="2:10" x14ac:dyDescent="0.2">
      <c r="B91" s="200">
        <v>43142</v>
      </c>
      <c r="C91" s="201">
        <v>134.591787023168</v>
      </c>
      <c r="D91" s="201">
        <v>136.46146241096901</v>
      </c>
      <c r="E91" s="201">
        <v>152.09972000836601</v>
      </c>
      <c r="F91" s="201">
        <v>157.91093947730801</v>
      </c>
      <c r="G91" s="202">
        <v>133.30085190039301</v>
      </c>
      <c r="H91" s="201">
        <v>14.6993285794799</v>
      </c>
      <c r="I91" s="201">
        <v>21.5629096865745</v>
      </c>
      <c r="J91" s="201">
        <v>2.37199993383831</v>
      </c>
    </row>
    <row r="92" spans="2:10" x14ac:dyDescent="0.2">
      <c r="B92" s="200">
        <v>43149</v>
      </c>
      <c r="C92" s="201">
        <v>138.89027693052</v>
      </c>
      <c r="D92" s="201">
        <v>140.74515636503301</v>
      </c>
      <c r="E92" s="201">
        <v>154.64297050408101</v>
      </c>
      <c r="F92" s="201">
        <v>160.94517176140999</v>
      </c>
      <c r="G92" s="202">
        <v>137.23373724489801</v>
      </c>
      <c r="H92" s="201">
        <v>14.345108788351901</v>
      </c>
      <c r="I92" s="201">
        <v>21.251933927783998</v>
      </c>
      <c r="J92" s="201">
        <v>2.4289751266055402</v>
      </c>
    </row>
    <row r="93" spans="2:10" x14ac:dyDescent="0.2">
      <c r="B93" s="200">
        <v>43156</v>
      </c>
      <c r="C93" s="201">
        <v>130.76831058135599</v>
      </c>
      <c r="D93" s="201">
        <v>132.84221948627601</v>
      </c>
      <c r="E93" s="201">
        <v>146.914788428164</v>
      </c>
      <c r="F93" s="201">
        <v>153.22093685406401</v>
      </c>
      <c r="G93" s="202">
        <v>124.490811011905</v>
      </c>
      <c r="H93" s="201">
        <v>14.8839034779075</v>
      </c>
      <c r="I93" s="201">
        <v>21.622407380221599</v>
      </c>
      <c r="J93" s="201">
        <v>2.2490697430821398</v>
      </c>
    </row>
    <row r="94" spans="2:10" x14ac:dyDescent="0.2">
      <c r="B94" s="200">
        <v>43163</v>
      </c>
      <c r="C94" s="201">
        <v>124.89857832167201</v>
      </c>
      <c r="D94" s="201">
        <v>127.337040912205</v>
      </c>
      <c r="E94" s="201">
        <v>141.38785602738301</v>
      </c>
      <c r="F94" s="201">
        <v>147.38896692820299</v>
      </c>
      <c r="G94" s="202">
        <v>116.591478129713</v>
      </c>
      <c r="H94" s="201">
        <v>14.8857874740897</v>
      </c>
      <c r="I94" s="201">
        <v>21.726668800639199</v>
      </c>
      <c r="J94" s="201">
        <v>2.2559169879102301</v>
      </c>
    </row>
    <row r="95" spans="2:10" x14ac:dyDescent="0.2">
      <c r="B95" s="200">
        <v>43170</v>
      </c>
      <c r="C95" s="201">
        <v>138.220587421223</v>
      </c>
      <c r="D95" s="201">
        <v>139.73907917358699</v>
      </c>
      <c r="E95" s="201">
        <v>155.49773452228899</v>
      </c>
      <c r="F95" s="201">
        <v>161.02810572171899</v>
      </c>
      <c r="G95" s="202">
        <v>131.00470238095201</v>
      </c>
      <c r="H95" s="201">
        <v>14.4778633277861</v>
      </c>
      <c r="I95" s="201">
        <v>21.412147219056902</v>
      </c>
      <c r="J95" s="201">
        <v>2.3798271495865699</v>
      </c>
    </row>
    <row r="96" spans="2:10" x14ac:dyDescent="0.2">
      <c r="B96" s="200">
        <v>43177</v>
      </c>
      <c r="C96" s="201">
        <v>131.316594575632</v>
      </c>
      <c r="D96" s="201">
        <v>133.368603654878</v>
      </c>
      <c r="E96" s="201">
        <v>147.68427947589501</v>
      </c>
      <c r="F96" s="201">
        <v>153.79732624201301</v>
      </c>
      <c r="G96" s="202">
        <v>126.85453869047601</v>
      </c>
      <c r="H96" s="201">
        <v>14.612910523460499</v>
      </c>
      <c r="I96" s="201">
        <v>21.434419292339498</v>
      </c>
      <c r="J96" s="201">
        <v>2.2897386173332599</v>
      </c>
    </row>
    <row r="97" spans="2:10" x14ac:dyDescent="0.2">
      <c r="B97" s="200">
        <v>43184</v>
      </c>
      <c r="C97" s="201">
        <v>126.17460552963701</v>
      </c>
      <c r="D97" s="201">
        <v>129.857775458003</v>
      </c>
      <c r="E97" s="201">
        <v>142.93488804503301</v>
      </c>
      <c r="F97" s="201">
        <v>149.26695041526301</v>
      </c>
      <c r="G97" s="202">
        <v>119.510406091371</v>
      </c>
      <c r="H97" s="201">
        <v>14.6374292903095</v>
      </c>
      <c r="I97" s="201">
        <v>21.462487161736401</v>
      </c>
      <c r="J97" s="201">
        <v>2.3083914216646102</v>
      </c>
    </row>
    <row r="98" spans="2:10" x14ac:dyDescent="0.2">
      <c r="B98" s="200">
        <v>43191</v>
      </c>
      <c r="C98" s="201">
        <v>133.03973784392201</v>
      </c>
      <c r="D98" s="201">
        <v>135.645076224924</v>
      </c>
      <c r="E98" s="201">
        <v>150.323807625905</v>
      </c>
      <c r="F98" s="201">
        <v>156.265756976126</v>
      </c>
      <c r="G98" s="202">
        <v>125.185394265233</v>
      </c>
      <c r="H98" s="201">
        <v>14.4853239898188</v>
      </c>
      <c r="I98" s="201">
        <v>21.455893053074799</v>
      </c>
      <c r="J98" s="201">
        <v>2.3708453395472402</v>
      </c>
    </row>
    <row r="99" spans="2:10" x14ac:dyDescent="0.2">
      <c r="B99" s="200">
        <v>43198</v>
      </c>
      <c r="C99" s="201">
        <v>142.64078213886401</v>
      </c>
      <c r="D99" s="201">
        <v>144.37081343333099</v>
      </c>
      <c r="E99" s="201">
        <v>158.597228769292</v>
      </c>
      <c r="F99" s="201">
        <v>164.85392816013399</v>
      </c>
      <c r="G99" s="202">
        <v>135.82683881064199</v>
      </c>
      <c r="H99" s="201">
        <v>14.3231756491128</v>
      </c>
      <c r="I99" s="201">
        <v>21.2469899006181</v>
      </c>
      <c r="J99" s="201">
        <v>2.3917610329462402</v>
      </c>
    </row>
    <row r="100" spans="2:10" x14ac:dyDescent="0.2">
      <c r="B100" s="200">
        <v>43205</v>
      </c>
      <c r="C100" s="201">
        <v>136.30936443578599</v>
      </c>
      <c r="D100" s="201">
        <v>138.88839217061701</v>
      </c>
      <c r="E100" s="201">
        <v>152.45165468615301</v>
      </c>
      <c r="F100" s="201">
        <v>158.56228262681199</v>
      </c>
      <c r="G100" s="202">
        <v>130.07761904761901</v>
      </c>
      <c r="H100" s="201">
        <v>14.4774560058821</v>
      </c>
      <c r="I100" s="201">
        <v>21.2292838755289</v>
      </c>
      <c r="J100" s="201">
        <v>2.2782545664400402</v>
      </c>
    </row>
    <row r="101" spans="2:10" x14ac:dyDescent="0.2">
      <c r="B101" s="200">
        <v>43212</v>
      </c>
      <c r="C101" s="201">
        <v>140.46935880683401</v>
      </c>
      <c r="D101" s="201">
        <v>142.524948624827</v>
      </c>
      <c r="E101" s="201">
        <v>157.46391030857299</v>
      </c>
      <c r="F101" s="201">
        <v>163.13396038821099</v>
      </c>
      <c r="G101" s="202">
        <v>133.06400304414001</v>
      </c>
      <c r="H101" s="201">
        <v>14.518033866201</v>
      </c>
      <c r="I101" s="201">
        <v>21.2631347123802</v>
      </c>
      <c r="J101" s="201">
        <v>2.3567832336569698</v>
      </c>
    </row>
    <row r="102" spans="2:10" x14ac:dyDescent="0.2">
      <c r="B102" s="200">
        <v>43219</v>
      </c>
      <c r="C102" s="201">
        <v>145.838753607836</v>
      </c>
      <c r="D102" s="201">
        <v>147.67369637454399</v>
      </c>
      <c r="E102" s="201">
        <v>161.49683616443301</v>
      </c>
      <c r="F102" s="201">
        <v>167.73013703270999</v>
      </c>
      <c r="G102" s="202">
        <v>139.108843537415</v>
      </c>
      <c r="H102" s="201">
        <v>14.273201145125199</v>
      </c>
      <c r="I102" s="201">
        <v>21.107803183411299</v>
      </c>
      <c r="J102" s="201">
        <v>2.3736158645111498</v>
      </c>
    </row>
    <row r="103" spans="2:10" x14ac:dyDescent="0.2">
      <c r="B103" s="200">
        <v>43226</v>
      </c>
      <c r="C103" s="201">
        <v>140.31603347198401</v>
      </c>
      <c r="D103" s="201">
        <v>142.85598321224501</v>
      </c>
      <c r="E103" s="201">
        <v>156.34486141657499</v>
      </c>
      <c r="F103" s="201">
        <v>162.735568231732</v>
      </c>
      <c r="G103" s="202">
        <v>133.06063988095201</v>
      </c>
      <c r="H103" s="201">
        <v>14.5775133682708</v>
      </c>
      <c r="I103" s="201">
        <v>21.381107323801299</v>
      </c>
      <c r="J103" s="201">
        <v>2.3159907845942498</v>
      </c>
    </row>
    <row r="104" spans="2:10" x14ac:dyDescent="0.2">
      <c r="B104" s="200">
        <v>43233</v>
      </c>
      <c r="C104" s="201">
        <v>139.907694155656</v>
      </c>
      <c r="D104" s="201">
        <v>142.812760984503</v>
      </c>
      <c r="E104" s="201">
        <v>156.81706913754601</v>
      </c>
      <c r="F104" s="201">
        <v>162.889440454132</v>
      </c>
      <c r="G104" s="202">
        <v>133.56078828828799</v>
      </c>
      <c r="H104" s="201">
        <v>14.883446618709399</v>
      </c>
      <c r="I104" s="201">
        <v>21.6643395261484</v>
      </c>
      <c r="J104" s="201">
        <v>2.2743924397153501</v>
      </c>
    </row>
    <row r="105" spans="2:10" x14ac:dyDescent="0.2">
      <c r="B105" s="200">
        <v>43240</v>
      </c>
      <c r="C105" s="201">
        <v>151.41757200259201</v>
      </c>
      <c r="D105" s="201">
        <v>153.08749467092801</v>
      </c>
      <c r="E105" s="201">
        <v>167.419715603848</v>
      </c>
      <c r="F105" s="201">
        <v>173.45250669882401</v>
      </c>
      <c r="G105" s="202">
        <v>144.99061791383201</v>
      </c>
      <c r="H105" s="201">
        <v>14.4837358440044</v>
      </c>
      <c r="I105" s="201">
        <v>21.269251747576799</v>
      </c>
      <c r="J105" s="201">
        <v>2.49598052683403</v>
      </c>
    </row>
    <row r="106" spans="2:10" x14ac:dyDescent="0.2">
      <c r="B106" s="200">
        <v>43247</v>
      </c>
      <c r="C106" s="201">
        <v>150.62360887515601</v>
      </c>
      <c r="D106" s="201">
        <v>152.80613673727601</v>
      </c>
      <c r="E106" s="201">
        <v>166.35123162933399</v>
      </c>
      <c r="F106" s="201">
        <v>172.72971148769</v>
      </c>
      <c r="G106" s="202">
        <v>143.514319039914</v>
      </c>
      <c r="H106" s="201">
        <v>14.488398095601401</v>
      </c>
      <c r="I106" s="201">
        <v>21.3049899323556</v>
      </c>
      <c r="J106" s="201">
        <v>2.3323687282734502</v>
      </c>
    </row>
    <row r="107" spans="2:10" x14ac:dyDescent="0.2">
      <c r="B107" s="200">
        <v>43254</v>
      </c>
      <c r="C107" s="201">
        <v>143.27081688609599</v>
      </c>
      <c r="D107" s="201">
        <v>145.77186036209301</v>
      </c>
      <c r="E107" s="201">
        <v>159.28471959790801</v>
      </c>
      <c r="F107" s="201">
        <v>165.62167635082699</v>
      </c>
      <c r="G107" s="202">
        <v>138.3009375</v>
      </c>
      <c r="H107" s="201">
        <v>14.7659697503729</v>
      </c>
      <c r="I107" s="201">
        <v>21.5181656966814</v>
      </c>
      <c r="J107" s="201">
        <v>2.3422635956697402</v>
      </c>
    </row>
    <row r="108" spans="2:10" x14ac:dyDescent="0.2">
      <c r="B108" s="200">
        <v>43261</v>
      </c>
      <c r="C108" s="201">
        <v>141.709989527499</v>
      </c>
      <c r="D108" s="201">
        <v>143.954652863315</v>
      </c>
      <c r="E108" s="201">
        <v>158.777704425395</v>
      </c>
      <c r="F108" s="201">
        <v>164.581238154131</v>
      </c>
      <c r="G108" s="202">
        <v>137.54659090909101</v>
      </c>
      <c r="H108" s="201">
        <v>14.7159465253057</v>
      </c>
      <c r="I108" s="201">
        <v>21.522565367678698</v>
      </c>
      <c r="J108" s="201">
        <v>2.3572193539516899</v>
      </c>
    </row>
    <row r="109" spans="2:10" x14ac:dyDescent="0.2">
      <c r="B109" s="200">
        <v>43268</v>
      </c>
      <c r="C109" s="201">
        <v>149.905520367544</v>
      </c>
      <c r="D109" s="201">
        <v>151.927428358713</v>
      </c>
      <c r="E109" s="201">
        <v>165.982302367118</v>
      </c>
      <c r="F109" s="201">
        <v>172.236316001402</v>
      </c>
      <c r="G109" s="202">
        <v>145.10163690476199</v>
      </c>
      <c r="H109" s="201">
        <v>14.343725840117299</v>
      </c>
      <c r="I109" s="201">
        <v>21.2073941209959</v>
      </c>
      <c r="J109" s="201">
        <v>2.4360551947473401</v>
      </c>
    </row>
    <row r="110" spans="2:10" x14ac:dyDescent="0.2">
      <c r="B110" s="200">
        <v>43275</v>
      </c>
      <c r="C110" s="201">
        <v>143.85755350038599</v>
      </c>
      <c r="D110" s="201">
        <v>146.07590006537899</v>
      </c>
      <c r="E110" s="201">
        <v>159.85919020136501</v>
      </c>
      <c r="F110" s="201">
        <v>166.20834144849101</v>
      </c>
      <c r="G110" s="202">
        <v>137.16901785714299</v>
      </c>
      <c r="H110" s="201">
        <v>14.691727281383001</v>
      </c>
      <c r="I110" s="201">
        <v>21.5165033314384</v>
      </c>
      <c r="J110" s="201">
        <v>2.2780610794545701</v>
      </c>
    </row>
    <row r="111" spans="2:10" x14ac:dyDescent="0.2">
      <c r="B111" s="200"/>
      <c r="C111" s="201"/>
      <c r="D111" s="201"/>
      <c r="E111" s="201"/>
      <c r="F111" s="201"/>
      <c r="G111" s="202"/>
      <c r="H111" s="201"/>
      <c r="I111" s="201"/>
      <c r="J111" s="201"/>
    </row>
    <row r="112" spans="2:10" x14ac:dyDescent="0.2">
      <c r="B112" s="200"/>
      <c r="C112" s="201"/>
      <c r="D112" s="201"/>
      <c r="E112" s="201"/>
      <c r="F112" s="201"/>
      <c r="G112" s="202"/>
      <c r="H112" s="201"/>
      <c r="I112" s="201"/>
      <c r="J112" s="201"/>
    </row>
    <row r="113" spans="2:10" x14ac:dyDescent="0.2">
      <c r="B113" s="200"/>
      <c r="C113" s="201"/>
      <c r="D113" s="201"/>
      <c r="E113" s="201"/>
      <c r="F113" s="201"/>
      <c r="G113" s="202"/>
      <c r="H113" s="201"/>
      <c r="I113" s="201"/>
      <c r="J113" s="201"/>
    </row>
    <row r="114" spans="2:10" x14ac:dyDescent="0.2">
      <c r="B114" s="200"/>
      <c r="C114" s="201"/>
      <c r="D114" s="201"/>
      <c r="E114" s="201"/>
      <c r="F114" s="201"/>
      <c r="G114" s="202"/>
      <c r="H114" s="201"/>
      <c r="I114" s="201"/>
      <c r="J114" s="201"/>
    </row>
    <row r="115" spans="2:10" x14ac:dyDescent="0.2">
      <c r="B115" s="200"/>
      <c r="C115" s="201"/>
      <c r="D115" s="201"/>
      <c r="E115" s="201"/>
      <c r="F115" s="201"/>
      <c r="G115" s="202"/>
      <c r="H115" s="201"/>
      <c r="I115" s="201"/>
      <c r="J115" s="201"/>
    </row>
    <row r="116" spans="2:10" x14ac:dyDescent="0.2">
      <c r="B116" s="200"/>
      <c r="C116" s="201"/>
      <c r="D116" s="201"/>
      <c r="E116" s="201"/>
      <c r="F116" s="201"/>
      <c r="G116" s="202"/>
      <c r="H116" s="201"/>
      <c r="I116" s="201"/>
      <c r="J116" s="201"/>
    </row>
    <row r="117" spans="2:10" x14ac:dyDescent="0.2">
      <c r="B117" s="200"/>
      <c r="C117" s="201"/>
      <c r="D117" s="201"/>
      <c r="E117" s="201"/>
      <c r="F117" s="201"/>
      <c r="G117" s="202"/>
      <c r="H117" s="201"/>
      <c r="I117" s="201"/>
      <c r="J117" s="201"/>
    </row>
    <row r="118" spans="2:10" x14ac:dyDescent="0.2">
      <c r="B118" s="200"/>
      <c r="C118" s="201"/>
      <c r="D118" s="201"/>
      <c r="E118" s="201"/>
      <c r="F118" s="201"/>
      <c r="G118" s="202"/>
      <c r="H118" s="201"/>
      <c r="I118" s="201"/>
      <c r="J118" s="201"/>
    </row>
    <row r="119" spans="2:10" x14ac:dyDescent="0.2">
      <c r="B119" s="200"/>
      <c r="C119" s="201"/>
      <c r="D119" s="201"/>
      <c r="E119" s="201"/>
      <c r="F119" s="201"/>
      <c r="G119" s="202"/>
      <c r="H119" s="201"/>
      <c r="I119" s="201"/>
      <c r="J119" s="201"/>
    </row>
    <row r="120" spans="2:10" x14ac:dyDescent="0.2">
      <c r="B120" s="200"/>
      <c r="C120" s="201"/>
      <c r="D120" s="201"/>
      <c r="E120" s="201"/>
      <c r="F120" s="201"/>
      <c r="G120" s="202"/>
      <c r="H120" s="201"/>
      <c r="I120" s="201"/>
      <c r="J120" s="201"/>
    </row>
    <row r="121" spans="2:10" x14ac:dyDescent="0.2">
      <c r="B121" s="200"/>
      <c r="C121" s="201"/>
      <c r="D121" s="201"/>
      <c r="E121" s="201"/>
      <c r="F121" s="201"/>
      <c r="G121" s="202"/>
      <c r="H121" s="201"/>
      <c r="I121" s="201"/>
      <c r="J121" s="201"/>
    </row>
    <row r="122" spans="2:10" x14ac:dyDescent="0.2">
      <c r="B122" s="200"/>
      <c r="C122" s="201"/>
      <c r="D122" s="201"/>
      <c r="E122" s="201"/>
      <c r="F122" s="201"/>
      <c r="G122" s="202"/>
      <c r="H122" s="201"/>
      <c r="I122" s="201"/>
      <c r="J122" s="201"/>
    </row>
    <row r="123" spans="2:10" x14ac:dyDescent="0.2">
      <c r="B123" s="200"/>
      <c r="C123" s="201"/>
      <c r="D123" s="201"/>
      <c r="E123" s="201"/>
      <c r="F123" s="201"/>
      <c r="G123" s="202"/>
      <c r="H123" s="201"/>
      <c r="I123" s="201"/>
      <c r="J123" s="201"/>
    </row>
    <row r="124" spans="2:10" x14ac:dyDescent="0.2">
      <c r="B124" s="200"/>
      <c r="C124" s="201"/>
      <c r="D124" s="201"/>
      <c r="E124" s="201"/>
      <c r="F124" s="201"/>
      <c r="G124" s="202"/>
      <c r="H124" s="201"/>
      <c r="I124" s="201"/>
      <c r="J124" s="201"/>
    </row>
    <row r="125" spans="2:10" x14ac:dyDescent="0.2">
      <c r="B125" s="200"/>
      <c r="C125" s="201"/>
      <c r="D125" s="201"/>
      <c r="E125" s="201"/>
      <c r="F125" s="201"/>
      <c r="G125" s="202"/>
      <c r="H125" s="201"/>
      <c r="I125" s="201"/>
      <c r="J125" s="201"/>
    </row>
    <row r="126" spans="2:10" x14ac:dyDescent="0.2">
      <c r="B126" s="200"/>
      <c r="C126" s="201"/>
      <c r="D126" s="201"/>
      <c r="E126" s="201"/>
      <c r="F126" s="201"/>
      <c r="G126" s="202"/>
      <c r="H126" s="201"/>
      <c r="I126" s="201"/>
      <c r="J126" s="201"/>
    </row>
    <row r="127" spans="2:10" x14ac:dyDescent="0.2">
      <c r="B127" s="200"/>
      <c r="C127" s="201"/>
      <c r="D127" s="201"/>
      <c r="E127" s="201"/>
      <c r="F127" s="201"/>
      <c r="G127" s="202"/>
      <c r="H127" s="201"/>
      <c r="I127" s="201"/>
      <c r="J127" s="201"/>
    </row>
    <row r="128" spans="2:10" x14ac:dyDescent="0.2">
      <c r="B128" s="200"/>
      <c r="C128" s="201"/>
      <c r="D128" s="201"/>
      <c r="E128" s="201"/>
      <c r="F128" s="201"/>
      <c r="G128" s="202"/>
      <c r="H128" s="201"/>
      <c r="I128" s="201"/>
      <c r="J128" s="201"/>
    </row>
    <row r="129" spans="2:10" x14ac:dyDescent="0.2">
      <c r="B129" s="200"/>
      <c r="C129" s="201"/>
      <c r="D129" s="201"/>
      <c r="E129" s="201"/>
      <c r="F129" s="201"/>
      <c r="G129" s="202"/>
      <c r="H129" s="201"/>
      <c r="I129" s="201"/>
      <c r="J129" s="201"/>
    </row>
    <row r="130" spans="2:10" x14ac:dyDescent="0.2">
      <c r="B130" s="200"/>
      <c r="C130" s="201"/>
      <c r="D130" s="201"/>
      <c r="E130" s="201"/>
      <c r="F130" s="201"/>
      <c r="G130" s="202"/>
      <c r="H130" s="201"/>
      <c r="I130" s="201"/>
      <c r="J130" s="201"/>
    </row>
    <row r="131" spans="2:10" x14ac:dyDescent="0.2">
      <c r="B131" s="200"/>
      <c r="C131" s="201"/>
      <c r="D131" s="201"/>
      <c r="E131" s="201"/>
      <c r="F131" s="201"/>
      <c r="G131" s="202"/>
      <c r="H131" s="201"/>
      <c r="I131" s="201"/>
      <c r="J131" s="201"/>
    </row>
    <row r="132" spans="2:10" x14ac:dyDescent="0.2">
      <c r="B132" s="200"/>
      <c r="C132" s="201"/>
      <c r="D132" s="201"/>
      <c r="E132" s="201"/>
      <c r="F132" s="201"/>
      <c r="G132" s="202"/>
      <c r="H132" s="201"/>
      <c r="I132" s="201"/>
      <c r="J132" s="201"/>
    </row>
    <row r="133" spans="2:10" x14ac:dyDescent="0.2">
      <c r="B133" s="200"/>
      <c r="C133" s="201"/>
      <c r="D133" s="201"/>
      <c r="E133" s="201"/>
      <c r="F133" s="201"/>
      <c r="G133" s="202"/>
      <c r="H133" s="201"/>
      <c r="I133" s="201"/>
      <c r="J133" s="201"/>
    </row>
    <row r="134" spans="2:10" x14ac:dyDescent="0.2">
      <c r="B134" s="200"/>
      <c r="C134" s="201"/>
      <c r="D134" s="201"/>
      <c r="E134" s="201"/>
      <c r="F134" s="201"/>
      <c r="G134" s="202"/>
      <c r="H134" s="201"/>
      <c r="I134" s="201"/>
      <c r="J134" s="201"/>
    </row>
    <row r="135" spans="2:10" x14ac:dyDescent="0.2">
      <c r="B135" s="200"/>
      <c r="C135" s="201"/>
      <c r="D135" s="201"/>
      <c r="E135" s="201"/>
      <c r="F135" s="201"/>
      <c r="G135" s="202"/>
      <c r="H135" s="201"/>
      <c r="I135" s="201"/>
      <c r="J135" s="201"/>
    </row>
    <row r="136" spans="2:10" x14ac:dyDescent="0.2">
      <c r="B136" s="200"/>
      <c r="C136" s="201"/>
      <c r="D136" s="201"/>
      <c r="E136" s="201"/>
      <c r="F136" s="201"/>
      <c r="G136" s="202"/>
      <c r="H136" s="201"/>
      <c r="I136" s="201"/>
      <c r="J136" s="201"/>
    </row>
    <row r="137" spans="2:10" x14ac:dyDescent="0.2">
      <c r="B137" s="200"/>
      <c r="C137" s="201"/>
      <c r="D137" s="201"/>
      <c r="E137" s="201"/>
      <c r="F137" s="201"/>
      <c r="G137" s="202"/>
      <c r="H137" s="201"/>
      <c r="I137" s="201"/>
      <c r="J137" s="201"/>
    </row>
    <row r="138" spans="2:10" x14ac:dyDescent="0.2">
      <c r="B138" s="200"/>
      <c r="C138" s="201"/>
      <c r="D138" s="201"/>
      <c r="E138" s="201"/>
      <c r="F138" s="201"/>
      <c r="G138" s="202"/>
      <c r="H138" s="201"/>
      <c r="I138" s="201"/>
      <c r="J138" s="201"/>
    </row>
    <row r="139" spans="2:10" x14ac:dyDescent="0.2">
      <c r="B139" s="200"/>
      <c r="C139" s="201"/>
      <c r="D139" s="201"/>
      <c r="E139" s="201"/>
      <c r="F139" s="201"/>
      <c r="G139" s="202"/>
      <c r="H139" s="201"/>
      <c r="I139" s="201"/>
      <c r="J139" s="201"/>
    </row>
    <row r="140" spans="2:10" x14ac:dyDescent="0.2">
      <c r="B140" s="200"/>
      <c r="C140" s="201"/>
      <c r="D140" s="201"/>
      <c r="E140" s="201"/>
      <c r="F140" s="201"/>
      <c r="G140" s="202"/>
      <c r="H140" s="201"/>
      <c r="I140" s="201"/>
      <c r="J140" s="201"/>
    </row>
    <row r="141" spans="2:10" x14ac:dyDescent="0.2">
      <c r="B141" s="200"/>
      <c r="C141" s="201"/>
      <c r="D141" s="201"/>
      <c r="E141" s="201"/>
      <c r="F141" s="201"/>
      <c r="G141" s="202"/>
      <c r="H141" s="201"/>
      <c r="I141" s="201"/>
      <c r="J141" s="201"/>
    </row>
    <row r="142" spans="2:10" x14ac:dyDescent="0.2">
      <c r="B142" s="200"/>
      <c r="C142" s="201"/>
      <c r="D142" s="201"/>
      <c r="E142" s="201"/>
      <c r="F142" s="201"/>
      <c r="G142" s="202"/>
      <c r="H142" s="201"/>
      <c r="I142" s="201"/>
      <c r="J142" s="201"/>
    </row>
    <row r="143" spans="2:10" x14ac:dyDescent="0.2">
      <c r="B143" s="200"/>
      <c r="C143" s="201"/>
      <c r="D143" s="201"/>
      <c r="E143" s="201"/>
      <c r="F143" s="201"/>
      <c r="G143" s="202"/>
      <c r="H143" s="201"/>
      <c r="I143" s="201"/>
      <c r="J143" s="201"/>
    </row>
    <row r="144" spans="2:10" x14ac:dyDescent="0.2">
      <c r="B144" s="200"/>
      <c r="C144" s="201"/>
      <c r="D144" s="201"/>
      <c r="E144" s="201"/>
      <c r="F144" s="201"/>
      <c r="G144" s="202"/>
      <c r="H144" s="201"/>
      <c r="I144" s="201"/>
      <c r="J144" s="201"/>
    </row>
    <row r="145" spans="2:10" x14ac:dyDescent="0.2">
      <c r="B145" s="200"/>
      <c r="C145" s="201"/>
      <c r="D145" s="201"/>
      <c r="E145" s="201"/>
      <c r="F145" s="201"/>
      <c r="G145" s="202"/>
      <c r="H145" s="201"/>
      <c r="I145" s="201"/>
      <c r="J145" s="201"/>
    </row>
    <row r="146" spans="2:10" x14ac:dyDescent="0.2">
      <c r="B146" s="200"/>
      <c r="C146" s="201"/>
      <c r="D146" s="201"/>
      <c r="E146" s="201"/>
      <c r="F146" s="201"/>
      <c r="G146" s="202"/>
      <c r="H146" s="201"/>
      <c r="I146" s="201"/>
      <c r="J146" s="201"/>
    </row>
    <row r="147" spans="2:10" x14ac:dyDescent="0.2">
      <c r="B147" s="200"/>
      <c r="C147" s="201"/>
      <c r="D147" s="201"/>
      <c r="E147" s="201"/>
      <c r="F147" s="201"/>
      <c r="G147" s="202"/>
      <c r="H147" s="201"/>
      <c r="I147" s="201"/>
      <c r="J147" s="201"/>
    </row>
    <row r="148" spans="2:10" x14ac:dyDescent="0.2">
      <c r="B148" s="200"/>
      <c r="C148" s="201"/>
      <c r="D148" s="201"/>
      <c r="E148" s="201"/>
      <c r="F148" s="201"/>
      <c r="G148" s="202"/>
      <c r="H148" s="201"/>
      <c r="I148" s="201"/>
      <c r="J148" s="201"/>
    </row>
    <row r="149" spans="2:10" x14ac:dyDescent="0.2">
      <c r="B149" s="200"/>
      <c r="C149" s="201"/>
      <c r="D149" s="201"/>
      <c r="E149" s="201"/>
      <c r="F149" s="201"/>
      <c r="G149" s="202"/>
      <c r="H149" s="201"/>
      <c r="I149" s="201"/>
      <c r="J149" s="201"/>
    </row>
    <row r="150" spans="2:10" x14ac:dyDescent="0.2">
      <c r="B150" s="200"/>
      <c r="C150" s="201"/>
      <c r="D150" s="201"/>
      <c r="E150" s="201"/>
      <c r="F150" s="201"/>
      <c r="G150" s="202"/>
      <c r="H150" s="201"/>
      <c r="I150" s="201"/>
      <c r="J150" s="201"/>
    </row>
    <row r="151" spans="2:10" x14ac:dyDescent="0.2">
      <c r="B151" s="200"/>
      <c r="C151" s="201"/>
      <c r="D151" s="201"/>
      <c r="E151" s="201"/>
      <c r="F151" s="201"/>
      <c r="G151" s="202"/>
      <c r="H151" s="201"/>
      <c r="I151" s="201"/>
      <c r="J151" s="201"/>
    </row>
    <row r="152" spans="2:10" x14ac:dyDescent="0.2">
      <c r="B152" s="200"/>
      <c r="C152" s="201"/>
      <c r="D152" s="201"/>
      <c r="E152" s="201"/>
      <c r="F152" s="201"/>
      <c r="G152" s="202"/>
      <c r="H152" s="201"/>
      <c r="I152" s="201"/>
      <c r="J152" s="201"/>
    </row>
    <row r="153" spans="2:10" x14ac:dyDescent="0.2">
      <c r="B153" s="200"/>
      <c r="C153" s="201"/>
      <c r="D153" s="201"/>
      <c r="E153" s="201"/>
      <c r="F153" s="201"/>
      <c r="G153" s="202"/>
      <c r="H153" s="201"/>
      <c r="I153" s="201"/>
      <c r="J153" s="201"/>
    </row>
    <row r="154" spans="2:10" x14ac:dyDescent="0.2">
      <c r="B154" s="200"/>
      <c r="C154" s="201"/>
      <c r="D154" s="201"/>
      <c r="E154" s="201"/>
      <c r="F154" s="201"/>
      <c r="G154" s="202"/>
      <c r="H154" s="201"/>
      <c r="I154" s="201"/>
      <c r="J154" s="201"/>
    </row>
    <row r="155" spans="2:10" x14ac:dyDescent="0.2">
      <c r="B155" s="200"/>
      <c r="C155" s="201"/>
      <c r="D155" s="201"/>
      <c r="E155" s="201"/>
      <c r="F155" s="201"/>
      <c r="G155" s="202"/>
      <c r="H155" s="201"/>
      <c r="I155" s="201"/>
      <c r="J155" s="201"/>
    </row>
    <row r="156" spans="2:10" x14ac:dyDescent="0.2">
      <c r="B156" s="200"/>
      <c r="C156" s="201"/>
      <c r="D156" s="201"/>
      <c r="E156" s="201"/>
      <c r="F156" s="201"/>
      <c r="G156" s="202"/>
      <c r="H156" s="201"/>
      <c r="I156" s="201"/>
      <c r="J156" s="201"/>
    </row>
    <row r="157" spans="2:10" x14ac:dyDescent="0.2">
      <c r="B157" s="200"/>
      <c r="C157" s="201"/>
      <c r="D157" s="201"/>
      <c r="E157" s="201"/>
      <c r="F157" s="201"/>
      <c r="G157" s="202"/>
      <c r="H157" s="201"/>
      <c r="I157" s="201"/>
      <c r="J157" s="201"/>
    </row>
    <row r="158" spans="2:10" x14ac:dyDescent="0.2">
      <c r="B158" s="200"/>
      <c r="C158" s="201"/>
      <c r="D158" s="201"/>
      <c r="E158" s="201"/>
      <c r="F158" s="201"/>
      <c r="G158" s="202"/>
      <c r="H158" s="201"/>
      <c r="I158" s="201"/>
      <c r="J158" s="201"/>
    </row>
    <row r="159" spans="2:10" x14ac:dyDescent="0.2">
      <c r="B159" s="200"/>
      <c r="C159" s="201"/>
      <c r="D159" s="201"/>
      <c r="E159" s="201"/>
      <c r="F159" s="201"/>
      <c r="G159" s="202"/>
      <c r="H159" s="201"/>
      <c r="I159" s="201"/>
      <c r="J159" s="201"/>
    </row>
    <row r="160" spans="2:10" x14ac:dyDescent="0.2">
      <c r="B160" s="200"/>
      <c r="C160" s="201"/>
      <c r="D160" s="201"/>
      <c r="E160" s="201"/>
      <c r="F160" s="201"/>
      <c r="G160" s="202"/>
      <c r="H160" s="201"/>
      <c r="I160" s="201"/>
      <c r="J160" s="201"/>
    </row>
    <row r="161" spans="2:10" x14ac:dyDescent="0.2">
      <c r="B161" s="200"/>
      <c r="C161" s="201"/>
      <c r="D161" s="201"/>
      <c r="E161" s="201"/>
      <c r="F161" s="201"/>
      <c r="G161" s="202"/>
      <c r="H161" s="201"/>
      <c r="I161" s="201"/>
      <c r="J161" s="201"/>
    </row>
    <row r="162" spans="2:10" x14ac:dyDescent="0.2">
      <c r="B162" s="200"/>
      <c r="C162" s="201"/>
      <c r="D162" s="201"/>
      <c r="E162" s="201"/>
      <c r="F162" s="201"/>
      <c r="G162" s="202"/>
      <c r="H162" s="201"/>
      <c r="I162" s="201"/>
      <c r="J162" s="201"/>
    </row>
    <row r="163" spans="2:10" x14ac:dyDescent="0.2">
      <c r="B163" s="200"/>
      <c r="C163" s="201"/>
      <c r="D163" s="201"/>
      <c r="E163" s="201"/>
      <c r="F163" s="201"/>
      <c r="G163" s="202"/>
      <c r="H163" s="201"/>
      <c r="I163" s="201"/>
      <c r="J163" s="201"/>
    </row>
    <row r="164" spans="2:10" x14ac:dyDescent="0.2">
      <c r="B164" s="200"/>
      <c r="C164" s="201"/>
      <c r="D164" s="201"/>
      <c r="E164" s="201"/>
      <c r="F164" s="201"/>
      <c r="G164" s="202"/>
      <c r="H164" s="201"/>
      <c r="I164" s="201"/>
      <c r="J164" s="201"/>
    </row>
    <row r="165" spans="2:10" x14ac:dyDescent="0.2">
      <c r="B165" s="200"/>
      <c r="C165" s="201"/>
      <c r="D165" s="201"/>
      <c r="E165" s="201"/>
      <c r="F165" s="201"/>
      <c r="G165" s="202"/>
      <c r="H165" s="201"/>
      <c r="I165" s="201"/>
      <c r="J165" s="201"/>
    </row>
    <row r="166" spans="2:10" x14ac:dyDescent="0.2">
      <c r="B166" s="200"/>
      <c r="C166" s="201"/>
      <c r="D166" s="201"/>
      <c r="E166" s="201"/>
      <c r="F166" s="201"/>
      <c r="G166" s="202"/>
      <c r="H166" s="201"/>
      <c r="I166" s="201"/>
      <c r="J166" s="201"/>
    </row>
    <row r="167" spans="2:10" x14ac:dyDescent="0.2">
      <c r="B167" s="200"/>
      <c r="C167" s="201"/>
      <c r="D167" s="201"/>
      <c r="E167" s="201"/>
      <c r="F167" s="201"/>
      <c r="G167" s="202"/>
      <c r="H167" s="201"/>
      <c r="I167" s="201"/>
      <c r="J167" s="201"/>
    </row>
    <row r="168" spans="2:10" x14ac:dyDescent="0.2">
      <c r="B168" s="200"/>
      <c r="C168" s="201"/>
      <c r="D168" s="201"/>
      <c r="E168" s="201"/>
      <c r="F168" s="201"/>
      <c r="G168" s="202"/>
      <c r="H168" s="201"/>
      <c r="I168" s="201"/>
      <c r="J168" s="201"/>
    </row>
    <row r="169" spans="2:10" x14ac:dyDescent="0.2">
      <c r="B169" s="200"/>
      <c r="C169" s="201"/>
      <c r="D169" s="201"/>
      <c r="E169" s="201"/>
      <c r="F169" s="201"/>
      <c r="G169" s="202"/>
      <c r="H169" s="201"/>
      <c r="I169" s="201"/>
      <c r="J169" s="201"/>
    </row>
    <row r="170" spans="2:10" x14ac:dyDescent="0.2">
      <c r="B170" s="200"/>
      <c r="C170" s="201"/>
      <c r="D170" s="201"/>
      <c r="E170" s="201"/>
      <c r="F170" s="201"/>
      <c r="G170" s="202"/>
      <c r="H170" s="201"/>
      <c r="I170" s="201"/>
      <c r="J170" s="201"/>
    </row>
    <row r="171" spans="2:10" x14ac:dyDescent="0.2">
      <c r="B171" s="200"/>
      <c r="C171" s="201"/>
      <c r="D171" s="201"/>
      <c r="E171" s="201"/>
      <c r="F171" s="201"/>
      <c r="G171" s="202"/>
      <c r="H171" s="201"/>
      <c r="I171" s="201"/>
      <c r="J171" s="201"/>
    </row>
    <row r="172" spans="2:10" x14ac:dyDescent="0.2">
      <c r="B172" s="200"/>
      <c r="C172" s="201"/>
      <c r="D172" s="201"/>
      <c r="E172" s="201"/>
      <c r="F172" s="201"/>
      <c r="G172" s="202"/>
      <c r="H172" s="201"/>
      <c r="I172" s="201"/>
      <c r="J172" s="201"/>
    </row>
    <row r="173" spans="2:10" x14ac:dyDescent="0.2">
      <c r="B173" s="200"/>
      <c r="C173" s="201"/>
      <c r="D173" s="201"/>
      <c r="E173" s="201"/>
      <c r="F173" s="201"/>
      <c r="G173" s="202"/>
      <c r="H173" s="201"/>
      <c r="I173" s="201"/>
      <c r="J173" s="201"/>
    </row>
    <row r="174" spans="2:10" x14ac:dyDescent="0.2">
      <c r="B174" s="200"/>
      <c r="C174" s="201"/>
      <c r="D174" s="201"/>
      <c r="E174" s="201"/>
      <c r="F174" s="201"/>
      <c r="G174" s="202"/>
      <c r="H174" s="201"/>
      <c r="I174" s="201"/>
      <c r="J174" s="201"/>
    </row>
    <row r="175" spans="2:10" x14ac:dyDescent="0.2">
      <c r="B175" s="200"/>
      <c r="C175" s="201"/>
      <c r="D175" s="201"/>
      <c r="E175" s="201"/>
      <c r="F175" s="201"/>
      <c r="G175" s="202"/>
      <c r="H175" s="201"/>
      <c r="I175" s="201"/>
      <c r="J175" s="201"/>
    </row>
    <row r="176" spans="2:10" x14ac:dyDescent="0.2">
      <c r="B176" s="200"/>
      <c r="C176" s="201"/>
      <c r="D176" s="201"/>
      <c r="E176" s="201"/>
      <c r="F176" s="201"/>
      <c r="G176" s="202"/>
      <c r="H176" s="201"/>
      <c r="I176" s="201"/>
      <c r="J176" s="201"/>
    </row>
    <row r="177" spans="2:10" x14ac:dyDescent="0.2">
      <c r="B177" s="200"/>
      <c r="C177" s="201"/>
      <c r="D177" s="201"/>
      <c r="E177" s="201"/>
      <c r="F177" s="201"/>
      <c r="G177" s="202"/>
      <c r="H177" s="201"/>
      <c r="I177" s="201"/>
      <c r="J177" s="201"/>
    </row>
    <row r="178" spans="2:10" x14ac:dyDescent="0.2">
      <c r="B178" s="200"/>
      <c r="C178" s="201"/>
      <c r="D178" s="201"/>
      <c r="E178" s="201"/>
      <c r="F178" s="201"/>
      <c r="G178" s="202"/>
      <c r="H178" s="201"/>
      <c r="I178" s="201"/>
      <c r="J178" s="201"/>
    </row>
    <row r="179" spans="2:10" x14ac:dyDescent="0.2">
      <c r="B179" s="200"/>
      <c r="C179" s="201"/>
      <c r="D179" s="201"/>
      <c r="E179" s="201"/>
      <c r="F179" s="201"/>
      <c r="G179" s="202"/>
      <c r="H179" s="201"/>
      <c r="I179" s="201"/>
      <c r="J179" s="201"/>
    </row>
    <row r="180" spans="2:10" x14ac:dyDescent="0.2">
      <c r="B180" s="200"/>
      <c r="C180" s="201"/>
      <c r="D180" s="201"/>
      <c r="E180" s="201"/>
      <c r="F180" s="201"/>
      <c r="G180" s="202"/>
      <c r="H180" s="201"/>
      <c r="I180" s="201"/>
      <c r="J180" s="201"/>
    </row>
    <row r="181" spans="2:10" x14ac:dyDescent="0.2">
      <c r="B181" s="200"/>
      <c r="C181" s="201"/>
      <c r="D181" s="201"/>
      <c r="E181" s="201"/>
      <c r="F181" s="201"/>
      <c r="G181" s="202"/>
      <c r="H181" s="201"/>
      <c r="I181" s="201"/>
      <c r="J181" s="201"/>
    </row>
    <row r="182" spans="2:10" x14ac:dyDescent="0.2">
      <c r="B182" s="200"/>
      <c r="C182" s="201"/>
      <c r="D182" s="201"/>
      <c r="E182" s="201"/>
      <c r="F182" s="201"/>
      <c r="G182" s="202"/>
      <c r="H182" s="201"/>
      <c r="I182" s="201"/>
      <c r="J182" s="201"/>
    </row>
    <row r="183" spans="2:10" x14ac:dyDescent="0.2">
      <c r="B183" s="200"/>
      <c r="C183" s="201"/>
      <c r="D183" s="201"/>
      <c r="E183" s="201"/>
      <c r="F183" s="201"/>
      <c r="G183" s="202"/>
      <c r="H183" s="201"/>
      <c r="I183" s="201"/>
      <c r="J183" s="201"/>
    </row>
    <row r="184" spans="2:10" x14ac:dyDescent="0.2">
      <c r="B184" s="200"/>
      <c r="C184" s="201"/>
      <c r="D184" s="201"/>
      <c r="E184" s="201"/>
      <c r="F184" s="201"/>
      <c r="G184" s="202"/>
      <c r="H184" s="201"/>
      <c r="I184" s="201"/>
      <c r="J184" s="201"/>
    </row>
    <row r="185" spans="2:10" x14ac:dyDescent="0.2">
      <c r="B185" s="200"/>
      <c r="C185" s="201"/>
      <c r="D185" s="201"/>
      <c r="E185" s="201"/>
      <c r="F185" s="201"/>
      <c r="G185" s="202"/>
      <c r="H185" s="201"/>
      <c r="I185" s="201"/>
      <c r="J185" s="201"/>
    </row>
    <row r="186" spans="2:10" x14ac:dyDescent="0.2">
      <c r="B186" s="200"/>
      <c r="C186" s="201"/>
      <c r="D186" s="201"/>
      <c r="E186" s="201"/>
      <c r="F186" s="201"/>
      <c r="G186" s="202"/>
      <c r="H186" s="201"/>
      <c r="I186" s="201"/>
      <c r="J186" s="201"/>
    </row>
    <row r="187" spans="2:10" x14ac:dyDescent="0.2">
      <c r="B187" s="200"/>
      <c r="C187" s="201"/>
      <c r="D187" s="201"/>
      <c r="E187" s="201"/>
      <c r="F187" s="201"/>
      <c r="G187" s="202"/>
      <c r="H187" s="201"/>
      <c r="I187" s="201"/>
      <c r="J187" s="201"/>
    </row>
    <row r="188" spans="2:10" x14ac:dyDescent="0.2">
      <c r="B188" s="200"/>
      <c r="C188" s="201"/>
      <c r="D188" s="201"/>
      <c r="E188" s="201"/>
      <c r="F188" s="201"/>
      <c r="G188" s="202"/>
      <c r="H188" s="201"/>
      <c r="I188" s="201"/>
      <c r="J188" s="201"/>
    </row>
    <row r="189" spans="2:10" x14ac:dyDescent="0.2">
      <c r="B189" s="200"/>
      <c r="C189" s="201"/>
      <c r="D189" s="201"/>
      <c r="E189" s="201"/>
      <c r="F189" s="201"/>
      <c r="G189" s="202"/>
      <c r="H189" s="201"/>
      <c r="I189" s="201"/>
      <c r="J189" s="201"/>
    </row>
    <row r="190" spans="2:10" x14ac:dyDescent="0.2">
      <c r="B190" s="200"/>
      <c r="C190" s="201"/>
      <c r="D190" s="201"/>
      <c r="E190" s="201"/>
      <c r="F190" s="201"/>
      <c r="G190" s="202"/>
      <c r="H190" s="201"/>
      <c r="I190" s="201"/>
      <c r="J190" s="201"/>
    </row>
    <row r="191" spans="2:10" x14ac:dyDescent="0.2">
      <c r="B191" s="200"/>
      <c r="C191" s="201"/>
      <c r="D191" s="201"/>
      <c r="E191" s="201"/>
      <c r="F191" s="201"/>
      <c r="G191" s="202"/>
      <c r="H191" s="201"/>
      <c r="I191" s="201"/>
      <c r="J191" s="201"/>
    </row>
    <row r="192" spans="2:10" x14ac:dyDescent="0.2">
      <c r="B192" s="200"/>
      <c r="C192" s="201"/>
      <c r="D192" s="201"/>
      <c r="E192" s="201"/>
      <c r="F192" s="201"/>
      <c r="G192" s="202"/>
      <c r="H192" s="201"/>
      <c r="I192" s="201"/>
      <c r="J192" s="201"/>
    </row>
    <row r="193" spans="2:10" x14ac:dyDescent="0.2">
      <c r="B193" s="200"/>
      <c r="C193" s="201"/>
      <c r="D193" s="201"/>
      <c r="E193" s="201"/>
      <c r="F193" s="201"/>
      <c r="G193" s="202"/>
      <c r="H193" s="201"/>
      <c r="I193" s="201"/>
      <c r="J193" s="201"/>
    </row>
    <row r="194" spans="2:10" x14ac:dyDescent="0.2">
      <c r="B194" s="200"/>
      <c r="C194" s="201"/>
      <c r="D194" s="201"/>
      <c r="E194" s="201"/>
      <c r="F194" s="201"/>
      <c r="G194" s="202"/>
      <c r="H194" s="201"/>
      <c r="I194" s="201"/>
      <c r="J194" s="201"/>
    </row>
    <row r="195" spans="2:10" x14ac:dyDescent="0.2">
      <c r="B195" s="200"/>
      <c r="C195" s="201"/>
      <c r="D195" s="201"/>
      <c r="E195" s="201"/>
      <c r="F195" s="201"/>
      <c r="G195" s="202"/>
      <c r="H195" s="201"/>
      <c r="I195" s="201"/>
      <c r="J195" s="201"/>
    </row>
    <row r="196" spans="2:10" x14ac:dyDescent="0.2">
      <c r="B196" s="200"/>
      <c r="C196" s="201"/>
      <c r="D196" s="201"/>
      <c r="E196" s="201"/>
      <c r="F196" s="201"/>
      <c r="G196" s="202"/>
      <c r="H196" s="201"/>
      <c r="I196" s="201"/>
      <c r="J196" s="201"/>
    </row>
    <row r="197" spans="2:10" x14ac:dyDescent="0.2">
      <c r="B197" s="200"/>
      <c r="C197" s="201"/>
      <c r="D197" s="201"/>
      <c r="E197" s="201"/>
      <c r="F197" s="201"/>
      <c r="G197" s="202"/>
      <c r="H197" s="201"/>
      <c r="I197" s="201"/>
      <c r="J197" s="201"/>
    </row>
    <row r="198" spans="2:10" x14ac:dyDescent="0.2">
      <c r="B198" s="200"/>
      <c r="C198" s="201"/>
      <c r="D198" s="201"/>
      <c r="E198" s="201"/>
      <c r="F198" s="201"/>
      <c r="G198" s="202"/>
      <c r="H198" s="201"/>
      <c r="I198" s="201"/>
      <c r="J198" s="201"/>
    </row>
    <row r="199" spans="2:10" x14ac:dyDescent="0.2">
      <c r="B199" s="200"/>
      <c r="C199" s="201"/>
      <c r="D199" s="201"/>
      <c r="E199" s="201"/>
      <c r="F199" s="201"/>
      <c r="G199" s="202"/>
      <c r="H199" s="201"/>
      <c r="I199" s="201"/>
      <c r="J199" s="201"/>
    </row>
    <row r="200" spans="2:10" x14ac:dyDescent="0.2">
      <c r="B200" s="200"/>
      <c r="C200" s="201"/>
      <c r="D200" s="201"/>
      <c r="E200" s="201"/>
      <c r="F200" s="201"/>
      <c r="G200" s="202"/>
      <c r="H200" s="201"/>
      <c r="I200" s="201"/>
      <c r="J200" s="201"/>
    </row>
    <row r="201" spans="2:10" x14ac:dyDescent="0.2">
      <c r="B201" s="200"/>
      <c r="C201" s="201"/>
      <c r="D201" s="201"/>
      <c r="E201" s="201"/>
      <c r="F201" s="201"/>
      <c r="G201" s="202"/>
      <c r="H201" s="201"/>
      <c r="I201" s="201"/>
      <c r="J201" s="201"/>
    </row>
    <row r="202" spans="2:10" x14ac:dyDescent="0.2">
      <c r="B202" s="200"/>
      <c r="C202" s="201"/>
      <c r="D202" s="201"/>
      <c r="E202" s="201"/>
      <c r="F202" s="201"/>
      <c r="G202" s="202"/>
      <c r="H202" s="201"/>
      <c r="I202" s="201"/>
      <c r="J202" s="201"/>
    </row>
    <row r="203" spans="2:10" x14ac:dyDescent="0.2">
      <c r="B203" s="200"/>
      <c r="C203" s="201"/>
      <c r="D203" s="201"/>
      <c r="E203" s="201"/>
      <c r="F203" s="201"/>
      <c r="G203" s="202"/>
      <c r="H203" s="201"/>
      <c r="I203" s="201"/>
      <c r="J203" s="201"/>
    </row>
    <row r="204" spans="2:10" x14ac:dyDescent="0.2">
      <c r="B204" s="200"/>
      <c r="C204" s="201"/>
      <c r="D204" s="201"/>
      <c r="E204" s="201"/>
      <c r="F204" s="201"/>
      <c r="G204" s="202"/>
      <c r="H204" s="201"/>
      <c r="I204" s="201"/>
      <c r="J204" s="201"/>
    </row>
    <row r="205" spans="2:10" x14ac:dyDescent="0.2">
      <c r="B205" s="200"/>
      <c r="C205" s="201"/>
      <c r="D205" s="201"/>
      <c r="E205" s="201"/>
      <c r="F205" s="201"/>
      <c r="G205" s="202"/>
      <c r="H205" s="201"/>
      <c r="I205" s="201"/>
      <c r="J205" s="201"/>
    </row>
    <row r="206" spans="2:10" x14ac:dyDescent="0.2">
      <c r="B206" s="200"/>
      <c r="C206" s="201"/>
      <c r="D206" s="201"/>
      <c r="E206" s="201"/>
      <c r="F206" s="201"/>
      <c r="G206" s="202"/>
      <c r="H206" s="201"/>
      <c r="I206" s="201"/>
      <c r="J206" s="201"/>
    </row>
    <row r="207" spans="2:10" x14ac:dyDescent="0.2">
      <c r="B207" s="200"/>
      <c r="C207" s="201"/>
      <c r="D207" s="201"/>
      <c r="E207" s="201"/>
      <c r="F207" s="201"/>
      <c r="G207" s="202"/>
      <c r="H207" s="201"/>
      <c r="I207" s="201"/>
      <c r="J207" s="201"/>
    </row>
    <row r="208" spans="2:10" x14ac:dyDescent="0.2">
      <c r="B208" s="200"/>
      <c r="C208" s="201"/>
      <c r="D208" s="201"/>
      <c r="E208" s="201"/>
      <c r="F208" s="201"/>
      <c r="G208" s="202"/>
      <c r="H208" s="201"/>
      <c r="I208" s="201"/>
      <c r="J208" s="201"/>
    </row>
    <row r="209" spans="2:10" x14ac:dyDescent="0.2">
      <c r="B209" s="200"/>
      <c r="C209" s="201"/>
      <c r="D209" s="201"/>
      <c r="E209" s="201"/>
      <c r="F209" s="201"/>
      <c r="G209" s="202"/>
      <c r="H209" s="201"/>
      <c r="I209" s="201"/>
      <c r="J209" s="201"/>
    </row>
    <row r="210" spans="2:10" x14ac:dyDescent="0.2">
      <c r="B210" s="200"/>
      <c r="C210" s="201"/>
      <c r="D210" s="201"/>
      <c r="E210" s="201"/>
      <c r="F210" s="201"/>
      <c r="G210" s="202"/>
      <c r="H210" s="201"/>
      <c r="I210" s="201"/>
      <c r="J210" s="201"/>
    </row>
    <row r="211" spans="2:10" x14ac:dyDescent="0.2">
      <c r="B211" s="200"/>
      <c r="C211" s="201"/>
      <c r="D211" s="201"/>
      <c r="E211" s="201"/>
      <c r="F211" s="201"/>
      <c r="G211" s="202"/>
      <c r="H211" s="201"/>
      <c r="I211" s="201"/>
      <c r="J211" s="201"/>
    </row>
    <row r="212" spans="2:10" x14ac:dyDescent="0.2">
      <c r="B212" s="200"/>
      <c r="C212" s="201"/>
      <c r="D212" s="201"/>
      <c r="E212" s="201"/>
      <c r="F212" s="201"/>
      <c r="G212" s="202"/>
      <c r="H212" s="201"/>
      <c r="I212" s="201"/>
      <c r="J212" s="201"/>
    </row>
    <row r="213" spans="2:10" x14ac:dyDescent="0.2">
      <c r="B213" s="200"/>
      <c r="C213" s="201"/>
      <c r="D213" s="201"/>
      <c r="E213" s="201"/>
      <c r="F213" s="201"/>
      <c r="G213" s="202"/>
      <c r="H213" s="201"/>
      <c r="I213" s="201"/>
      <c r="J213" s="201"/>
    </row>
    <row r="214" spans="2:10" x14ac:dyDescent="0.2">
      <c r="B214" s="200"/>
      <c r="C214" s="201"/>
      <c r="D214" s="201"/>
      <c r="E214" s="201"/>
      <c r="F214" s="201"/>
      <c r="G214" s="202"/>
      <c r="H214" s="201"/>
      <c r="I214" s="201"/>
      <c r="J214" s="201"/>
    </row>
    <row r="215" spans="2:10" x14ac:dyDescent="0.2">
      <c r="B215" s="200"/>
      <c r="C215" s="201"/>
      <c r="D215" s="201"/>
      <c r="E215" s="201"/>
      <c r="F215" s="201"/>
      <c r="G215" s="202"/>
      <c r="H215" s="201"/>
      <c r="I215" s="201"/>
      <c r="J215" s="201"/>
    </row>
    <row r="216" spans="2:10" x14ac:dyDescent="0.2">
      <c r="B216" s="200"/>
      <c r="C216" s="202"/>
      <c r="D216" s="202"/>
      <c r="E216" s="202"/>
      <c r="F216" s="202"/>
      <c r="G216" s="202"/>
      <c r="H216" s="202"/>
      <c r="I216" s="202"/>
      <c r="J216" s="202"/>
    </row>
  </sheetData>
  <hyperlinks>
    <hyperlink ref="B8" r:id="rId1" xr:uid="{A14274F4-7AD9-4399-A154-AAB719862F48}"/>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E558B-C5EE-4922-8962-88635FC96DD6}">
  <sheetPr>
    <tabColor rgb="FF00B050"/>
  </sheetPr>
  <dimension ref="B1:AR65"/>
  <sheetViews>
    <sheetView showGridLines="0" zoomScaleNormal="100" workbookViewId="0">
      <selection activeCell="C38" sqref="C38"/>
    </sheetView>
  </sheetViews>
  <sheetFormatPr defaultColWidth="7.5" defaultRowHeight="14.25" x14ac:dyDescent="0.2"/>
  <cols>
    <col min="1" max="1" width="7.5" style="205"/>
    <col min="2" max="2" width="10.375" style="204" bestFit="1" customWidth="1"/>
    <col min="3" max="10" width="7.625" style="205" bestFit="1" customWidth="1"/>
    <col min="11" max="11" width="7.5" style="205"/>
    <col min="12" max="12" width="10.375" style="205" bestFit="1" customWidth="1"/>
    <col min="13" max="20" width="7.625" style="205" bestFit="1" customWidth="1"/>
    <col min="21" max="16384" width="7.5" style="205"/>
  </cols>
  <sheetData>
    <row r="1" spans="2:44" x14ac:dyDescent="0.2">
      <c r="K1" s="206"/>
      <c r="L1" s="206"/>
      <c r="M1" s="206"/>
      <c r="N1" s="206"/>
      <c r="O1" s="206"/>
      <c r="P1" s="206"/>
      <c r="Q1" s="206"/>
      <c r="R1" s="206"/>
      <c r="S1" s="206"/>
      <c r="T1" s="206"/>
      <c r="AF1" s="207"/>
      <c r="AG1" s="208"/>
      <c r="AH1" s="209"/>
      <c r="AI1" s="209"/>
      <c r="AJ1" s="209"/>
      <c r="AK1" s="209"/>
      <c r="AL1" s="210"/>
      <c r="AM1" s="210"/>
      <c r="AN1" s="210"/>
      <c r="AO1" s="210"/>
      <c r="AP1" s="210"/>
      <c r="AQ1" s="210"/>
      <c r="AR1" s="210"/>
    </row>
    <row r="2" spans="2:44" x14ac:dyDescent="0.2">
      <c r="B2" s="193" t="s">
        <v>110</v>
      </c>
      <c r="K2" s="206"/>
      <c r="L2" s="211"/>
      <c r="M2" s="206"/>
      <c r="N2" s="206"/>
      <c r="O2" s="206"/>
      <c r="P2" s="206"/>
      <c r="Q2" s="206"/>
      <c r="R2" s="206"/>
      <c r="S2" s="206"/>
      <c r="T2" s="206"/>
      <c r="V2" s="212"/>
      <c r="W2" s="212"/>
      <c r="X2" s="212"/>
      <c r="Y2" s="212"/>
      <c r="Z2" s="212"/>
      <c r="AA2" s="212"/>
      <c r="AB2" s="212"/>
      <c r="AC2" s="212"/>
      <c r="AF2" s="207"/>
      <c r="AG2" s="208"/>
      <c r="AH2" s="209"/>
      <c r="AI2" s="209"/>
      <c r="AJ2" s="209"/>
      <c r="AK2" s="209"/>
      <c r="AL2" s="210"/>
      <c r="AM2" s="210"/>
      <c r="AN2" s="210"/>
      <c r="AO2" s="210"/>
      <c r="AP2" s="210"/>
      <c r="AQ2" s="210"/>
      <c r="AR2" s="210"/>
    </row>
    <row r="3" spans="2:44" x14ac:dyDescent="0.2">
      <c r="B3" s="385" t="s">
        <v>104</v>
      </c>
      <c r="C3" s="385"/>
      <c r="D3" s="385"/>
      <c r="E3" s="385"/>
      <c r="F3" s="385"/>
      <c r="G3" s="385"/>
      <c r="H3" s="385"/>
      <c r="I3" s="385"/>
      <c r="J3" s="385"/>
      <c r="K3" s="206"/>
      <c r="L3" s="211"/>
      <c r="M3" s="206"/>
      <c r="N3" s="206"/>
      <c r="O3" s="206"/>
      <c r="P3" s="206"/>
      <c r="Q3" s="206"/>
      <c r="R3" s="206"/>
      <c r="S3" s="206"/>
      <c r="T3" s="206"/>
      <c r="V3" s="212"/>
      <c r="W3" s="212"/>
      <c r="X3" s="212"/>
      <c r="Y3" s="212"/>
      <c r="Z3" s="212"/>
      <c r="AA3" s="212"/>
      <c r="AB3" s="212"/>
      <c r="AC3" s="212"/>
    </row>
    <row r="4" spans="2:44" x14ac:dyDescent="0.2">
      <c r="B4" s="385" t="s">
        <v>105</v>
      </c>
      <c r="C4" s="385"/>
      <c r="D4" s="385"/>
      <c r="E4" s="385"/>
      <c r="F4" s="385"/>
      <c r="G4" s="385"/>
      <c r="H4" s="385"/>
      <c r="I4" s="385"/>
      <c r="J4" s="385"/>
      <c r="K4" s="206"/>
      <c r="L4" s="211"/>
      <c r="M4" s="206"/>
      <c r="N4" s="206"/>
      <c r="O4" s="206"/>
      <c r="P4" s="206"/>
      <c r="Q4" s="206"/>
      <c r="R4" s="206"/>
      <c r="S4" s="206"/>
      <c r="T4" s="206"/>
      <c r="V4" s="212"/>
      <c r="W4" s="212"/>
      <c r="X4" s="212"/>
      <c r="Y4" s="212"/>
      <c r="Z4" s="212"/>
      <c r="AA4" s="212"/>
      <c r="AB4" s="212"/>
      <c r="AC4" s="212"/>
    </row>
    <row r="5" spans="2:44" x14ac:dyDescent="0.2">
      <c r="B5" s="385" t="s">
        <v>63</v>
      </c>
      <c r="C5" s="385"/>
      <c r="D5" s="385"/>
      <c r="E5" s="385"/>
      <c r="F5" s="385"/>
      <c r="G5" s="385"/>
      <c r="H5" s="385"/>
      <c r="I5" s="385"/>
      <c r="J5" s="385"/>
      <c r="K5" s="206"/>
      <c r="L5" s="211"/>
      <c r="M5" s="206"/>
      <c r="N5" s="206"/>
      <c r="O5" s="206"/>
      <c r="P5" s="206"/>
      <c r="Q5" s="206"/>
      <c r="R5" s="206"/>
      <c r="S5" s="206"/>
      <c r="T5" s="206"/>
      <c r="V5" s="212"/>
      <c r="W5" s="212"/>
      <c r="X5" s="212"/>
      <c r="Y5" s="212"/>
      <c r="Z5" s="212"/>
      <c r="AA5" s="212"/>
      <c r="AB5" s="212"/>
      <c r="AC5" s="212"/>
    </row>
    <row r="6" spans="2:44" x14ac:dyDescent="0.2">
      <c r="B6" s="385" t="s">
        <v>106</v>
      </c>
      <c r="C6" s="385"/>
      <c r="D6" s="385"/>
      <c r="E6" s="385"/>
      <c r="F6" s="385"/>
      <c r="G6" s="385"/>
      <c r="H6" s="385"/>
      <c r="I6" s="385"/>
      <c r="J6" s="385"/>
      <c r="K6" s="206"/>
      <c r="L6" s="211"/>
      <c r="M6" s="206"/>
      <c r="N6" s="206"/>
      <c r="O6" s="206"/>
      <c r="P6" s="206"/>
      <c r="Q6" s="206"/>
      <c r="R6" s="206"/>
      <c r="S6" s="206"/>
      <c r="T6" s="206"/>
      <c r="V6" s="212"/>
      <c r="W6" s="212"/>
      <c r="X6" s="212"/>
      <c r="Y6" s="212"/>
      <c r="Z6" s="212"/>
      <c r="AA6" s="212"/>
      <c r="AB6" s="212"/>
      <c r="AC6" s="212"/>
    </row>
    <row r="7" spans="2:44" x14ac:dyDescent="0.2">
      <c r="B7" s="385" t="s">
        <v>111</v>
      </c>
      <c r="C7" s="385"/>
      <c r="D7" s="385"/>
      <c r="E7" s="385"/>
      <c r="F7" s="385"/>
      <c r="G7" s="385"/>
      <c r="H7" s="385"/>
      <c r="I7" s="385"/>
      <c r="J7" s="385"/>
      <c r="K7" s="206"/>
      <c r="L7" s="211"/>
      <c r="M7" s="206"/>
      <c r="N7" s="206"/>
      <c r="O7" s="206"/>
      <c r="P7" s="206"/>
      <c r="Q7" s="206"/>
      <c r="R7" s="206"/>
      <c r="S7" s="206"/>
      <c r="T7" s="206"/>
      <c r="V7" s="212"/>
      <c r="W7" s="212"/>
      <c r="X7" s="212"/>
      <c r="Y7" s="212"/>
      <c r="Z7" s="212"/>
      <c r="AA7" s="212"/>
      <c r="AB7" s="212"/>
      <c r="AC7" s="212"/>
    </row>
    <row r="8" spans="2:44" x14ac:dyDescent="0.2">
      <c r="B8" s="387" t="s">
        <v>108</v>
      </c>
      <c r="C8" s="385"/>
      <c r="D8" s="385"/>
      <c r="E8" s="385"/>
      <c r="F8" s="385"/>
      <c r="G8" s="385"/>
      <c r="H8" s="385"/>
      <c r="I8" s="385"/>
      <c r="J8" s="385"/>
      <c r="K8" s="206"/>
      <c r="L8" s="211"/>
      <c r="M8" s="206"/>
      <c r="N8" s="206"/>
      <c r="O8" s="206"/>
      <c r="P8" s="206"/>
      <c r="Q8" s="206"/>
      <c r="R8" s="206"/>
      <c r="S8" s="206"/>
      <c r="T8" s="206"/>
      <c r="V8" s="212"/>
      <c r="W8" s="212"/>
      <c r="X8" s="212"/>
      <c r="Y8" s="212"/>
      <c r="Z8" s="212"/>
      <c r="AA8" s="212"/>
      <c r="AB8" s="212"/>
      <c r="AC8" s="212"/>
    </row>
    <row r="9" spans="2:44" x14ac:dyDescent="0.2">
      <c r="B9" s="205"/>
      <c r="K9" s="206"/>
      <c r="L9" s="211"/>
      <c r="M9" s="206"/>
      <c r="N9" s="206"/>
      <c r="O9" s="206"/>
      <c r="P9" s="206"/>
      <c r="Q9" s="206"/>
      <c r="R9" s="206"/>
      <c r="S9" s="206"/>
      <c r="T9" s="206"/>
      <c r="V9" s="212"/>
      <c r="W9" s="212"/>
      <c r="X9" s="212"/>
      <c r="Y9" s="212"/>
      <c r="Z9" s="212"/>
      <c r="AA9" s="212"/>
      <c r="AB9" s="212"/>
      <c r="AC9" s="212"/>
    </row>
    <row r="10" spans="2:44" x14ac:dyDescent="0.2">
      <c r="B10" s="213" t="s">
        <v>109</v>
      </c>
      <c r="C10" s="213" t="s">
        <v>28</v>
      </c>
      <c r="D10" s="213" t="s">
        <v>29</v>
      </c>
      <c r="E10" s="213" t="s">
        <v>30</v>
      </c>
      <c r="F10" s="213" t="s">
        <v>31</v>
      </c>
      <c r="G10" s="213" t="s">
        <v>32</v>
      </c>
      <c r="H10" s="213" t="s">
        <v>34</v>
      </c>
      <c r="I10" s="213" t="s">
        <v>35</v>
      </c>
      <c r="J10" s="213" t="s">
        <v>33</v>
      </c>
      <c r="K10" s="206"/>
      <c r="L10" s="211"/>
      <c r="M10" s="206"/>
      <c r="N10" s="206"/>
      <c r="O10" s="206"/>
      <c r="P10" s="206"/>
      <c r="Q10" s="206"/>
      <c r="R10" s="206"/>
      <c r="S10" s="206"/>
      <c r="T10" s="206"/>
      <c r="V10" s="212"/>
      <c r="W10" s="212"/>
      <c r="X10" s="212"/>
      <c r="Y10" s="212"/>
      <c r="Z10" s="212"/>
      <c r="AA10" s="212"/>
      <c r="AB10" s="212"/>
      <c r="AC10" s="212"/>
    </row>
    <row r="11" spans="2:44" x14ac:dyDescent="0.2">
      <c r="B11" s="214">
        <v>43282</v>
      </c>
      <c r="C11" s="215">
        <v>136.177406999873</v>
      </c>
      <c r="D11" s="215">
        <v>138.89988606354899</v>
      </c>
      <c r="E11" s="215">
        <v>152.406402803887</v>
      </c>
      <c r="F11" s="215">
        <v>158.790156367268</v>
      </c>
      <c r="G11" s="215">
        <v>132.79513818027201</v>
      </c>
      <c r="H11" s="215">
        <v>14.895011308604699</v>
      </c>
      <c r="I11" s="215">
        <v>21.6246234149116</v>
      </c>
      <c r="J11" s="215">
        <v>2.3206133306804202</v>
      </c>
      <c r="K11" s="206"/>
      <c r="L11" s="206"/>
      <c r="M11" s="206"/>
      <c r="N11" s="206"/>
      <c r="O11" s="206"/>
      <c r="P11" s="206"/>
      <c r="Q11" s="206"/>
      <c r="R11" s="206"/>
      <c r="S11" s="206"/>
      <c r="T11" s="206"/>
    </row>
    <row r="12" spans="2:44" x14ac:dyDescent="0.2">
      <c r="B12" s="214">
        <v>43289</v>
      </c>
      <c r="C12" s="215">
        <v>140.90511746256701</v>
      </c>
      <c r="D12" s="215">
        <v>143.393675108595</v>
      </c>
      <c r="E12" s="215">
        <v>158.36018996979899</v>
      </c>
      <c r="F12" s="215">
        <v>164.26503003804501</v>
      </c>
      <c r="G12" s="215">
        <v>131.219954954955</v>
      </c>
      <c r="H12" s="215">
        <v>14.9739541228763</v>
      </c>
      <c r="I12" s="215">
        <v>21.8361259576481</v>
      </c>
      <c r="J12" s="215">
        <v>2.3143695675183902</v>
      </c>
      <c r="K12" s="206"/>
      <c r="L12" s="206"/>
      <c r="M12" s="206"/>
      <c r="N12" s="206"/>
      <c r="O12" s="206"/>
      <c r="P12" s="206"/>
      <c r="Q12" s="206"/>
      <c r="R12" s="206"/>
      <c r="S12" s="206"/>
      <c r="T12" s="206"/>
    </row>
    <row r="13" spans="2:44" x14ac:dyDescent="0.2">
      <c r="B13" s="214">
        <v>43296</v>
      </c>
      <c r="C13" s="215">
        <v>146.98173140168399</v>
      </c>
      <c r="D13" s="215">
        <v>149.07521511737099</v>
      </c>
      <c r="E13" s="215">
        <v>163.09457453942301</v>
      </c>
      <c r="F13" s="215">
        <v>169.184778744331</v>
      </c>
      <c r="G13" s="215">
        <v>138.903761261261</v>
      </c>
      <c r="H13" s="215">
        <v>14.409519805195901</v>
      </c>
      <c r="I13" s="215">
        <v>21.268699158944699</v>
      </c>
      <c r="J13" s="215">
        <v>2.4061419019659298</v>
      </c>
      <c r="K13" s="206"/>
      <c r="M13" s="206"/>
      <c r="N13" s="206"/>
      <c r="O13" s="206"/>
      <c r="P13" s="206"/>
      <c r="Q13" s="206"/>
      <c r="R13" s="206"/>
      <c r="S13" s="206"/>
      <c r="T13" s="206"/>
    </row>
    <row r="14" spans="2:44" x14ac:dyDescent="0.2">
      <c r="B14" s="214">
        <v>43303</v>
      </c>
      <c r="C14" s="215">
        <v>137.604633944808</v>
      </c>
      <c r="D14" s="215">
        <v>140.197843646281</v>
      </c>
      <c r="E14" s="215">
        <v>153.53005103599901</v>
      </c>
      <c r="F14" s="215">
        <v>159.69338331852401</v>
      </c>
      <c r="G14" s="215">
        <v>131.93675595238099</v>
      </c>
      <c r="H14" s="215">
        <v>14.4053062692388</v>
      </c>
      <c r="I14" s="215">
        <v>21.1514120067494</v>
      </c>
      <c r="J14" s="215">
        <v>2.3585624318135601</v>
      </c>
      <c r="K14" s="206"/>
      <c r="L14" s="206"/>
      <c r="M14" s="206"/>
      <c r="N14" s="206"/>
      <c r="O14" s="206"/>
      <c r="P14" s="206"/>
      <c r="Q14" s="206"/>
      <c r="R14" s="206"/>
      <c r="S14" s="206"/>
      <c r="T14" s="206"/>
    </row>
    <row r="15" spans="2:44" x14ac:dyDescent="0.2">
      <c r="B15" s="214">
        <v>43310</v>
      </c>
      <c r="C15" s="215">
        <v>135.70349201459501</v>
      </c>
      <c r="D15" s="215">
        <v>138.10458380270799</v>
      </c>
      <c r="E15" s="215">
        <v>152.333414630654</v>
      </c>
      <c r="F15" s="215">
        <v>158.26676043844199</v>
      </c>
      <c r="G15" s="215">
        <v>130.55694196428601</v>
      </c>
      <c r="H15" s="215">
        <v>14.729153610155601</v>
      </c>
      <c r="I15" s="215">
        <v>21.360692715547401</v>
      </c>
      <c r="J15" s="215">
        <v>2.2516618613795298</v>
      </c>
      <c r="K15" s="206"/>
      <c r="L15" s="206"/>
      <c r="M15" s="206"/>
      <c r="N15" s="206"/>
      <c r="O15" s="206"/>
      <c r="P15" s="206"/>
      <c r="Q15" s="206"/>
      <c r="R15" s="206"/>
      <c r="S15" s="206"/>
      <c r="T15" s="206"/>
    </row>
    <row r="16" spans="2:44" x14ac:dyDescent="0.2">
      <c r="B16" s="214">
        <v>43317</v>
      </c>
      <c r="C16" s="215">
        <v>148.75067153927901</v>
      </c>
      <c r="D16" s="215">
        <v>150.76874571202799</v>
      </c>
      <c r="E16" s="215">
        <v>165.22628908679599</v>
      </c>
      <c r="F16" s="215">
        <v>170.95232351787701</v>
      </c>
      <c r="G16" s="215">
        <v>145.79154396728001</v>
      </c>
      <c r="H16" s="215">
        <v>14.2066544024187</v>
      </c>
      <c r="I16" s="215">
        <v>20.889763257875501</v>
      </c>
      <c r="J16" s="215">
        <v>2.4233593664575701</v>
      </c>
      <c r="K16" s="206"/>
      <c r="L16" s="206"/>
      <c r="M16" s="206"/>
      <c r="N16" s="206"/>
      <c r="O16" s="206"/>
      <c r="P16" s="206"/>
      <c r="Q16" s="206"/>
      <c r="R16" s="206"/>
      <c r="S16" s="206"/>
      <c r="T16" s="206"/>
    </row>
    <row r="17" spans="2:20" x14ac:dyDescent="0.2">
      <c r="B17" s="214">
        <v>43324</v>
      </c>
      <c r="C17" s="215">
        <v>144.91376853684801</v>
      </c>
      <c r="D17" s="215">
        <v>146.9992814572</v>
      </c>
      <c r="E17" s="215">
        <v>160.84542000274701</v>
      </c>
      <c r="F17" s="215">
        <v>167.015715723776</v>
      </c>
      <c r="G17" s="215">
        <v>138.59714285714301</v>
      </c>
      <c r="H17" s="215">
        <v>14.6818963072411</v>
      </c>
      <c r="I17" s="215">
        <v>21.3574726162493</v>
      </c>
      <c r="J17" s="215">
        <v>2.2877460827133298</v>
      </c>
      <c r="K17" s="206"/>
      <c r="L17" s="206"/>
      <c r="M17" s="206"/>
      <c r="N17" s="206"/>
      <c r="O17" s="206"/>
      <c r="P17" s="206"/>
      <c r="Q17" s="206"/>
      <c r="R17" s="206"/>
      <c r="S17" s="206"/>
      <c r="T17" s="206"/>
    </row>
    <row r="18" spans="2:20" x14ac:dyDescent="0.2">
      <c r="B18" s="214">
        <v>43331</v>
      </c>
      <c r="C18" s="215">
        <v>138.280235394182</v>
      </c>
      <c r="D18" s="215">
        <v>140.960344282573</v>
      </c>
      <c r="E18" s="215">
        <v>154.481925551004</v>
      </c>
      <c r="F18" s="215">
        <v>160.73262400567501</v>
      </c>
      <c r="G18" s="215">
        <v>131.706063988095</v>
      </c>
      <c r="H18" s="215">
        <v>14.646950027906</v>
      </c>
      <c r="I18" s="215">
        <v>21.328382594581399</v>
      </c>
      <c r="J18" s="215">
        <v>2.3039122010398998</v>
      </c>
      <c r="K18" s="206"/>
      <c r="L18" s="206"/>
      <c r="M18" s="206"/>
      <c r="N18" s="206"/>
      <c r="O18" s="206"/>
      <c r="P18" s="206"/>
      <c r="Q18" s="206"/>
      <c r="R18" s="206"/>
      <c r="S18" s="206"/>
      <c r="T18" s="206"/>
    </row>
    <row r="19" spans="2:20" x14ac:dyDescent="0.2">
      <c r="B19" s="214">
        <v>43338</v>
      </c>
      <c r="C19" s="215">
        <v>150.05248041315599</v>
      </c>
      <c r="D19" s="215">
        <v>151.90098129070299</v>
      </c>
      <c r="E19" s="215">
        <v>166.61919544382101</v>
      </c>
      <c r="F19" s="215">
        <v>172.26601238027899</v>
      </c>
      <c r="G19" s="215">
        <v>148.822690217391</v>
      </c>
      <c r="H19" s="215">
        <v>14.3391433277835</v>
      </c>
      <c r="I19" s="215">
        <v>21.009946626973001</v>
      </c>
      <c r="J19" s="215">
        <v>2.36551393669605</v>
      </c>
      <c r="K19" s="206"/>
      <c r="L19" s="206"/>
      <c r="M19" s="206"/>
      <c r="N19" s="206"/>
      <c r="O19" s="206"/>
      <c r="P19" s="206"/>
      <c r="Q19" s="206"/>
      <c r="R19" s="206"/>
      <c r="S19" s="206"/>
      <c r="T19" s="206"/>
    </row>
    <row r="20" spans="2:20" x14ac:dyDescent="0.2">
      <c r="B20" s="214">
        <v>43345</v>
      </c>
      <c r="C20" s="215">
        <v>148.882000906911</v>
      </c>
      <c r="D20" s="215">
        <v>151.247256793866</v>
      </c>
      <c r="E20" s="215">
        <v>164.76597411203201</v>
      </c>
      <c r="F20" s="215">
        <v>171.011941907237</v>
      </c>
      <c r="G20" s="215">
        <v>143.14162257495599</v>
      </c>
      <c r="H20" s="215">
        <v>14.416177643595701</v>
      </c>
      <c r="I20" s="215">
        <v>21.18126048757</v>
      </c>
      <c r="J20" s="215">
        <v>2.3878813199256799</v>
      </c>
      <c r="K20" s="206"/>
      <c r="L20" s="206"/>
      <c r="M20" s="206"/>
      <c r="N20" s="206"/>
      <c r="O20" s="206"/>
      <c r="P20" s="206"/>
      <c r="Q20" s="206"/>
      <c r="R20" s="206"/>
      <c r="S20" s="206"/>
      <c r="T20" s="206"/>
    </row>
    <row r="21" spans="2:20" x14ac:dyDescent="0.2">
      <c r="B21" s="214">
        <v>43352</v>
      </c>
      <c r="C21" s="215">
        <v>146.136865551977</v>
      </c>
      <c r="D21" s="215">
        <v>149.11042470734401</v>
      </c>
      <c r="E21" s="215">
        <v>162.265828297864</v>
      </c>
      <c r="F21" s="215">
        <v>168.41735804349801</v>
      </c>
      <c r="G21" s="215">
        <v>138.95468253968301</v>
      </c>
      <c r="H21" s="215">
        <v>14.302149452982899</v>
      </c>
      <c r="I21" s="215">
        <v>20.9913883087027</v>
      </c>
      <c r="J21" s="215">
        <v>2.3385894206957101</v>
      </c>
      <c r="K21" s="206"/>
      <c r="L21" s="206"/>
      <c r="M21" s="206"/>
      <c r="N21" s="206"/>
      <c r="O21" s="206"/>
      <c r="P21" s="206"/>
      <c r="Q21" s="206"/>
      <c r="R21" s="206"/>
      <c r="S21" s="206"/>
      <c r="T21" s="206"/>
    </row>
    <row r="22" spans="2:20" x14ac:dyDescent="0.2">
      <c r="B22" s="214">
        <v>43359</v>
      </c>
      <c r="C22" s="215">
        <v>144.554479382572</v>
      </c>
      <c r="D22" s="215">
        <v>147.978964971778</v>
      </c>
      <c r="E22" s="215">
        <v>164.69608291146301</v>
      </c>
      <c r="F22" s="215">
        <v>168.77271364429399</v>
      </c>
      <c r="G22" s="215">
        <v>144.83572496263099</v>
      </c>
      <c r="H22" s="215">
        <v>14.2558280800326</v>
      </c>
      <c r="I22" s="215">
        <v>21.003861790124098</v>
      </c>
      <c r="J22" s="215">
        <v>2.3871208846278802</v>
      </c>
      <c r="K22" s="206"/>
      <c r="L22" s="206"/>
      <c r="M22" s="206"/>
      <c r="N22" s="206"/>
      <c r="O22" s="206"/>
      <c r="P22" s="206"/>
      <c r="Q22" s="206"/>
      <c r="R22" s="206"/>
      <c r="S22" s="206"/>
      <c r="T22" s="206"/>
    </row>
    <row r="23" spans="2:20" x14ac:dyDescent="0.2">
      <c r="B23" s="214">
        <v>43366</v>
      </c>
      <c r="C23" s="215">
        <v>153.32846173715501</v>
      </c>
      <c r="D23" s="215">
        <v>156.00086253994201</v>
      </c>
      <c r="E23" s="215">
        <v>172.870745619536</v>
      </c>
      <c r="F23" s="215">
        <v>178.578867927299</v>
      </c>
      <c r="G23" s="215">
        <v>152.00663310075601</v>
      </c>
      <c r="H23" s="215">
        <v>14.0915229381351</v>
      </c>
      <c r="I23" s="215">
        <v>21.019243375858601</v>
      </c>
      <c r="J23" s="215">
        <v>2.6296217759254299</v>
      </c>
      <c r="K23" s="206"/>
      <c r="L23" s="206"/>
      <c r="M23" s="206"/>
      <c r="N23" s="206"/>
      <c r="O23" s="206"/>
      <c r="P23" s="206"/>
      <c r="Q23" s="206"/>
      <c r="R23" s="206"/>
      <c r="S23" s="206"/>
      <c r="T23" s="206"/>
    </row>
    <row r="24" spans="2:20" x14ac:dyDescent="0.2">
      <c r="B24" s="214">
        <v>43373</v>
      </c>
      <c r="C24" s="215">
        <v>151.443003115854</v>
      </c>
      <c r="D24" s="215">
        <v>154.36798867744801</v>
      </c>
      <c r="E24" s="215">
        <v>168.75273424164399</v>
      </c>
      <c r="F24" s="215">
        <v>174.554598384108</v>
      </c>
      <c r="G24" s="215">
        <v>145.36334841628999</v>
      </c>
      <c r="H24" s="215">
        <v>14.400393271187401</v>
      </c>
      <c r="I24" s="215">
        <v>21.236802184870701</v>
      </c>
      <c r="J24" s="215">
        <v>2.30453480126606</v>
      </c>
      <c r="K24" s="206"/>
      <c r="L24" s="206"/>
      <c r="M24" s="206"/>
      <c r="N24" s="206"/>
      <c r="O24" s="206"/>
      <c r="P24" s="206"/>
      <c r="Q24" s="206"/>
      <c r="R24" s="206"/>
      <c r="S24" s="206"/>
      <c r="T24" s="206"/>
    </row>
    <row r="25" spans="2:20" x14ac:dyDescent="0.2">
      <c r="B25" s="214">
        <v>43380</v>
      </c>
      <c r="C25" s="215">
        <v>148.145571856705</v>
      </c>
      <c r="D25" s="215">
        <v>152.271131558805</v>
      </c>
      <c r="E25" s="215">
        <v>166.98488685106599</v>
      </c>
      <c r="F25" s="215">
        <v>172.05165727093299</v>
      </c>
      <c r="G25" s="215">
        <v>143.299326599327</v>
      </c>
      <c r="H25" s="215">
        <v>14.5383182613022</v>
      </c>
      <c r="I25" s="215">
        <v>21.327036129914099</v>
      </c>
      <c r="J25" s="215">
        <v>2.3383612276410801</v>
      </c>
      <c r="K25" s="206"/>
      <c r="L25" s="206"/>
      <c r="M25" s="206"/>
      <c r="N25" s="206"/>
      <c r="O25" s="206"/>
      <c r="P25" s="206"/>
      <c r="Q25" s="206"/>
      <c r="R25" s="206"/>
      <c r="S25" s="206"/>
      <c r="T25" s="206"/>
    </row>
    <row r="26" spans="2:20" x14ac:dyDescent="0.2">
      <c r="B26" s="214">
        <v>43387</v>
      </c>
      <c r="C26" s="215">
        <v>150.213154184068</v>
      </c>
      <c r="D26" s="215">
        <v>154.51948811092601</v>
      </c>
      <c r="E26" s="215">
        <v>174.357561831087</v>
      </c>
      <c r="F26" s="215">
        <v>176.65003584672999</v>
      </c>
      <c r="G26" s="215">
        <v>157.578720238095</v>
      </c>
      <c r="H26" s="215">
        <v>14.430292952298</v>
      </c>
      <c r="I26" s="215">
        <v>21.474456763267401</v>
      </c>
      <c r="J26" s="215">
        <v>2.7714411865576798</v>
      </c>
      <c r="K26" s="206"/>
      <c r="L26" s="206"/>
      <c r="M26" s="206"/>
      <c r="N26" s="206"/>
      <c r="O26" s="206"/>
      <c r="P26" s="206"/>
      <c r="Q26" s="206"/>
      <c r="R26" s="206"/>
      <c r="S26" s="206"/>
      <c r="T26" s="206"/>
    </row>
    <row r="27" spans="2:20" x14ac:dyDescent="0.2">
      <c r="B27" s="214">
        <v>43394</v>
      </c>
      <c r="C27" s="215">
        <v>154.476153281503</v>
      </c>
      <c r="D27" s="215">
        <v>157.29176475557199</v>
      </c>
      <c r="E27" s="215">
        <v>172.892638021956</v>
      </c>
      <c r="F27" s="215">
        <v>178.30322907148599</v>
      </c>
      <c r="G27" s="215">
        <v>150.406415112665</v>
      </c>
      <c r="H27" s="215">
        <v>14.262207591711601</v>
      </c>
      <c r="I27" s="215">
        <v>21.092990165768899</v>
      </c>
      <c r="J27" s="215">
        <v>2.4490918992836401</v>
      </c>
      <c r="K27" s="206"/>
      <c r="L27" s="206"/>
      <c r="M27" s="206"/>
      <c r="N27" s="206"/>
      <c r="O27" s="206"/>
      <c r="P27" s="206"/>
      <c r="Q27" s="206"/>
      <c r="R27" s="206"/>
      <c r="S27" s="206"/>
      <c r="T27" s="206"/>
    </row>
    <row r="28" spans="2:20" x14ac:dyDescent="0.2">
      <c r="B28" s="214">
        <v>43401</v>
      </c>
      <c r="C28" s="215">
        <v>147.56444739601801</v>
      </c>
      <c r="D28" s="215">
        <v>150.014046773719</v>
      </c>
      <c r="E28" s="215">
        <v>164.22547139062399</v>
      </c>
      <c r="F28" s="215">
        <v>170.22511891806101</v>
      </c>
      <c r="G28" s="215">
        <v>139.437716894977</v>
      </c>
      <c r="H28" s="215">
        <v>14.873321548709299</v>
      </c>
      <c r="I28" s="215">
        <v>21.6514630001063</v>
      </c>
      <c r="J28" s="215">
        <v>2.2602897092388399</v>
      </c>
      <c r="K28" s="206"/>
      <c r="L28" s="206"/>
      <c r="M28" s="206"/>
      <c r="N28" s="206"/>
      <c r="O28" s="206"/>
      <c r="P28" s="206"/>
      <c r="Q28" s="206"/>
      <c r="R28" s="206"/>
      <c r="S28" s="206"/>
      <c r="T28" s="206"/>
    </row>
    <row r="29" spans="2:20" x14ac:dyDescent="0.2">
      <c r="B29" s="214">
        <v>43408</v>
      </c>
      <c r="C29" s="215">
        <v>139.99205854008699</v>
      </c>
      <c r="D29" s="215">
        <v>143.195940695123</v>
      </c>
      <c r="E29" s="215">
        <v>156.736453264772</v>
      </c>
      <c r="F29" s="215">
        <v>163.06471706830999</v>
      </c>
      <c r="G29" s="215">
        <v>129.997827380952</v>
      </c>
      <c r="H29" s="215">
        <v>15.0454234042819</v>
      </c>
      <c r="I29" s="215">
        <v>21.890238962592001</v>
      </c>
      <c r="J29" s="215">
        <v>2.2398019955512498</v>
      </c>
      <c r="K29" s="206"/>
      <c r="L29" s="206"/>
      <c r="M29" s="206"/>
      <c r="N29" s="206"/>
      <c r="O29" s="206"/>
      <c r="P29" s="206"/>
      <c r="Q29" s="206"/>
      <c r="R29" s="206"/>
      <c r="S29" s="206"/>
      <c r="T29" s="206"/>
    </row>
    <row r="30" spans="2:20" x14ac:dyDescent="0.2">
      <c r="B30" s="214">
        <v>43415</v>
      </c>
      <c r="C30" s="215">
        <v>133.24099949398399</v>
      </c>
      <c r="D30" s="215">
        <v>137.204337490467</v>
      </c>
      <c r="E30" s="215">
        <v>150.31322052316699</v>
      </c>
      <c r="F30" s="215">
        <v>156.49861346965201</v>
      </c>
      <c r="G30" s="215">
        <v>125.63369047619</v>
      </c>
      <c r="H30" s="215">
        <v>14.9829251540262</v>
      </c>
      <c r="I30" s="215">
        <v>21.835321154015901</v>
      </c>
      <c r="J30" s="215">
        <v>2.2349760980050402</v>
      </c>
      <c r="K30" s="206"/>
      <c r="L30" s="206"/>
      <c r="M30" s="206"/>
      <c r="N30" s="206"/>
      <c r="O30" s="206"/>
      <c r="P30" s="206"/>
      <c r="Q30" s="206"/>
      <c r="R30" s="206"/>
      <c r="S30" s="206"/>
      <c r="T30" s="206"/>
    </row>
    <row r="31" spans="2:20" x14ac:dyDescent="0.2">
      <c r="B31" s="214">
        <v>43422</v>
      </c>
      <c r="C31" s="215">
        <v>128.04793911354901</v>
      </c>
      <c r="D31" s="215">
        <v>132.93266802897901</v>
      </c>
      <c r="E31" s="215">
        <v>145.29859452281201</v>
      </c>
      <c r="F31" s="215">
        <v>151.73314816556001</v>
      </c>
      <c r="G31" s="215">
        <v>119.565652841782</v>
      </c>
      <c r="H31" s="215">
        <v>14.9966776364449</v>
      </c>
      <c r="I31" s="215">
        <v>21.843864577306501</v>
      </c>
      <c r="J31" s="215">
        <v>2.2732858981008102</v>
      </c>
      <c r="K31" s="206"/>
      <c r="L31" s="206"/>
      <c r="M31" s="206"/>
      <c r="N31" s="206"/>
      <c r="O31" s="206"/>
      <c r="P31" s="206"/>
      <c r="Q31" s="206"/>
      <c r="R31" s="206"/>
      <c r="S31" s="206"/>
      <c r="T31" s="206"/>
    </row>
    <row r="32" spans="2:20" x14ac:dyDescent="0.2">
      <c r="B32" s="214">
        <v>43429</v>
      </c>
      <c r="C32" s="215">
        <v>126.90485124486401</v>
      </c>
      <c r="D32" s="215">
        <v>131.77720388840601</v>
      </c>
      <c r="E32" s="215">
        <v>144.89040148843301</v>
      </c>
      <c r="F32" s="215">
        <v>150.51910489456699</v>
      </c>
      <c r="G32" s="215">
        <v>120.03031045751599</v>
      </c>
      <c r="H32" s="215">
        <v>14.7803053103969</v>
      </c>
      <c r="I32" s="215">
        <v>21.6604727140728</v>
      </c>
      <c r="J32" s="215">
        <v>2.3307948311706901</v>
      </c>
      <c r="K32" s="206"/>
      <c r="L32" s="206"/>
      <c r="M32" s="206"/>
      <c r="N32" s="206"/>
      <c r="O32" s="206"/>
      <c r="P32" s="206"/>
      <c r="Q32" s="206"/>
      <c r="R32" s="206"/>
      <c r="S32" s="206"/>
      <c r="T32" s="206"/>
    </row>
    <row r="33" spans="2:20" x14ac:dyDescent="0.2">
      <c r="B33" s="214">
        <v>43436</v>
      </c>
      <c r="C33" s="215">
        <v>135.04405244787301</v>
      </c>
      <c r="D33" s="215">
        <v>138.27856544290799</v>
      </c>
      <c r="E33" s="215">
        <v>153.429811663045</v>
      </c>
      <c r="F33" s="215">
        <v>159.050756970279</v>
      </c>
      <c r="G33" s="215">
        <v>132.84996279761901</v>
      </c>
      <c r="H33" s="215">
        <v>14.485194021915101</v>
      </c>
      <c r="I33" s="215">
        <v>21.427262685168401</v>
      </c>
      <c r="J33" s="215">
        <v>2.4566468966699802</v>
      </c>
      <c r="K33" s="206"/>
      <c r="L33" s="206"/>
      <c r="M33" s="206"/>
      <c r="N33" s="206"/>
      <c r="O33" s="206"/>
      <c r="P33" s="206"/>
      <c r="Q33" s="206"/>
      <c r="R33" s="206"/>
      <c r="S33" s="206"/>
      <c r="T33" s="206"/>
    </row>
    <row r="34" spans="2:20" x14ac:dyDescent="0.2">
      <c r="B34" s="214">
        <v>43443</v>
      </c>
      <c r="C34" s="215">
        <v>137.197611545581</v>
      </c>
      <c r="D34" s="215">
        <v>139.232260073758</v>
      </c>
      <c r="E34" s="215">
        <v>153.769870502613</v>
      </c>
      <c r="F34" s="215">
        <v>159.86747225066401</v>
      </c>
      <c r="G34" s="215">
        <v>136.053223840724</v>
      </c>
      <c r="H34" s="215">
        <v>14.499286784752501</v>
      </c>
      <c r="I34" s="215">
        <v>21.395828920648601</v>
      </c>
      <c r="J34" s="215">
        <v>2.3777445481063499</v>
      </c>
      <c r="K34" s="206"/>
      <c r="L34" s="206"/>
      <c r="M34" s="206"/>
      <c r="N34" s="206"/>
      <c r="O34" s="206"/>
      <c r="P34" s="206"/>
      <c r="Q34" s="206"/>
      <c r="R34" s="206"/>
      <c r="S34" s="206"/>
      <c r="T34" s="206"/>
    </row>
    <row r="35" spans="2:20" x14ac:dyDescent="0.2">
      <c r="B35" s="214">
        <v>43450</v>
      </c>
      <c r="C35" s="215">
        <v>126.700449599398</v>
      </c>
      <c r="D35" s="215">
        <v>129.74265609899399</v>
      </c>
      <c r="E35" s="215">
        <v>143.24342191111501</v>
      </c>
      <c r="F35" s="215">
        <v>149.42018543120301</v>
      </c>
      <c r="G35" s="215">
        <v>118.83546130952401</v>
      </c>
      <c r="H35" s="215">
        <v>14.8412396481611</v>
      </c>
      <c r="I35" s="215">
        <v>21.7146431755958</v>
      </c>
      <c r="J35" s="215">
        <v>2.3132282431405899</v>
      </c>
      <c r="K35" s="206"/>
      <c r="L35" s="206"/>
      <c r="M35" s="206"/>
      <c r="N35" s="206"/>
      <c r="O35" s="206"/>
      <c r="P35" s="206"/>
      <c r="Q35" s="206"/>
      <c r="R35" s="206"/>
      <c r="S35" s="206"/>
      <c r="T35" s="206"/>
    </row>
    <row r="36" spans="2:20" x14ac:dyDescent="0.2">
      <c r="B36" s="214">
        <v>43457</v>
      </c>
      <c r="C36" s="215">
        <v>118.99653247991</v>
      </c>
      <c r="D36" s="215">
        <v>122.599093871961</v>
      </c>
      <c r="E36" s="215">
        <v>135.65131476171999</v>
      </c>
      <c r="F36" s="215">
        <v>142.09225262234699</v>
      </c>
      <c r="G36" s="215">
        <v>110.35974702381</v>
      </c>
      <c r="H36" s="215">
        <v>14.8842228837002</v>
      </c>
      <c r="I36" s="215">
        <v>21.679404397653801</v>
      </c>
      <c r="J36" s="215">
        <v>2.25514046215102</v>
      </c>
      <c r="K36" s="206"/>
      <c r="L36" s="206"/>
      <c r="M36" s="206"/>
      <c r="N36" s="206"/>
      <c r="O36" s="206"/>
      <c r="P36" s="206"/>
      <c r="Q36" s="206"/>
      <c r="R36" s="206"/>
      <c r="S36" s="206"/>
      <c r="T36" s="206"/>
    </row>
    <row r="37" spans="2:20" x14ac:dyDescent="0.2">
      <c r="B37" s="214">
        <v>43464</v>
      </c>
      <c r="C37" s="215">
        <v>116.51246222498</v>
      </c>
      <c r="D37" s="215">
        <v>120.890726025318</v>
      </c>
      <c r="E37" s="215">
        <v>133.69100482298001</v>
      </c>
      <c r="F37" s="215">
        <v>140.04777274269199</v>
      </c>
      <c r="G37" s="215">
        <v>105.899228395062</v>
      </c>
      <c r="H37" s="215">
        <v>15.000977092444</v>
      </c>
      <c r="I37" s="215">
        <v>21.847692258939102</v>
      </c>
      <c r="J37" s="215">
        <v>2.23348703093209</v>
      </c>
      <c r="K37" s="206"/>
      <c r="L37" s="206"/>
      <c r="M37" s="206"/>
      <c r="N37" s="206"/>
      <c r="O37" s="206"/>
      <c r="P37" s="206"/>
      <c r="Q37" s="206"/>
      <c r="R37" s="206"/>
      <c r="S37" s="206"/>
      <c r="T37" s="206"/>
    </row>
    <row r="38" spans="2:20" x14ac:dyDescent="0.2">
      <c r="B38" s="214">
        <v>43471</v>
      </c>
      <c r="C38" s="215">
        <v>117.168781000907</v>
      </c>
      <c r="D38" s="215">
        <v>122.954380841786</v>
      </c>
      <c r="E38" s="215">
        <v>135.79679816697501</v>
      </c>
      <c r="F38" s="215">
        <v>142.00476358865001</v>
      </c>
      <c r="G38" s="215">
        <v>121.691910757109</v>
      </c>
      <c r="H38" s="215">
        <v>14.5584877737691</v>
      </c>
      <c r="I38" s="215">
        <v>21.667869721363001</v>
      </c>
      <c r="J38" s="215">
        <v>2.3062039729278401</v>
      </c>
      <c r="K38" s="206"/>
      <c r="L38" s="206"/>
      <c r="M38" s="206"/>
      <c r="N38" s="206"/>
      <c r="O38" s="206"/>
      <c r="P38" s="206"/>
      <c r="Q38" s="206"/>
      <c r="R38" s="206"/>
      <c r="S38" s="206"/>
      <c r="T38" s="206"/>
    </row>
    <row r="39" spans="2:20" x14ac:dyDescent="0.2">
      <c r="B39" s="214">
        <v>43478</v>
      </c>
      <c r="C39" s="215">
        <v>114.44752169165299</v>
      </c>
      <c r="D39" s="215">
        <v>119.514782819408</v>
      </c>
      <c r="E39" s="215">
        <v>131.95262686675201</v>
      </c>
      <c r="F39" s="215">
        <v>138.536815166102</v>
      </c>
      <c r="G39" s="215">
        <v>100.9</v>
      </c>
      <c r="H39" s="215">
        <v>14.5738305044901</v>
      </c>
      <c r="I39" s="215">
        <v>21.298608703988901</v>
      </c>
      <c r="J39" s="215">
        <v>2.3319426811987101</v>
      </c>
      <c r="K39" s="206"/>
      <c r="L39" s="206"/>
      <c r="M39" s="206"/>
      <c r="N39" s="206"/>
      <c r="O39" s="206"/>
      <c r="P39" s="206"/>
      <c r="Q39" s="206"/>
      <c r="R39" s="206"/>
      <c r="S39" s="206"/>
      <c r="T39" s="206"/>
    </row>
    <row r="40" spans="2:20" x14ac:dyDescent="0.2">
      <c r="B40" s="214">
        <v>43485</v>
      </c>
      <c r="C40" s="215">
        <v>126.187786667155</v>
      </c>
      <c r="D40" s="215">
        <v>128.98640280337301</v>
      </c>
      <c r="E40" s="215">
        <v>144.19144722481599</v>
      </c>
      <c r="F40" s="215">
        <v>149.95139723671099</v>
      </c>
      <c r="G40" s="215">
        <v>131.48849557522101</v>
      </c>
      <c r="H40" s="215">
        <v>14.8761786857437</v>
      </c>
      <c r="I40" s="215">
        <v>21.858804872843901</v>
      </c>
      <c r="J40" s="215">
        <v>2.3716782386368802</v>
      </c>
      <c r="K40" s="206"/>
      <c r="L40" s="206"/>
      <c r="M40" s="206"/>
      <c r="N40" s="206"/>
      <c r="O40" s="206"/>
      <c r="P40" s="206"/>
      <c r="Q40" s="206"/>
      <c r="R40" s="206"/>
      <c r="S40" s="206"/>
      <c r="T40" s="206"/>
    </row>
    <row r="41" spans="2:20" x14ac:dyDescent="0.2">
      <c r="B41" s="214">
        <v>43492</v>
      </c>
      <c r="C41" s="215">
        <v>130.904758771041</v>
      </c>
      <c r="D41" s="215">
        <v>133.064010931708</v>
      </c>
      <c r="E41" s="215">
        <v>147.120208346347</v>
      </c>
      <c r="F41" s="215">
        <v>153.47053527395801</v>
      </c>
      <c r="G41" s="215">
        <v>126.319552568218</v>
      </c>
      <c r="H41" s="215">
        <v>14.4736238139339</v>
      </c>
      <c r="I41" s="215">
        <v>21.4258833917762</v>
      </c>
      <c r="J41" s="215">
        <v>2.28632113158007</v>
      </c>
      <c r="K41" s="206"/>
      <c r="L41" s="206"/>
      <c r="M41" s="206"/>
      <c r="N41" s="206"/>
      <c r="O41" s="206"/>
      <c r="P41" s="206"/>
      <c r="Q41" s="206"/>
      <c r="R41" s="206"/>
      <c r="S41" s="206"/>
      <c r="T41" s="206"/>
    </row>
    <row r="42" spans="2:20" x14ac:dyDescent="0.2">
      <c r="B42" s="214">
        <v>43499</v>
      </c>
      <c r="C42" s="215">
        <v>122.873447925002</v>
      </c>
      <c r="D42" s="215">
        <v>125.38561420193101</v>
      </c>
      <c r="E42" s="215">
        <v>138.63998383825</v>
      </c>
      <c r="F42" s="215">
        <v>145.21995678786601</v>
      </c>
      <c r="G42" s="215">
        <v>122.144129129129</v>
      </c>
      <c r="H42" s="215">
        <v>14.866236877864401</v>
      </c>
      <c r="I42" s="215">
        <v>21.555978685212999</v>
      </c>
      <c r="J42" s="215">
        <v>2.1427726704465799</v>
      </c>
      <c r="K42" s="206"/>
      <c r="L42" s="206"/>
      <c r="M42" s="206"/>
      <c r="N42" s="206"/>
      <c r="O42" s="206"/>
      <c r="P42" s="206"/>
      <c r="Q42" s="206"/>
      <c r="R42" s="206"/>
      <c r="S42" s="206"/>
      <c r="T42" s="206"/>
    </row>
    <row r="43" spans="2:20" x14ac:dyDescent="0.2">
      <c r="B43" s="214">
        <v>43506</v>
      </c>
      <c r="C43" s="215">
        <v>120.514148127475</v>
      </c>
      <c r="D43" s="215">
        <v>123.28185670677701</v>
      </c>
      <c r="E43" s="215">
        <v>137.34554842356201</v>
      </c>
      <c r="F43" s="215">
        <v>143.48660431526699</v>
      </c>
      <c r="G43" s="215">
        <v>123.580138169257</v>
      </c>
      <c r="H43" s="215">
        <v>14.991802016503801</v>
      </c>
      <c r="I43" s="215">
        <v>21.755897099966099</v>
      </c>
      <c r="J43" s="215">
        <v>2.1113628181534301</v>
      </c>
      <c r="K43" s="206"/>
      <c r="L43" s="206"/>
      <c r="M43" s="206"/>
      <c r="N43" s="206"/>
      <c r="O43" s="206"/>
      <c r="P43" s="206"/>
      <c r="Q43" s="206"/>
      <c r="R43" s="206"/>
      <c r="S43" s="206"/>
      <c r="T43" s="206"/>
    </row>
    <row r="44" spans="2:20" x14ac:dyDescent="0.2">
      <c r="B44" s="214">
        <v>43513</v>
      </c>
      <c r="C44" s="215">
        <v>135.842511714978</v>
      </c>
      <c r="D44" s="215">
        <v>137.94241789179699</v>
      </c>
      <c r="E44" s="215">
        <v>152.57576019074099</v>
      </c>
      <c r="F44" s="215">
        <v>158.355175009829</v>
      </c>
      <c r="G44" s="215">
        <v>142.33236607142899</v>
      </c>
      <c r="H44" s="215">
        <v>14.462804921340499</v>
      </c>
      <c r="I44" s="215">
        <v>21.359206543892899</v>
      </c>
      <c r="J44" s="215">
        <v>2.3573175154825501</v>
      </c>
      <c r="K44" s="206"/>
      <c r="L44" s="206"/>
      <c r="M44" s="206"/>
      <c r="N44" s="206"/>
      <c r="O44" s="206"/>
      <c r="P44" s="206"/>
      <c r="Q44" s="206"/>
      <c r="R44" s="206"/>
      <c r="S44" s="206"/>
      <c r="T44" s="206"/>
    </row>
    <row r="45" spans="2:20" x14ac:dyDescent="0.2">
      <c r="B45" s="214">
        <v>43520</v>
      </c>
      <c r="C45" s="215">
        <v>131.306273595249</v>
      </c>
      <c r="D45" s="215">
        <v>133.65012379367701</v>
      </c>
      <c r="E45" s="215">
        <v>147.00465083352</v>
      </c>
      <c r="F45" s="215">
        <v>153.391649674771</v>
      </c>
      <c r="G45" s="215">
        <v>132.73494623655901</v>
      </c>
      <c r="H45" s="215">
        <v>14.732642940065601</v>
      </c>
      <c r="I45" s="215">
        <v>21.460593421423301</v>
      </c>
      <c r="J45" s="215">
        <v>2.2151955425071601</v>
      </c>
      <c r="K45" s="206"/>
      <c r="L45" s="206"/>
      <c r="M45" s="206"/>
      <c r="N45" s="206"/>
      <c r="O45" s="206"/>
      <c r="P45" s="206"/>
      <c r="Q45" s="206"/>
      <c r="R45" s="206"/>
      <c r="S45" s="206"/>
      <c r="T45" s="206"/>
    </row>
    <row r="46" spans="2:20" x14ac:dyDescent="0.2">
      <c r="B46" s="214">
        <v>43527</v>
      </c>
      <c r="C46" s="215">
        <v>125.192133972666</v>
      </c>
      <c r="D46" s="215">
        <v>127.99641847824</v>
      </c>
      <c r="E46" s="215">
        <v>141.63469800473601</v>
      </c>
      <c r="F46" s="215">
        <v>148.04761959574699</v>
      </c>
      <c r="G46" s="215">
        <v>128.76395833333299</v>
      </c>
      <c r="H46" s="215">
        <v>15.351302390614601</v>
      </c>
      <c r="I46" s="215">
        <v>22.071394534182701</v>
      </c>
      <c r="J46" s="215">
        <v>2.20773686989794</v>
      </c>
      <c r="K46" s="206"/>
      <c r="L46" s="206"/>
      <c r="M46" s="206"/>
      <c r="N46" s="206"/>
      <c r="O46" s="206"/>
      <c r="P46" s="206"/>
      <c r="Q46" s="206"/>
      <c r="R46" s="206"/>
      <c r="S46" s="206"/>
      <c r="T46" s="206"/>
    </row>
    <row r="47" spans="2:20" x14ac:dyDescent="0.2">
      <c r="B47" s="214">
        <v>43534</v>
      </c>
      <c r="C47" s="215">
        <v>131.342521638215</v>
      </c>
      <c r="D47" s="215">
        <v>134.268755544854</v>
      </c>
      <c r="E47" s="215">
        <v>149.31037568586601</v>
      </c>
      <c r="F47" s="215">
        <v>154.879297085785</v>
      </c>
      <c r="G47" s="215">
        <v>140.53480392156899</v>
      </c>
      <c r="H47" s="215">
        <v>14.9350454695614</v>
      </c>
      <c r="I47" s="215">
        <v>21.940256729531001</v>
      </c>
      <c r="J47" s="215">
        <v>2.35698473728652</v>
      </c>
      <c r="K47" s="206"/>
      <c r="L47" s="206"/>
      <c r="M47" s="206"/>
      <c r="N47" s="206"/>
      <c r="O47" s="206"/>
      <c r="P47" s="206"/>
      <c r="Q47" s="206"/>
      <c r="R47" s="206"/>
      <c r="S47" s="206"/>
      <c r="T47" s="206"/>
    </row>
    <row r="48" spans="2:20" x14ac:dyDescent="0.2">
      <c r="B48" s="214">
        <v>43541</v>
      </c>
      <c r="C48" s="215">
        <v>141.68061741294599</v>
      </c>
      <c r="D48" s="215">
        <v>143.84586774381501</v>
      </c>
      <c r="E48" s="215">
        <v>158.299646268647</v>
      </c>
      <c r="F48" s="215">
        <v>164.412201040214</v>
      </c>
      <c r="G48" s="215">
        <v>151.62222222222201</v>
      </c>
      <c r="H48" s="215">
        <v>14.640283137082299</v>
      </c>
      <c r="I48" s="215">
        <v>21.495446891695401</v>
      </c>
      <c r="J48" s="215">
        <v>2.4527640698173601</v>
      </c>
      <c r="K48" s="206"/>
      <c r="L48" s="206"/>
      <c r="M48" s="206"/>
      <c r="N48" s="206"/>
      <c r="O48" s="206"/>
      <c r="P48" s="206"/>
      <c r="Q48" s="206"/>
      <c r="R48" s="206"/>
      <c r="S48" s="206"/>
      <c r="T48" s="206"/>
    </row>
    <row r="49" spans="2:20" x14ac:dyDescent="0.2">
      <c r="B49" s="214">
        <v>43548</v>
      </c>
      <c r="C49" s="215">
        <v>140.27744202588099</v>
      </c>
      <c r="D49" s="215">
        <v>142.573342481228</v>
      </c>
      <c r="E49" s="215">
        <v>155.82450691135901</v>
      </c>
      <c r="F49" s="215">
        <v>162.299330241885</v>
      </c>
      <c r="G49" s="215">
        <v>142.20320627802701</v>
      </c>
      <c r="H49" s="215">
        <v>14.4477841451882</v>
      </c>
      <c r="I49" s="215">
        <v>21.288401615459399</v>
      </c>
      <c r="J49" s="215">
        <v>2.2479222145287401</v>
      </c>
      <c r="K49" s="206"/>
      <c r="L49" s="206"/>
      <c r="M49" s="206"/>
      <c r="N49" s="206"/>
      <c r="O49" s="206"/>
      <c r="P49" s="206"/>
      <c r="Q49" s="206"/>
      <c r="R49" s="206"/>
      <c r="S49" s="206"/>
      <c r="T49" s="206"/>
    </row>
    <row r="50" spans="2:20" x14ac:dyDescent="0.2">
      <c r="B50" s="214">
        <v>43555</v>
      </c>
      <c r="C50" s="215">
        <v>137.39418546512101</v>
      </c>
      <c r="D50" s="215">
        <v>139.897234487643</v>
      </c>
      <c r="E50" s="215">
        <v>153.00342392685801</v>
      </c>
      <c r="F50" s="215">
        <v>159.34998648953101</v>
      </c>
      <c r="G50" s="215">
        <v>140.68577981651401</v>
      </c>
      <c r="H50" s="215">
        <v>14.5827900741058</v>
      </c>
      <c r="I50" s="215">
        <v>21.347569181643902</v>
      </c>
      <c r="J50" s="215">
        <v>2.3371312932148101</v>
      </c>
      <c r="K50" s="206"/>
      <c r="L50" s="206"/>
      <c r="M50" s="206"/>
      <c r="N50" s="206"/>
      <c r="O50" s="206"/>
      <c r="P50" s="206"/>
      <c r="Q50" s="206"/>
      <c r="R50" s="206"/>
      <c r="S50" s="206"/>
      <c r="T50" s="206"/>
    </row>
    <row r="51" spans="2:20" x14ac:dyDescent="0.2">
      <c r="B51" s="214">
        <v>43562</v>
      </c>
      <c r="C51" s="215">
        <v>137.07638174107899</v>
      </c>
      <c r="D51" s="215">
        <v>139.79450924033</v>
      </c>
      <c r="E51" s="215">
        <v>153.38131711952201</v>
      </c>
      <c r="F51" s="215">
        <v>159.494159622898</v>
      </c>
      <c r="G51" s="215">
        <v>140.95122324158999</v>
      </c>
      <c r="H51" s="215">
        <v>14.8140811458449</v>
      </c>
      <c r="I51" s="215">
        <v>21.4869641915285</v>
      </c>
      <c r="J51" s="215">
        <v>2.2902348810226498</v>
      </c>
      <c r="K51" s="206"/>
      <c r="L51" s="206"/>
      <c r="M51" s="206"/>
      <c r="N51" s="206"/>
      <c r="O51" s="206"/>
      <c r="P51" s="206"/>
      <c r="Q51" s="206"/>
      <c r="R51" s="206"/>
      <c r="S51" s="206"/>
      <c r="T51" s="206"/>
    </row>
    <row r="52" spans="2:20" x14ac:dyDescent="0.2">
      <c r="B52" s="214">
        <v>43569</v>
      </c>
      <c r="C52" s="215">
        <v>147.42061142382599</v>
      </c>
      <c r="D52" s="215">
        <v>149.605120575103</v>
      </c>
      <c r="E52" s="215">
        <v>164.08924286785901</v>
      </c>
      <c r="F52" s="215">
        <v>170.28381196967001</v>
      </c>
      <c r="G52" s="215">
        <v>151.34307832422601</v>
      </c>
      <c r="H52" s="215">
        <v>14.627035287881499</v>
      </c>
      <c r="I52" s="215">
        <v>21.4606516471367</v>
      </c>
      <c r="J52" s="215">
        <v>2.4635739420456</v>
      </c>
      <c r="K52" s="206"/>
      <c r="L52" s="206"/>
      <c r="M52" s="206"/>
      <c r="N52" s="206"/>
      <c r="O52" s="206"/>
      <c r="P52" s="206"/>
      <c r="Q52" s="206"/>
      <c r="R52" s="206"/>
      <c r="S52" s="206"/>
      <c r="T52" s="206"/>
    </row>
    <row r="53" spans="2:20" x14ac:dyDescent="0.2">
      <c r="B53" s="214">
        <v>43576</v>
      </c>
      <c r="C53" s="215">
        <v>146.31011478405</v>
      </c>
      <c r="D53" s="215">
        <v>148.69832808157801</v>
      </c>
      <c r="E53" s="215">
        <v>162.21307196282501</v>
      </c>
      <c r="F53" s="215">
        <v>168.64168549895101</v>
      </c>
      <c r="G53" s="215">
        <v>146.90505952381</v>
      </c>
      <c r="H53" s="215">
        <v>14.723778982360701</v>
      </c>
      <c r="I53" s="215">
        <v>21.463223685292402</v>
      </c>
      <c r="J53" s="215">
        <v>2.2051310884096198</v>
      </c>
      <c r="K53" s="206"/>
      <c r="L53" s="206"/>
      <c r="M53" s="206"/>
      <c r="N53" s="206"/>
      <c r="O53" s="206"/>
      <c r="P53" s="206"/>
      <c r="Q53" s="206"/>
      <c r="R53" s="206"/>
      <c r="S53" s="206"/>
      <c r="T53" s="206"/>
    </row>
    <row r="54" spans="2:20" x14ac:dyDescent="0.2">
      <c r="B54" s="214">
        <v>43583</v>
      </c>
      <c r="C54" s="215">
        <v>143.196564815953</v>
      </c>
      <c r="D54" s="215">
        <v>146.10510665868</v>
      </c>
      <c r="E54" s="215">
        <v>159.83320786958899</v>
      </c>
      <c r="F54" s="215">
        <v>166.084915878109</v>
      </c>
      <c r="G54" s="215">
        <v>147.113541666667</v>
      </c>
      <c r="H54" s="215">
        <v>15.0439446834646</v>
      </c>
      <c r="I54" s="215">
        <v>21.770938515466401</v>
      </c>
      <c r="J54" s="215">
        <v>2.2498281573239902</v>
      </c>
      <c r="K54" s="206"/>
      <c r="L54" s="206"/>
      <c r="M54" s="206"/>
      <c r="N54" s="206"/>
      <c r="O54" s="206"/>
      <c r="P54" s="206"/>
      <c r="Q54" s="206"/>
      <c r="R54" s="206"/>
      <c r="S54" s="206"/>
      <c r="T54" s="206"/>
    </row>
    <row r="55" spans="2:20" x14ac:dyDescent="0.2">
      <c r="B55" s="214">
        <v>43590</v>
      </c>
      <c r="C55" s="215">
        <v>139.403098936997</v>
      </c>
      <c r="D55" s="215">
        <v>142.19799729325399</v>
      </c>
      <c r="E55" s="215">
        <v>156.127433484199</v>
      </c>
      <c r="F55" s="215">
        <v>161.96046477095399</v>
      </c>
      <c r="G55" s="215">
        <v>143.232589285714</v>
      </c>
      <c r="H55" s="215">
        <v>15.0411785089555</v>
      </c>
      <c r="I55" s="215">
        <v>21.717146742717901</v>
      </c>
      <c r="J55" s="215">
        <v>2.2704903097494098</v>
      </c>
      <c r="K55" s="206"/>
      <c r="L55" s="206"/>
      <c r="M55" s="206"/>
      <c r="N55" s="206"/>
      <c r="O55" s="206"/>
      <c r="P55" s="206"/>
      <c r="Q55" s="206"/>
      <c r="R55" s="206"/>
      <c r="S55" s="206"/>
      <c r="T55" s="206"/>
    </row>
    <row r="56" spans="2:20" x14ac:dyDescent="0.2">
      <c r="B56" s="214">
        <v>43597</v>
      </c>
      <c r="C56" s="215">
        <v>145.011840508505</v>
      </c>
      <c r="D56" s="215">
        <v>147.90778838431501</v>
      </c>
      <c r="E56" s="215">
        <v>169.569357645932</v>
      </c>
      <c r="F56" s="215">
        <v>171.49434781729801</v>
      </c>
      <c r="G56" s="215">
        <v>162.500210970464</v>
      </c>
      <c r="H56" s="215">
        <v>14.7152073493813</v>
      </c>
      <c r="I56" s="215">
        <v>21.4911038794394</v>
      </c>
      <c r="J56" s="215">
        <v>2.5082455117599198</v>
      </c>
      <c r="K56" s="206"/>
      <c r="L56" s="206"/>
      <c r="M56" s="206"/>
      <c r="N56" s="206"/>
      <c r="O56" s="206"/>
      <c r="P56" s="206"/>
      <c r="Q56" s="206"/>
      <c r="R56" s="206"/>
      <c r="S56" s="206"/>
      <c r="T56" s="206"/>
    </row>
    <row r="57" spans="2:20" x14ac:dyDescent="0.2">
      <c r="B57" s="214">
        <v>43604</v>
      </c>
      <c r="C57" s="215">
        <v>148.74876652465201</v>
      </c>
      <c r="D57" s="215">
        <v>150.99525904018901</v>
      </c>
      <c r="E57" s="215">
        <v>165.876659686409</v>
      </c>
      <c r="F57" s="215">
        <v>171.84772464482899</v>
      </c>
      <c r="G57" s="215">
        <v>150.93154761904799</v>
      </c>
      <c r="H57" s="215">
        <v>15.0026310616226</v>
      </c>
      <c r="I57" s="215">
        <v>21.681652517486398</v>
      </c>
      <c r="J57" s="215">
        <v>2.29271276758156</v>
      </c>
      <c r="K57" s="206"/>
      <c r="L57" s="206"/>
      <c r="M57" s="206"/>
      <c r="N57" s="206"/>
      <c r="O57" s="206"/>
      <c r="P57" s="206"/>
      <c r="Q57" s="206"/>
      <c r="R57" s="206"/>
      <c r="S57" s="206"/>
      <c r="T57" s="206"/>
    </row>
    <row r="58" spans="2:20" x14ac:dyDescent="0.2">
      <c r="B58" s="214">
        <v>43611</v>
      </c>
      <c r="C58" s="215">
        <v>139.093932075579</v>
      </c>
      <c r="D58" s="215">
        <v>141.54835614016201</v>
      </c>
      <c r="E58" s="215">
        <v>155.77708283316301</v>
      </c>
      <c r="F58" s="215">
        <v>161.93581971582299</v>
      </c>
      <c r="G58" s="215">
        <v>137.349553571429</v>
      </c>
      <c r="H58" s="215">
        <v>15.473735370349001</v>
      </c>
      <c r="I58" s="215">
        <v>22.189215290397399</v>
      </c>
      <c r="J58" s="215">
        <v>2.3305652540592399</v>
      </c>
      <c r="K58" s="206"/>
      <c r="L58" s="206"/>
      <c r="M58" s="206"/>
      <c r="N58" s="206"/>
      <c r="O58" s="206"/>
      <c r="P58" s="206"/>
      <c r="Q58" s="206"/>
      <c r="R58" s="206"/>
      <c r="S58" s="206"/>
      <c r="T58" s="206"/>
    </row>
    <row r="59" spans="2:20" x14ac:dyDescent="0.2">
      <c r="B59" s="214">
        <v>43618</v>
      </c>
      <c r="C59" s="215">
        <v>133.45788546270799</v>
      </c>
      <c r="D59" s="215">
        <v>136.66460970075499</v>
      </c>
      <c r="E59" s="215">
        <v>150.79894325181499</v>
      </c>
      <c r="F59" s="215">
        <v>156.987882338764</v>
      </c>
      <c r="G59" s="215">
        <v>137.67155963302801</v>
      </c>
      <c r="H59" s="215">
        <v>15.6921184549242</v>
      </c>
      <c r="I59" s="215">
        <v>22.483595311205701</v>
      </c>
      <c r="J59" s="215">
        <v>2.4079161762185199</v>
      </c>
      <c r="K59" s="206"/>
      <c r="L59" s="206"/>
      <c r="M59" s="206"/>
      <c r="N59" s="206"/>
      <c r="O59" s="206"/>
      <c r="P59" s="206"/>
      <c r="Q59" s="206"/>
      <c r="R59" s="206"/>
      <c r="S59" s="206"/>
      <c r="T59" s="206"/>
    </row>
    <row r="60" spans="2:20" x14ac:dyDescent="0.2">
      <c r="B60" s="214">
        <v>43625</v>
      </c>
      <c r="C60" s="215">
        <v>130.53333931604499</v>
      </c>
      <c r="D60" s="215">
        <v>134.626776712874</v>
      </c>
      <c r="E60" s="215">
        <v>152.47650037348001</v>
      </c>
      <c r="F60" s="215">
        <v>156.249957281826</v>
      </c>
      <c r="G60" s="215">
        <v>139.296434108527</v>
      </c>
      <c r="H60" s="215">
        <v>15.364277372560201</v>
      </c>
      <c r="I60" s="215">
        <v>22.386722753816102</v>
      </c>
      <c r="J60" s="215">
        <v>2.59019192823658</v>
      </c>
      <c r="K60" s="206"/>
      <c r="L60" s="206"/>
      <c r="M60" s="206"/>
      <c r="N60" s="206"/>
      <c r="O60" s="206"/>
      <c r="P60" s="206"/>
      <c r="Q60" s="206"/>
      <c r="R60" s="206"/>
      <c r="S60" s="206"/>
      <c r="T60" s="206"/>
    </row>
    <row r="61" spans="2:20" x14ac:dyDescent="0.2">
      <c r="B61" s="214">
        <v>43632</v>
      </c>
      <c r="C61" s="215">
        <v>143.03096967196799</v>
      </c>
      <c r="D61" s="215">
        <v>145.19041143013101</v>
      </c>
      <c r="E61" s="215">
        <v>163.938982634355</v>
      </c>
      <c r="F61" s="215">
        <v>168.65552529631501</v>
      </c>
      <c r="G61" s="215">
        <v>147.90892857142899</v>
      </c>
      <c r="H61" s="215">
        <v>15.050312040721</v>
      </c>
      <c r="I61" s="215">
        <v>22.117951629566399</v>
      </c>
      <c r="J61" s="215">
        <v>2.4492052117996801</v>
      </c>
      <c r="K61" s="206"/>
      <c r="L61" s="206"/>
      <c r="M61" s="206"/>
      <c r="N61" s="206"/>
      <c r="O61" s="206"/>
      <c r="P61" s="206"/>
      <c r="Q61" s="206"/>
      <c r="R61" s="206"/>
      <c r="S61" s="206"/>
      <c r="T61" s="206"/>
    </row>
    <row r="62" spans="2:20" x14ac:dyDescent="0.2">
      <c r="B62" s="214">
        <v>43639</v>
      </c>
      <c r="C62" s="215">
        <v>138.33860992222799</v>
      </c>
      <c r="D62" s="215">
        <v>140.81072327519999</v>
      </c>
      <c r="E62" s="215">
        <v>155.189242662444</v>
      </c>
      <c r="F62" s="215">
        <v>161.83065083105399</v>
      </c>
      <c r="G62" s="215">
        <v>139.21712797619</v>
      </c>
      <c r="H62" s="215">
        <v>15.495869721179799</v>
      </c>
      <c r="I62" s="215">
        <v>22.371699389974701</v>
      </c>
      <c r="J62" s="215">
        <v>2.3365133305792098</v>
      </c>
      <c r="K62" s="206"/>
      <c r="L62" s="206"/>
      <c r="M62" s="206"/>
      <c r="N62" s="206"/>
      <c r="O62" s="206"/>
      <c r="P62" s="206"/>
      <c r="Q62" s="206"/>
      <c r="R62" s="206"/>
      <c r="S62" s="206"/>
      <c r="T62" s="206"/>
    </row>
    <row r="63" spans="2:20" x14ac:dyDescent="0.2">
      <c r="B63" s="214">
        <v>43646</v>
      </c>
      <c r="C63" s="215">
        <v>131.62333963860999</v>
      </c>
      <c r="D63" s="215">
        <v>134.36167609209801</v>
      </c>
      <c r="E63" s="215">
        <v>148.679637726198</v>
      </c>
      <c r="F63" s="215">
        <v>154.93059675596501</v>
      </c>
      <c r="G63" s="215">
        <v>135.48645833333299</v>
      </c>
      <c r="H63" s="215">
        <v>15.5002624282425</v>
      </c>
      <c r="I63" s="215">
        <v>22.2587965265236</v>
      </c>
      <c r="J63" s="215">
        <v>2.29888569781455</v>
      </c>
      <c r="K63" s="206"/>
      <c r="L63" s="206"/>
      <c r="M63" s="206"/>
      <c r="N63" s="206"/>
      <c r="O63" s="206"/>
      <c r="P63" s="206"/>
      <c r="Q63" s="206"/>
      <c r="R63" s="206"/>
      <c r="S63" s="206"/>
      <c r="T63" s="206"/>
    </row>
    <row r="65" spans="2:2" x14ac:dyDescent="0.2">
      <c r="B65" s="216"/>
    </row>
  </sheetData>
  <hyperlinks>
    <hyperlink ref="B8" r:id="rId1" xr:uid="{D6B99ED3-0E30-4E47-A7AA-85CE1463EEFA}"/>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A04EF-F044-4664-8D1E-135040801E3B}">
  <sheetPr>
    <tabColor rgb="FF00B050"/>
  </sheetPr>
  <dimension ref="B1:AS115"/>
  <sheetViews>
    <sheetView showGridLines="0" workbookViewId="0">
      <selection activeCell="A5" sqref="A5"/>
    </sheetView>
  </sheetViews>
  <sheetFormatPr defaultColWidth="7.5" defaultRowHeight="14.25" x14ac:dyDescent="0.2"/>
  <cols>
    <col min="1" max="1" width="7.5" style="205"/>
    <col min="2" max="2" width="10.5" style="205" customWidth="1"/>
    <col min="3" max="3" width="10.5" style="204" customWidth="1"/>
    <col min="4" max="11" width="10.5" style="205" customWidth="1"/>
    <col min="12" max="12" width="7.5" style="205"/>
    <col min="13" max="13" width="10.375" style="205" bestFit="1" customWidth="1"/>
    <col min="14" max="19" width="7.625" style="205" bestFit="1" customWidth="1"/>
    <col min="20" max="20" width="13.625" style="205" customWidth="1"/>
    <col min="21" max="21" width="7.625" style="205" bestFit="1" customWidth="1"/>
    <col min="22" max="16384" width="7.5" style="205"/>
  </cols>
  <sheetData>
    <row r="1" spans="2:45" x14ac:dyDescent="0.2">
      <c r="L1" s="206"/>
      <c r="M1" s="206"/>
      <c r="N1" s="206"/>
      <c r="O1" s="206"/>
      <c r="P1" s="206"/>
      <c r="Q1" s="206"/>
      <c r="R1" s="206"/>
      <c r="S1" s="206"/>
      <c r="T1" s="206"/>
      <c r="U1" s="206"/>
      <c r="AG1" s="207"/>
      <c r="AH1" s="208"/>
      <c r="AI1" s="209"/>
      <c r="AJ1" s="209"/>
      <c r="AK1" s="209"/>
      <c r="AL1" s="209"/>
      <c r="AM1" s="210"/>
      <c r="AN1" s="210"/>
      <c r="AO1" s="210"/>
      <c r="AP1" s="210"/>
      <c r="AQ1" s="210"/>
      <c r="AR1" s="210"/>
      <c r="AS1" s="210"/>
    </row>
    <row r="2" spans="2:45" x14ac:dyDescent="0.2">
      <c r="B2" s="193" t="s">
        <v>186</v>
      </c>
      <c r="C2" s="205"/>
      <c r="L2" s="206"/>
      <c r="M2" s="211"/>
      <c r="N2" s="206"/>
      <c r="O2" s="206"/>
      <c r="P2" s="206"/>
      <c r="Q2" s="206"/>
      <c r="R2" s="206"/>
      <c r="S2" s="206"/>
      <c r="T2" s="206"/>
      <c r="U2" s="206"/>
      <c r="W2" s="212"/>
      <c r="X2" s="212"/>
      <c r="Y2" s="212"/>
      <c r="Z2" s="212"/>
      <c r="AA2" s="212"/>
      <c r="AB2" s="212"/>
      <c r="AC2" s="212"/>
      <c r="AD2" s="212"/>
      <c r="AG2" s="207"/>
      <c r="AH2" s="208"/>
      <c r="AI2" s="209"/>
      <c r="AJ2" s="209"/>
      <c r="AK2" s="209"/>
      <c r="AL2" s="209"/>
      <c r="AM2" s="210"/>
      <c r="AN2" s="210"/>
      <c r="AO2" s="210"/>
      <c r="AP2" s="210"/>
      <c r="AQ2" s="210"/>
      <c r="AR2" s="210"/>
      <c r="AS2" s="210"/>
    </row>
    <row r="3" spans="2:45" x14ac:dyDescent="0.2">
      <c r="B3" s="385" t="s">
        <v>104</v>
      </c>
      <c r="C3" s="385"/>
      <c r="D3" s="385"/>
      <c r="E3" s="385"/>
      <c r="F3" s="385"/>
      <c r="G3" s="385"/>
      <c r="H3" s="385"/>
      <c r="I3" s="385"/>
      <c r="J3" s="385"/>
      <c r="L3" s="206"/>
      <c r="M3" s="211"/>
      <c r="N3" s="206"/>
      <c r="O3" s="206"/>
      <c r="P3" s="206"/>
      <c r="Q3" s="206"/>
      <c r="R3" s="206"/>
      <c r="S3" s="206"/>
      <c r="T3" s="206"/>
      <c r="U3" s="206"/>
      <c r="W3" s="212"/>
      <c r="X3" s="212"/>
      <c r="Y3" s="212"/>
      <c r="Z3" s="212"/>
      <c r="AA3" s="212"/>
      <c r="AB3" s="212"/>
      <c r="AC3" s="212"/>
      <c r="AD3" s="212"/>
    </row>
    <row r="4" spans="2:45" x14ac:dyDescent="0.2">
      <c r="B4" s="385" t="s">
        <v>105</v>
      </c>
      <c r="C4" s="385"/>
      <c r="D4" s="385"/>
      <c r="E4" s="385"/>
      <c r="F4" s="385"/>
      <c r="G4" s="385"/>
      <c r="H4" s="385"/>
      <c r="I4" s="385"/>
      <c r="J4" s="385"/>
      <c r="L4" s="206"/>
      <c r="M4" s="196"/>
      <c r="N4" s="196"/>
      <c r="O4" s="206"/>
      <c r="P4" s="206"/>
      <c r="Q4" s="206"/>
      <c r="R4" s="206"/>
      <c r="S4" s="206"/>
      <c r="T4" s="206"/>
      <c r="U4" s="206"/>
      <c r="W4" s="212"/>
      <c r="X4" s="212"/>
      <c r="Y4" s="212"/>
      <c r="Z4" s="212"/>
      <c r="AA4" s="212"/>
      <c r="AB4" s="212"/>
      <c r="AC4" s="212"/>
      <c r="AD4" s="212"/>
    </row>
    <row r="5" spans="2:45" x14ac:dyDescent="0.2">
      <c r="B5" s="385" t="s">
        <v>63</v>
      </c>
      <c r="C5" s="385"/>
      <c r="D5" s="385"/>
      <c r="E5" s="385"/>
      <c r="F5" s="385"/>
      <c r="G5" s="385"/>
      <c r="H5" s="385"/>
      <c r="I5" s="385"/>
      <c r="J5" s="385"/>
      <c r="L5" s="206"/>
      <c r="M5" s="197"/>
      <c r="N5" s="197"/>
      <c r="O5" s="206"/>
      <c r="P5" s="206"/>
      <c r="Q5" s="206"/>
      <c r="R5" s="206"/>
      <c r="S5" s="206"/>
      <c r="T5" s="206"/>
      <c r="U5" s="206"/>
      <c r="W5" s="212"/>
      <c r="X5" s="212"/>
      <c r="Y5" s="212"/>
      <c r="Z5" s="212"/>
      <c r="AA5" s="212"/>
      <c r="AB5" s="212"/>
      <c r="AC5" s="212"/>
      <c r="AD5" s="212"/>
    </row>
    <row r="6" spans="2:45" x14ac:dyDescent="0.2">
      <c r="B6" s="385" t="s">
        <v>106</v>
      </c>
      <c r="C6" s="385"/>
      <c r="D6" s="385"/>
      <c r="E6" s="385"/>
      <c r="F6" s="385"/>
      <c r="G6" s="385"/>
      <c r="H6" s="385"/>
      <c r="I6" s="385"/>
      <c r="J6" s="385"/>
      <c r="L6" s="206"/>
      <c r="M6" s="197"/>
      <c r="N6" s="197"/>
      <c r="O6" s="206"/>
      <c r="P6" s="206"/>
      <c r="Q6" s="206"/>
      <c r="R6" s="206"/>
      <c r="S6" s="206"/>
      <c r="T6" s="206"/>
      <c r="U6" s="206"/>
      <c r="W6" s="212"/>
      <c r="X6" s="212"/>
      <c r="Y6" s="212"/>
      <c r="Z6" s="212"/>
      <c r="AA6" s="212"/>
      <c r="AB6" s="212"/>
      <c r="AC6" s="212"/>
      <c r="AD6" s="212"/>
    </row>
    <row r="7" spans="2:45" x14ac:dyDescent="0.2">
      <c r="B7" s="385" t="s">
        <v>112</v>
      </c>
      <c r="C7" s="385"/>
      <c r="D7" s="385"/>
      <c r="E7" s="385"/>
      <c r="F7" s="385"/>
      <c r="G7" s="385"/>
      <c r="H7" s="385"/>
      <c r="I7" s="385"/>
      <c r="J7" s="385"/>
      <c r="L7" s="206"/>
      <c r="M7" s="211"/>
      <c r="N7" s="206"/>
      <c r="O7" s="206"/>
      <c r="P7" s="206"/>
      <c r="Q7" s="206"/>
      <c r="R7" s="206"/>
      <c r="S7" s="206"/>
      <c r="T7" s="206"/>
      <c r="U7" s="206"/>
      <c r="W7" s="212"/>
      <c r="X7" s="212"/>
      <c r="Y7" s="212"/>
      <c r="Z7" s="212"/>
      <c r="AA7" s="212"/>
      <c r="AB7" s="212"/>
      <c r="AC7" s="212"/>
      <c r="AD7" s="212"/>
    </row>
    <row r="8" spans="2:45" x14ac:dyDescent="0.2">
      <c r="B8" s="387" t="s">
        <v>108</v>
      </c>
      <c r="C8" s="385"/>
      <c r="D8" s="385"/>
      <c r="E8" s="385"/>
      <c r="F8" s="385"/>
      <c r="G8" s="385"/>
      <c r="H8" s="385"/>
      <c r="I8" s="385"/>
      <c r="J8" s="385"/>
      <c r="L8" s="206"/>
      <c r="M8" s="211"/>
      <c r="N8" s="206"/>
      <c r="O8" s="206"/>
      <c r="P8" s="206"/>
      <c r="Q8" s="206"/>
      <c r="R8" s="206"/>
      <c r="S8" s="206"/>
      <c r="T8" s="206"/>
      <c r="U8" s="206"/>
      <c r="W8" s="212"/>
      <c r="X8" s="212"/>
      <c r="Y8" s="212"/>
      <c r="Z8" s="212"/>
      <c r="AA8" s="212"/>
      <c r="AB8" s="212"/>
      <c r="AC8" s="212"/>
      <c r="AD8" s="212"/>
    </row>
    <row r="9" spans="2:45" x14ac:dyDescent="0.2">
      <c r="C9" s="205"/>
      <c r="L9" s="206"/>
      <c r="M9" s="211"/>
      <c r="N9" s="206"/>
      <c r="O9" s="206"/>
      <c r="P9" s="206"/>
      <c r="Q9" s="206"/>
      <c r="R9" s="206"/>
      <c r="S9" s="206"/>
      <c r="T9" s="206"/>
      <c r="U9" s="206"/>
      <c r="W9" s="212"/>
      <c r="X9" s="212"/>
      <c r="Y9" s="212"/>
      <c r="Z9" s="212"/>
      <c r="AA9" s="212"/>
      <c r="AB9" s="212"/>
      <c r="AC9" s="212"/>
      <c r="AD9" s="212"/>
    </row>
    <row r="10" spans="2:45" s="291" customFormat="1" x14ac:dyDescent="0.2">
      <c r="B10" s="288" t="s">
        <v>185</v>
      </c>
      <c r="C10" s="288" t="s">
        <v>184</v>
      </c>
      <c r="D10" s="288" t="s">
        <v>28</v>
      </c>
      <c r="E10" s="288" t="s">
        <v>29</v>
      </c>
      <c r="F10" s="288" t="s">
        <v>30</v>
      </c>
      <c r="G10" s="288" t="s">
        <v>31</v>
      </c>
      <c r="H10" s="288" t="s">
        <v>32</v>
      </c>
      <c r="I10" s="288" t="s">
        <v>34</v>
      </c>
      <c r="J10" s="288" t="s">
        <v>35</v>
      </c>
      <c r="K10" s="288" t="s">
        <v>33</v>
      </c>
      <c r="L10" s="289"/>
      <c r="M10" s="290"/>
      <c r="N10" s="289"/>
      <c r="O10" s="289"/>
      <c r="P10" s="289"/>
      <c r="Q10" s="289"/>
      <c r="R10" s="289"/>
      <c r="S10" s="289"/>
      <c r="T10" s="289"/>
      <c r="U10" s="289"/>
      <c r="W10" s="292"/>
      <c r="X10" s="292"/>
      <c r="Y10" s="292"/>
      <c r="Z10" s="292"/>
      <c r="AA10" s="292"/>
      <c r="AB10" s="292"/>
      <c r="AC10" s="292"/>
      <c r="AD10" s="292"/>
    </row>
    <row r="11" spans="2:45" s="291" customFormat="1" x14ac:dyDescent="0.2">
      <c r="B11" s="214">
        <v>43647</v>
      </c>
      <c r="C11" s="214">
        <v>43653</v>
      </c>
      <c r="D11" s="293">
        <v>130.88241265128099</v>
      </c>
      <c r="E11" s="293">
        <v>134.53828711377599</v>
      </c>
      <c r="F11" s="293">
        <v>148.303526264868</v>
      </c>
      <c r="G11" s="293">
        <v>154.78342551638599</v>
      </c>
      <c r="H11" s="294">
        <v>157.292857142857</v>
      </c>
      <c r="I11" s="293">
        <v>15.664896096602099</v>
      </c>
      <c r="J11" s="293">
        <v>22.5348027165535</v>
      </c>
      <c r="K11" s="293">
        <v>2.3405711277799699</v>
      </c>
      <c r="L11" s="289"/>
      <c r="O11" s="295"/>
      <c r="P11" s="295"/>
      <c r="Q11" s="289"/>
      <c r="R11" s="289"/>
      <c r="S11" s="289"/>
      <c r="T11" s="289"/>
      <c r="U11" s="289"/>
    </row>
    <row r="12" spans="2:45" s="291" customFormat="1" x14ac:dyDescent="0.2">
      <c r="B12" s="214">
        <f>B11+7</f>
        <v>43654</v>
      </c>
      <c r="C12" s="214">
        <v>43660</v>
      </c>
      <c r="D12" s="293">
        <v>143.28171456934399</v>
      </c>
      <c r="E12" s="293">
        <v>146.305094217955</v>
      </c>
      <c r="F12" s="293">
        <v>162.52778617083101</v>
      </c>
      <c r="G12" s="293">
        <v>168.82089181642701</v>
      </c>
      <c r="H12" s="294">
        <v>154.054092261905</v>
      </c>
      <c r="I12" s="293">
        <v>15.4259055840997</v>
      </c>
      <c r="J12" s="293">
        <v>22.264053604070401</v>
      </c>
      <c r="K12" s="293">
        <v>2.36224297289594</v>
      </c>
      <c r="L12" s="289"/>
      <c r="O12" s="295"/>
      <c r="P12" s="295"/>
      <c r="Q12" s="289"/>
      <c r="R12" s="289"/>
      <c r="S12" s="289"/>
      <c r="T12" s="289"/>
      <c r="U12" s="289"/>
    </row>
    <row r="13" spans="2:45" s="291" customFormat="1" x14ac:dyDescent="0.2">
      <c r="B13" s="214">
        <f t="shared" ref="B13:B62" si="0">B12+7</f>
        <v>43661</v>
      </c>
      <c r="C13" s="214">
        <v>43667</v>
      </c>
      <c r="D13" s="293">
        <v>146.22287206733901</v>
      </c>
      <c r="E13" s="293">
        <v>148.30556877337901</v>
      </c>
      <c r="F13" s="293">
        <v>163.20129780155199</v>
      </c>
      <c r="G13" s="293">
        <v>169.39071228801001</v>
      </c>
      <c r="H13" s="294">
        <v>140.72106398809501</v>
      </c>
      <c r="I13" s="293">
        <v>15.6641475456875</v>
      </c>
      <c r="J13" s="293">
        <v>22.249592117126799</v>
      </c>
      <c r="K13" s="293">
        <v>2.42118428634376</v>
      </c>
      <c r="L13" s="289"/>
      <c r="M13" s="295"/>
      <c r="N13" s="295"/>
      <c r="O13" s="295"/>
      <c r="P13" s="295"/>
      <c r="Q13" s="289"/>
      <c r="R13" s="289"/>
      <c r="S13" s="289"/>
      <c r="T13" s="289"/>
      <c r="U13" s="289"/>
    </row>
    <row r="14" spans="2:45" s="291" customFormat="1" x14ac:dyDescent="0.2">
      <c r="B14" s="214">
        <f t="shared" si="0"/>
        <v>43668</v>
      </c>
      <c r="C14" s="214">
        <v>43674</v>
      </c>
      <c r="D14" s="293">
        <v>135.60319590539601</v>
      </c>
      <c r="E14" s="293">
        <v>138.53949746484801</v>
      </c>
      <c r="F14" s="293">
        <v>152.984062213182</v>
      </c>
      <c r="G14" s="293">
        <v>159.04766240187899</v>
      </c>
      <c r="H14" s="294">
        <v>131.90751488095199</v>
      </c>
      <c r="I14" s="293">
        <v>16.232033558307101</v>
      </c>
      <c r="J14" s="293">
        <v>22.6541096783541</v>
      </c>
      <c r="K14" s="293">
        <v>2.5236835719485602</v>
      </c>
      <c r="L14" s="289"/>
      <c r="M14" s="295"/>
      <c r="N14" s="295"/>
      <c r="O14" s="295"/>
      <c r="P14" s="295"/>
      <c r="Q14" s="289"/>
      <c r="R14" s="289"/>
      <c r="S14" s="289"/>
      <c r="T14" s="289"/>
      <c r="U14" s="289"/>
    </row>
    <row r="15" spans="2:45" s="291" customFormat="1" x14ac:dyDescent="0.2">
      <c r="B15" s="214">
        <f t="shared" si="0"/>
        <v>43675</v>
      </c>
      <c r="C15" s="214">
        <v>43681</v>
      </c>
      <c r="D15" s="293">
        <v>129.52516423831099</v>
      </c>
      <c r="E15" s="293">
        <v>132.891275118203</v>
      </c>
      <c r="F15" s="293">
        <v>147.03089126181601</v>
      </c>
      <c r="G15" s="293">
        <v>153.31380284656299</v>
      </c>
      <c r="H15" s="294">
        <v>140.91339285714301</v>
      </c>
      <c r="I15" s="293">
        <v>16.443144437058901</v>
      </c>
      <c r="J15" s="293">
        <v>22.968175564403499</v>
      </c>
      <c r="K15" s="293">
        <v>2.5203743296346302</v>
      </c>
      <c r="L15" s="289"/>
      <c r="M15" s="295"/>
      <c r="N15" s="295"/>
      <c r="O15" s="295"/>
      <c r="P15" s="295"/>
      <c r="Q15" s="289"/>
      <c r="R15" s="289"/>
      <c r="S15" s="289"/>
      <c r="T15" s="289"/>
      <c r="U15" s="289"/>
    </row>
    <row r="16" spans="2:45" s="291" customFormat="1" x14ac:dyDescent="0.2">
      <c r="B16" s="214">
        <f t="shared" si="0"/>
        <v>43682</v>
      </c>
      <c r="C16" s="214">
        <v>43688</v>
      </c>
      <c r="D16" s="293">
        <v>133.64356383857299</v>
      </c>
      <c r="E16" s="293">
        <v>136.678976560541</v>
      </c>
      <c r="F16" s="293">
        <v>152.68984320198101</v>
      </c>
      <c r="G16" s="293">
        <v>158.652419716206</v>
      </c>
      <c r="H16" s="294">
        <v>161.61614583333301</v>
      </c>
      <c r="I16" s="293">
        <v>16.094865265182001</v>
      </c>
      <c r="J16" s="293">
        <v>22.692974286292799</v>
      </c>
      <c r="K16" s="293">
        <v>2.4650019653681401</v>
      </c>
      <c r="L16" s="289"/>
      <c r="M16" s="295"/>
      <c r="N16" s="295"/>
      <c r="O16" s="295"/>
      <c r="P16" s="295"/>
      <c r="Q16" s="289"/>
      <c r="R16" s="289"/>
      <c r="S16" s="289"/>
      <c r="T16" s="289"/>
      <c r="U16" s="289"/>
    </row>
    <row r="17" spans="2:21" s="291" customFormat="1" x14ac:dyDescent="0.2">
      <c r="B17" s="214">
        <f t="shared" si="0"/>
        <v>43689</v>
      </c>
      <c r="C17" s="214">
        <v>43695</v>
      </c>
      <c r="D17" s="293">
        <v>150.81096771061601</v>
      </c>
      <c r="E17" s="293">
        <v>152.723851628375</v>
      </c>
      <c r="F17" s="293">
        <v>169.095302577512</v>
      </c>
      <c r="G17" s="293">
        <v>175.02169483154</v>
      </c>
      <c r="H17" s="294">
        <v>147.384162414966</v>
      </c>
      <c r="I17" s="293">
        <v>15.376318910608401</v>
      </c>
      <c r="J17" s="293">
        <v>22.357732468131399</v>
      </c>
      <c r="K17" s="293">
        <v>2.4201273652516</v>
      </c>
      <c r="L17" s="289"/>
      <c r="M17" s="295"/>
      <c r="N17" s="295"/>
      <c r="O17" s="295"/>
      <c r="P17" s="295"/>
      <c r="Q17" s="289"/>
      <c r="R17" s="289"/>
      <c r="S17" s="289"/>
      <c r="T17" s="289"/>
      <c r="U17" s="289"/>
    </row>
    <row r="18" spans="2:21" s="291" customFormat="1" x14ac:dyDescent="0.2">
      <c r="B18" s="214">
        <f t="shared" si="0"/>
        <v>43696</v>
      </c>
      <c r="C18" s="214">
        <v>43702</v>
      </c>
      <c r="D18" s="293">
        <v>142.21051186365199</v>
      </c>
      <c r="E18" s="293">
        <v>144.42273214097801</v>
      </c>
      <c r="F18" s="293">
        <v>158.50475556458201</v>
      </c>
      <c r="G18" s="293">
        <v>165.13499202800801</v>
      </c>
      <c r="H18" s="294">
        <v>133.724181547619</v>
      </c>
      <c r="I18" s="293">
        <v>15.2876214308057</v>
      </c>
      <c r="J18" s="293">
        <v>22.168148644917</v>
      </c>
      <c r="K18" s="293">
        <v>2.2516889664533601</v>
      </c>
      <c r="L18" s="289"/>
      <c r="M18" s="295"/>
      <c r="N18" s="295"/>
      <c r="O18" s="295"/>
      <c r="P18" s="295"/>
      <c r="Q18" s="289"/>
      <c r="R18" s="289"/>
      <c r="S18" s="289"/>
      <c r="T18" s="289"/>
      <c r="U18" s="289"/>
    </row>
    <row r="19" spans="2:21" s="291" customFormat="1" x14ac:dyDescent="0.2">
      <c r="B19" s="214">
        <f t="shared" si="0"/>
        <v>43703</v>
      </c>
      <c r="C19" s="214">
        <v>43709</v>
      </c>
      <c r="D19" s="293">
        <v>130.557277678329</v>
      </c>
      <c r="E19" s="293">
        <v>133.24825639534501</v>
      </c>
      <c r="F19" s="293">
        <v>147.237095132885</v>
      </c>
      <c r="G19" s="293">
        <v>153.88977461944901</v>
      </c>
      <c r="H19" s="294">
        <v>153.03616071428601</v>
      </c>
      <c r="I19" s="293">
        <v>15.6903254913898</v>
      </c>
      <c r="J19" s="293">
        <v>22.494487107255601</v>
      </c>
      <c r="K19" s="293">
        <v>2.2432535605470099</v>
      </c>
      <c r="L19" s="289"/>
      <c r="M19" s="295"/>
      <c r="N19" s="295"/>
      <c r="O19" s="295"/>
      <c r="P19" s="295"/>
      <c r="Q19" s="289"/>
      <c r="R19" s="289"/>
      <c r="S19" s="289"/>
      <c r="T19" s="289"/>
      <c r="U19" s="289"/>
    </row>
    <row r="20" spans="2:21" s="291" customFormat="1" x14ac:dyDescent="0.2">
      <c r="B20" s="214">
        <f t="shared" si="0"/>
        <v>43710</v>
      </c>
      <c r="C20" s="214">
        <v>43716</v>
      </c>
      <c r="D20" s="293">
        <v>134.298961150461</v>
      </c>
      <c r="E20" s="293">
        <v>137.54349583024799</v>
      </c>
      <c r="F20" s="293">
        <v>154.49611506923</v>
      </c>
      <c r="G20" s="293">
        <v>160.295592212006</v>
      </c>
      <c r="H20" s="294">
        <v>160.45141369047599</v>
      </c>
      <c r="I20" s="293">
        <v>15.3637232577099</v>
      </c>
      <c r="J20" s="293">
        <v>22.541958343121099</v>
      </c>
      <c r="K20" s="293">
        <v>2.4927047373455902</v>
      </c>
      <c r="L20" s="289"/>
      <c r="M20" s="295"/>
      <c r="N20" s="295"/>
      <c r="O20" s="295"/>
      <c r="P20" s="295"/>
      <c r="Q20" s="289"/>
      <c r="R20" s="289"/>
      <c r="S20" s="289"/>
      <c r="T20" s="289"/>
      <c r="U20" s="289"/>
    </row>
    <row r="21" spans="2:21" s="291" customFormat="1" x14ac:dyDescent="0.2">
      <c r="B21" s="214">
        <f t="shared" si="0"/>
        <v>43717</v>
      </c>
      <c r="C21" s="214">
        <v>43723</v>
      </c>
      <c r="D21" s="293">
        <v>150.67886679860899</v>
      </c>
      <c r="E21" s="293">
        <v>152.57036614136899</v>
      </c>
      <c r="F21" s="293">
        <v>168.571025417393</v>
      </c>
      <c r="G21" s="293">
        <v>174.38588957990399</v>
      </c>
      <c r="H21" s="294">
        <v>148.36406249999999</v>
      </c>
      <c r="I21" s="293">
        <v>15.1266290879051</v>
      </c>
      <c r="J21" s="293">
        <v>22.0283611106202</v>
      </c>
      <c r="K21" s="293">
        <v>2.3099385657099898</v>
      </c>
      <c r="L21" s="289"/>
      <c r="M21" s="295"/>
      <c r="N21" s="295"/>
      <c r="O21" s="295"/>
      <c r="P21" s="295"/>
      <c r="Q21" s="289"/>
      <c r="R21" s="289"/>
      <c r="S21" s="289"/>
      <c r="T21" s="289"/>
      <c r="U21" s="289"/>
    </row>
    <row r="22" spans="2:21" s="291" customFormat="1" x14ac:dyDescent="0.2">
      <c r="B22" s="214">
        <f t="shared" si="0"/>
        <v>43724</v>
      </c>
      <c r="C22" s="214">
        <v>43730</v>
      </c>
      <c r="D22" s="293">
        <v>143.571405873299</v>
      </c>
      <c r="E22" s="293">
        <v>145.83388758348499</v>
      </c>
      <c r="F22" s="293">
        <v>159.837745039623</v>
      </c>
      <c r="G22" s="293">
        <v>166.41299646174301</v>
      </c>
      <c r="H22" s="294">
        <v>151.00037202381</v>
      </c>
      <c r="I22" s="293">
        <v>15.2639504809241</v>
      </c>
      <c r="J22" s="293">
        <v>22.129162057614799</v>
      </c>
      <c r="K22" s="293">
        <v>2.2176672975686</v>
      </c>
      <c r="L22" s="289"/>
      <c r="M22" s="295"/>
      <c r="N22" s="295"/>
      <c r="O22" s="295"/>
      <c r="P22" s="295"/>
      <c r="Q22" s="289"/>
      <c r="R22" s="289"/>
      <c r="S22" s="289"/>
      <c r="T22" s="289"/>
      <c r="U22" s="289"/>
    </row>
    <row r="23" spans="2:21" s="291" customFormat="1" x14ac:dyDescent="0.2">
      <c r="B23" s="214">
        <f t="shared" si="0"/>
        <v>43731</v>
      </c>
      <c r="C23" s="214">
        <v>43737</v>
      </c>
      <c r="D23" s="293">
        <v>140.379310463417</v>
      </c>
      <c r="E23" s="293">
        <v>144.27754617181299</v>
      </c>
      <c r="F23" s="293">
        <v>160.12370785508401</v>
      </c>
      <c r="G23" s="293">
        <v>165.397998628442</v>
      </c>
      <c r="H23" s="294">
        <v>158.34271402550101</v>
      </c>
      <c r="I23" s="293">
        <v>15.351053185887301</v>
      </c>
      <c r="J23" s="293">
        <v>22.287415320187701</v>
      </c>
      <c r="K23" s="293">
        <v>2.2620255229442998</v>
      </c>
      <c r="L23" s="289"/>
      <c r="M23" s="295"/>
      <c r="N23" s="295"/>
      <c r="O23" s="295"/>
      <c r="P23" s="295"/>
      <c r="Q23" s="289"/>
      <c r="R23" s="289"/>
      <c r="S23" s="289"/>
      <c r="T23" s="289"/>
      <c r="U23" s="289"/>
    </row>
    <row r="24" spans="2:21" s="291" customFormat="1" x14ac:dyDescent="0.2">
      <c r="B24" s="214">
        <f t="shared" si="0"/>
        <v>43738</v>
      </c>
      <c r="C24" s="214">
        <v>43744</v>
      </c>
      <c r="D24" s="293">
        <v>154.352849984047</v>
      </c>
      <c r="E24" s="293">
        <v>156.090704539314</v>
      </c>
      <c r="F24" s="293">
        <v>172.053167727963</v>
      </c>
      <c r="G24" s="293">
        <v>177.94726632585301</v>
      </c>
      <c r="H24" s="294">
        <v>150.00892857142901</v>
      </c>
      <c r="I24" s="293">
        <v>15.1494455316373</v>
      </c>
      <c r="J24" s="293">
        <v>22.145059223554899</v>
      </c>
      <c r="K24" s="293">
        <v>2.2089896488664502</v>
      </c>
      <c r="L24" s="289"/>
      <c r="M24" s="295"/>
      <c r="N24" s="295"/>
      <c r="O24" s="295"/>
      <c r="P24" s="295"/>
      <c r="Q24" s="289"/>
      <c r="R24" s="289"/>
      <c r="S24" s="289"/>
      <c r="T24" s="289"/>
      <c r="U24" s="289"/>
    </row>
    <row r="25" spans="2:21" s="291" customFormat="1" x14ac:dyDescent="0.2">
      <c r="B25" s="214">
        <f t="shared" si="0"/>
        <v>43745</v>
      </c>
      <c r="C25" s="214">
        <v>43751</v>
      </c>
      <c r="D25" s="293">
        <v>143.66750112050701</v>
      </c>
      <c r="E25" s="293">
        <v>146.11603396637599</v>
      </c>
      <c r="F25" s="293">
        <v>160.512874211639</v>
      </c>
      <c r="G25" s="293">
        <v>167.07445332969101</v>
      </c>
      <c r="H25" s="294">
        <v>147.856175595238</v>
      </c>
      <c r="I25" s="293">
        <v>15.478747199182401</v>
      </c>
      <c r="J25" s="293">
        <v>22.355687659264699</v>
      </c>
      <c r="K25" s="293">
        <v>2.1882746268656699</v>
      </c>
      <c r="L25" s="289"/>
      <c r="M25" s="295"/>
      <c r="N25" s="295"/>
      <c r="O25" s="295"/>
      <c r="P25" s="295"/>
      <c r="Q25" s="289"/>
      <c r="R25" s="289"/>
      <c r="S25" s="289"/>
      <c r="T25" s="289"/>
      <c r="U25" s="289"/>
    </row>
    <row r="26" spans="2:21" s="291" customFormat="1" x14ac:dyDescent="0.2">
      <c r="B26" s="214">
        <f t="shared" si="0"/>
        <v>43752</v>
      </c>
      <c r="C26" s="214">
        <v>43758</v>
      </c>
      <c r="D26" s="293">
        <v>136.76194811273101</v>
      </c>
      <c r="E26" s="293">
        <v>139.92352751988699</v>
      </c>
      <c r="F26" s="293">
        <v>155.99706484729001</v>
      </c>
      <c r="G26" s="293">
        <v>161.51560087567699</v>
      </c>
      <c r="H26" s="294">
        <v>165.95282738095199</v>
      </c>
      <c r="I26" s="293">
        <v>15.7147863611102</v>
      </c>
      <c r="J26" s="293">
        <v>22.551277906622602</v>
      </c>
      <c r="K26" s="293">
        <v>2.2747146439386698</v>
      </c>
      <c r="L26" s="289"/>
      <c r="M26" s="295"/>
      <c r="N26" s="295"/>
      <c r="O26" s="295"/>
      <c r="P26" s="295"/>
      <c r="Q26" s="289"/>
      <c r="R26" s="289"/>
      <c r="S26" s="289"/>
      <c r="T26" s="289"/>
      <c r="U26" s="289"/>
    </row>
    <row r="27" spans="2:21" s="291" customFormat="1" x14ac:dyDescent="0.2">
      <c r="B27" s="214">
        <f t="shared" si="0"/>
        <v>43759</v>
      </c>
      <c r="C27" s="214">
        <v>43765</v>
      </c>
      <c r="D27" s="293">
        <v>154.80731847033701</v>
      </c>
      <c r="E27" s="293">
        <v>156.90372807242599</v>
      </c>
      <c r="F27" s="293">
        <v>175.34256982063701</v>
      </c>
      <c r="G27" s="293">
        <v>179.946509467667</v>
      </c>
      <c r="H27" s="294">
        <v>158.230729166667</v>
      </c>
      <c r="I27" s="293">
        <v>15.2393921796361</v>
      </c>
      <c r="J27" s="293">
        <v>22.2384712006337</v>
      </c>
      <c r="K27" s="293">
        <v>2.4517978872873001</v>
      </c>
      <c r="L27" s="289"/>
      <c r="M27" s="295"/>
      <c r="N27" s="295"/>
      <c r="O27" s="295"/>
      <c r="P27" s="295"/>
      <c r="Q27" s="289"/>
      <c r="R27" s="289"/>
      <c r="S27" s="289"/>
      <c r="T27" s="289"/>
      <c r="U27" s="289"/>
    </row>
    <row r="28" spans="2:21" s="291" customFormat="1" x14ac:dyDescent="0.2">
      <c r="B28" s="214">
        <f t="shared" si="0"/>
        <v>43766</v>
      </c>
      <c r="C28" s="214">
        <v>43772</v>
      </c>
      <c r="D28" s="293">
        <v>150.990473787497</v>
      </c>
      <c r="E28" s="293">
        <v>153.08447504424799</v>
      </c>
      <c r="F28" s="293">
        <v>167.93809016196099</v>
      </c>
      <c r="G28" s="293">
        <v>174.205676419745</v>
      </c>
      <c r="H28" s="294">
        <v>141.783615023474</v>
      </c>
      <c r="I28" s="293">
        <v>15.1927902631283</v>
      </c>
      <c r="J28" s="293">
        <v>22.0691900120894</v>
      </c>
      <c r="K28" s="293">
        <v>2.2142088839301302</v>
      </c>
      <c r="L28" s="289"/>
      <c r="M28" s="295"/>
      <c r="N28" s="295"/>
      <c r="O28" s="295"/>
      <c r="P28" s="295"/>
      <c r="Q28" s="289"/>
      <c r="R28" s="289"/>
      <c r="S28" s="289"/>
      <c r="T28" s="289"/>
      <c r="U28" s="289"/>
    </row>
    <row r="29" spans="2:21" s="291" customFormat="1" x14ac:dyDescent="0.2">
      <c r="B29" s="214">
        <f t="shared" si="0"/>
        <v>43773</v>
      </c>
      <c r="C29" s="214">
        <v>43779</v>
      </c>
      <c r="D29" s="293">
        <v>137.03311253098499</v>
      </c>
      <c r="E29" s="293">
        <v>139.81379314972</v>
      </c>
      <c r="F29" s="293">
        <v>153.893407098447</v>
      </c>
      <c r="G29" s="293">
        <v>160.29992692341301</v>
      </c>
      <c r="H29" s="294">
        <v>155.87482638888901</v>
      </c>
      <c r="I29" s="293">
        <v>15.570489399275001</v>
      </c>
      <c r="J29" s="293">
        <v>22.3822127934937</v>
      </c>
      <c r="K29" s="293">
        <v>2.1946011868839301</v>
      </c>
      <c r="L29" s="289"/>
      <c r="M29" s="295"/>
      <c r="N29" s="295"/>
      <c r="O29" s="295"/>
      <c r="P29" s="295"/>
      <c r="Q29" s="289"/>
      <c r="R29" s="289"/>
      <c r="S29" s="289"/>
      <c r="T29" s="289"/>
      <c r="U29" s="289"/>
    </row>
    <row r="30" spans="2:21" s="291" customFormat="1" x14ac:dyDescent="0.2">
      <c r="B30" s="214">
        <f t="shared" si="0"/>
        <v>43780</v>
      </c>
      <c r="C30" s="214">
        <v>43786</v>
      </c>
      <c r="D30" s="293">
        <v>132.94178532526701</v>
      </c>
      <c r="E30" s="293">
        <v>136.589646833958</v>
      </c>
      <c r="F30" s="293">
        <v>150.91440101697</v>
      </c>
      <c r="G30" s="293">
        <v>157.36421913879599</v>
      </c>
      <c r="H30" s="294">
        <v>172.1</v>
      </c>
      <c r="I30" s="293">
        <v>15.5067008985879</v>
      </c>
      <c r="J30" s="293">
        <v>22.394854794709801</v>
      </c>
      <c r="K30" s="293">
        <v>2.1927429392053601</v>
      </c>
      <c r="L30" s="289"/>
      <c r="M30" s="295"/>
      <c r="N30" s="295"/>
      <c r="O30" s="295"/>
      <c r="P30" s="295"/>
      <c r="Q30" s="289"/>
      <c r="R30" s="289"/>
      <c r="S30" s="289"/>
      <c r="T30" s="289"/>
      <c r="U30" s="289"/>
    </row>
    <row r="31" spans="2:21" s="291" customFormat="1" x14ac:dyDescent="0.2">
      <c r="B31" s="214">
        <f t="shared" si="0"/>
        <v>43787</v>
      </c>
      <c r="C31" s="214">
        <v>43793</v>
      </c>
      <c r="D31" s="293">
        <v>154.17035105608201</v>
      </c>
      <c r="E31" s="293">
        <v>156.352181257654</v>
      </c>
      <c r="F31" s="293">
        <v>173.41531752041999</v>
      </c>
      <c r="G31" s="293">
        <v>179.524230843841</v>
      </c>
      <c r="H31" s="294">
        <v>161.133035714286</v>
      </c>
      <c r="I31" s="293">
        <v>15.1245197642164</v>
      </c>
      <c r="J31" s="293">
        <v>22.4348448832076</v>
      </c>
      <c r="K31" s="293">
        <v>2.47093646920003</v>
      </c>
      <c r="L31" s="289"/>
      <c r="M31" s="295"/>
      <c r="N31" s="295"/>
      <c r="O31" s="295"/>
      <c r="P31" s="295"/>
      <c r="Q31" s="289"/>
      <c r="R31" s="289"/>
      <c r="S31" s="289"/>
      <c r="T31" s="289"/>
      <c r="U31" s="289"/>
    </row>
    <row r="32" spans="2:21" s="291" customFormat="1" x14ac:dyDescent="0.2">
      <c r="B32" s="214">
        <f t="shared" si="0"/>
        <v>43794</v>
      </c>
      <c r="C32" s="214">
        <v>43800</v>
      </c>
      <c r="D32" s="293">
        <v>152.62184797320501</v>
      </c>
      <c r="E32" s="293">
        <v>154.84010951718901</v>
      </c>
      <c r="F32" s="293">
        <v>169.044109063749</v>
      </c>
      <c r="G32" s="293">
        <v>175.74909935743599</v>
      </c>
      <c r="H32" s="294">
        <v>149.62118279569901</v>
      </c>
      <c r="I32" s="293">
        <v>15.1620543016029</v>
      </c>
      <c r="J32" s="293">
        <v>22.1452473874666</v>
      </c>
      <c r="K32" s="293">
        <v>2.1994385213313201</v>
      </c>
      <c r="L32" s="289"/>
      <c r="M32" s="295"/>
      <c r="N32" s="295"/>
      <c r="O32" s="295"/>
      <c r="P32" s="295"/>
      <c r="Q32" s="289"/>
      <c r="R32" s="289"/>
      <c r="S32" s="289"/>
      <c r="T32" s="289"/>
      <c r="U32" s="289"/>
    </row>
    <row r="33" spans="2:21" s="291" customFormat="1" x14ac:dyDescent="0.2">
      <c r="B33" s="214">
        <f t="shared" si="0"/>
        <v>43801</v>
      </c>
      <c r="C33" s="214">
        <v>43807</v>
      </c>
      <c r="D33" s="293">
        <v>137.13398467865699</v>
      </c>
      <c r="E33" s="293">
        <v>139.899397685488</v>
      </c>
      <c r="F33" s="293">
        <v>153.72852429833301</v>
      </c>
      <c r="G33" s="293">
        <v>160.744898646096</v>
      </c>
      <c r="H33" s="294" t="s">
        <v>113</v>
      </c>
      <c r="I33" s="293">
        <v>15.539253821353199</v>
      </c>
      <c r="J33" s="293">
        <v>22.436640220207298</v>
      </c>
      <c r="K33" s="293">
        <v>2.1768204701861298</v>
      </c>
      <c r="L33" s="289"/>
      <c r="M33" s="295"/>
      <c r="N33" s="295"/>
      <c r="O33" s="295"/>
      <c r="P33" s="295"/>
      <c r="Q33" s="289"/>
      <c r="R33" s="289"/>
      <c r="S33" s="289"/>
      <c r="T33" s="289"/>
      <c r="U33" s="289"/>
    </row>
    <row r="34" spans="2:21" s="291" customFormat="1" x14ac:dyDescent="0.2">
      <c r="B34" s="214">
        <f t="shared" si="0"/>
        <v>43808</v>
      </c>
      <c r="C34" s="214">
        <v>43814</v>
      </c>
      <c r="D34" s="293">
        <v>152.98048085238099</v>
      </c>
      <c r="E34" s="293">
        <v>155.32109200057201</v>
      </c>
      <c r="F34" s="293">
        <v>173.148034206505</v>
      </c>
      <c r="G34" s="293">
        <v>179.096324512308</v>
      </c>
      <c r="H34" s="294" t="s">
        <v>113</v>
      </c>
      <c r="I34" s="293">
        <v>15.0860661840745</v>
      </c>
      <c r="J34" s="293">
        <v>22.4733849480365</v>
      </c>
      <c r="K34" s="293">
        <v>2.5407451817623499</v>
      </c>
      <c r="L34" s="289"/>
      <c r="M34" s="295"/>
      <c r="N34" s="295"/>
      <c r="O34" s="295"/>
      <c r="P34" s="295"/>
      <c r="Q34" s="289"/>
      <c r="R34" s="289"/>
      <c r="S34" s="289"/>
      <c r="T34" s="289"/>
      <c r="U34" s="289"/>
    </row>
    <row r="35" spans="2:21" s="291" customFormat="1" x14ac:dyDescent="0.2">
      <c r="B35" s="214">
        <f t="shared" si="0"/>
        <v>43815</v>
      </c>
      <c r="C35" s="214">
        <v>43821</v>
      </c>
      <c r="D35" s="293">
        <v>153.95112548300301</v>
      </c>
      <c r="E35" s="293">
        <v>156.09111725429099</v>
      </c>
      <c r="F35" s="293">
        <v>170.48516383755</v>
      </c>
      <c r="G35" s="293">
        <v>177.08685381762399</v>
      </c>
      <c r="H35" s="294" t="s">
        <v>113</v>
      </c>
      <c r="I35" s="293">
        <v>15.0477273418877</v>
      </c>
      <c r="J35" s="293">
        <v>22.082030052592</v>
      </c>
      <c r="K35" s="293">
        <v>2.1655454529215299</v>
      </c>
      <c r="L35" s="289"/>
      <c r="M35" s="295"/>
      <c r="N35" s="295"/>
      <c r="O35" s="295"/>
      <c r="P35" s="295"/>
      <c r="Q35" s="289"/>
      <c r="R35" s="289"/>
      <c r="S35" s="289"/>
      <c r="T35" s="289"/>
      <c r="U35" s="289"/>
    </row>
    <row r="36" spans="2:21" s="291" customFormat="1" x14ac:dyDescent="0.2">
      <c r="B36" s="298">
        <f t="shared" si="0"/>
        <v>43822</v>
      </c>
      <c r="C36" s="298">
        <v>43828</v>
      </c>
      <c r="D36" s="299">
        <v>140.67343687719099</v>
      </c>
      <c r="E36" s="299">
        <v>143.158531870221</v>
      </c>
      <c r="F36" s="299">
        <v>157.271132095973</v>
      </c>
      <c r="G36" s="299">
        <v>164.01792329333799</v>
      </c>
      <c r="H36" s="300" t="s">
        <v>113</v>
      </c>
      <c r="I36" s="299">
        <v>15.5173913043478</v>
      </c>
      <c r="J36" s="299">
        <v>22.469370097100299</v>
      </c>
      <c r="K36" s="299">
        <v>2.15596395701826</v>
      </c>
      <c r="L36" s="289"/>
      <c r="M36" s="295"/>
      <c r="N36" s="295"/>
      <c r="O36" s="295"/>
      <c r="P36" s="295"/>
      <c r="Q36" s="289"/>
      <c r="R36" s="289"/>
      <c r="S36" s="289"/>
      <c r="T36" s="289"/>
      <c r="U36" s="289"/>
    </row>
    <row r="37" spans="2:21" s="291" customFormat="1" x14ac:dyDescent="0.2">
      <c r="B37" s="214">
        <f t="shared" si="0"/>
        <v>43829</v>
      </c>
      <c r="C37" s="214">
        <v>43835</v>
      </c>
      <c r="D37" s="293">
        <v>135.71324495854199</v>
      </c>
      <c r="E37" s="293">
        <v>138.690862248662</v>
      </c>
      <c r="F37" s="293">
        <v>152.78434271619301</v>
      </c>
      <c r="G37" s="293">
        <v>159.509729671163</v>
      </c>
      <c r="H37" s="294" t="s">
        <v>113</v>
      </c>
      <c r="I37" s="293">
        <v>15.578006642170701</v>
      </c>
      <c r="J37" s="293">
        <v>22.564941255281902</v>
      </c>
      <c r="K37" s="293">
        <v>2.1132310973594901</v>
      </c>
      <c r="L37" s="289"/>
      <c r="M37" s="295"/>
      <c r="N37" s="295"/>
      <c r="O37" s="295"/>
      <c r="P37" s="295"/>
      <c r="Q37" s="289"/>
      <c r="R37" s="289"/>
      <c r="S37" s="289"/>
      <c r="T37" s="289"/>
      <c r="U37" s="289"/>
    </row>
    <row r="38" spans="2:21" s="291" customFormat="1" x14ac:dyDescent="0.2">
      <c r="B38" s="214">
        <f t="shared" si="0"/>
        <v>43836</v>
      </c>
      <c r="C38" s="214">
        <v>43842</v>
      </c>
      <c r="D38" s="293">
        <v>137.21001884262199</v>
      </c>
      <c r="E38" s="293">
        <v>141.72471217022601</v>
      </c>
      <c r="F38" s="293">
        <v>155.916897089397</v>
      </c>
      <c r="G38" s="293">
        <v>166.36898735248801</v>
      </c>
      <c r="H38" s="294" t="s">
        <v>113</v>
      </c>
      <c r="I38" s="293">
        <v>15.6175621576064</v>
      </c>
      <c r="J38" s="293">
        <v>23.0847548494005</v>
      </c>
      <c r="K38" s="293">
        <v>2.4666373333333298</v>
      </c>
      <c r="L38" s="289"/>
      <c r="M38" s="295"/>
      <c r="N38" s="295"/>
      <c r="O38" s="295"/>
      <c r="P38" s="295"/>
      <c r="Q38" s="289"/>
      <c r="R38" s="289"/>
      <c r="S38" s="289"/>
      <c r="T38" s="289"/>
      <c r="U38" s="289"/>
    </row>
    <row r="39" spans="2:21" s="291" customFormat="1" x14ac:dyDescent="0.2">
      <c r="B39" s="214">
        <f t="shared" si="0"/>
        <v>43843</v>
      </c>
      <c r="C39" s="214">
        <v>43849</v>
      </c>
      <c r="D39" s="293">
        <v>155.11841302778799</v>
      </c>
      <c r="E39" s="293">
        <v>157.48516883089701</v>
      </c>
      <c r="F39" s="293">
        <v>174.533745454545</v>
      </c>
      <c r="G39" s="293">
        <v>180.31179767846299</v>
      </c>
      <c r="H39" s="294">
        <v>147.64193548387101</v>
      </c>
      <c r="I39" s="293">
        <v>14.9475554239032</v>
      </c>
      <c r="J39" s="293">
        <v>22.128160064891201</v>
      </c>
      <c r="K39" s="293">
        <v>2.2733398462606398</v>
      </c>
      <c r="L39" s="289"/>
      <c r="M39" s="295"/>
      <c r="N39" s="295"/>
      <c r="O39" s="295"/>
      <c r="P39" s="295"/>
      <c r="Q39" s="289"/>
      <c r="R39" s="289"/>
      <c r="S39" s="289"/>
      <c r="T39" s="289"/>
      <c r="U39" s="289"/>
    </row>
    <row r="40" spans="2:21" s="291" customFormat="1" x14ac:dyDescent="0.2">
      <c r="B40" s="214">
        <f t="shared" si="0"/>
        <v>43850</v>
      </c>
      <c r="C40" s="214">
        <v>43856</v>
      </c>
      <c r="D40" s="293">
        <v>146.038434284895</v>
      </c>
      <c r="E40" s="293">
        <v>148.591181446592</v>
      </c>
      <c r="F40" s="293">
        <v>163.01823388341001</v>
      </c>
      <c r="G40" s="293">
        <v>169.426315302706</v>
      </c>
      <c r="H40" s="294" t="s">
        <v>113</v>
      </c>
      <c r="I40" s="293">
        <v>15.3098474997045</v>
      </c>
      <c r="J40" s="293">
        <v>22.312838296807399</v>
      </c>
      <c r="K40" s="293">
        <v>2.2124330547074398</v>
      </c>
      <c r="L40" s="289"/>
      <c r="M40" s="295"/>
      <c r="N40" s="295"/>
      <c r="O40" s="295"/>
      <c r="P40" s="295"/>
      <c r="Q40" s="289"/>
      <c r="R40" s="289"/>
      <c r="S40" s="289"/>
      <c r="T40" s="289"/>
      <c r="U40" s="289"/>
    </row>
    <row r="41" spans="2:21" s="291" customFormat="1" x14ac:dyDescent="0.2">
      <c r="B41" s="214">
        <f t="shared" si="0"/>
        <v>43857</v>
      </c>
      <c r="C41" s="214">
        <v>43863</v>
      </c>
      <c r="D41" s="293">
        <v>134.09914164732299</v>
      </c>
      <c r="E41" s="293">
        <v>137.061333751229</v>
      </c>
      <c r="F41" s="293">
        <v>150.73369310769999</v>
      </c>
      <c r="G41" s="293">
        <v>157.39357558196701</v>
      </c>
      <c r="H41" s="294" t="s">
        <v>113</v>
      </c>
      <c r="I41" s="293">
        <v>15.5200649508637</v>
      </c>
      <c r="J41" s="293">
        <v>22.520898024195098</v>
      </c>
      <c r="K41" s="293">
        <v>2.17830684069766</v>
      </c>
      <c r="L41" s="289"/>
      <c r="M41" s="295"/>
      <c r="N41" s="295"/>
      <c r="O41" s="295"/>
      <c r="P41" s="295"/>
      <c r="Q41" s="289"/>
      <c r="R41" s="289"/>
      <c r="S41" s="289"/>
      <c r="T41" s="289"/>
      <c r="U41" s="289"/>
    </row>
    <row r="42" spans="2:21" s="291" customFormat="1" x14ac:dyDescent="0.2">
      <c r="B42" s="214">
        <f t="shared" si="0"/>
        <v>43864</v>
      </c>
      <c r="C42" s="214">
        <v>43870</v>
      </c>
      <c r="D42" s="293">
        <v>132.97009407512101</v>
      </c>
      <c r="E42" s="293">
        <v>136.94750456259899</v>
      </c>
      <c r="F42" s="293">
        <v>154.09028755371401</v>
      </c>
      <c r="G42" s="293">
        <v>158.531668623098</v>
      </c>
      <c r="H42" s="294">
        <v>143.9</v>
      </c>
      <c r="I42" s="293">
        <v>15.2637851662404</v>
      </c>
      <c r="J42" s="293">
        <v>22.266743325362899</v>
      </c>
      <c r="K42" s="293">
        <v>2.3361805346448499</v>
      </c>
      <c r="L42" s="289"/>
      <c r="M42" s="295"/>
      <c r="N42" s="295"/>
      <c r="O42" s="295"/>
      <c r="P42" s="295"/>
      <c r="Q42" s="289"/>
      <c r="R42" s="289"/>
      <c r="S42" s="289"/>
      <c r="T42" s="289"/>
      <c r="U42" s="289"/>
    </row>
    <row r="43" spans="2:21" s="291" customFormat="1" x14ac:dyDescent="0.2">
      <c r="B43" s="214">
        <f t="shared" si="0"/>
        <v>43871</v>
      </c>
      <c r="C43" s="214">
        <v>43877</v>
      </c>
      <c r="D43" s="293">
        <v>149.08005005302201</v>
      </c>
      <c r="E43" s="293">
        <v>150.884415357606</v>
      </c>
      <c r="F43" s="293">
        <v>169.00250060498499</v>
      </c>
      <c r="G43" s="293">
        <v>173.86799583408001</v>
      </c>
      <c r="H43" s="294" t="s">
        <v>113</v>
      </c>
      <c r="I43" s="293">
        <v>15.1383510112558</v>
      </c>
      <c r="J43" s="293">
        <v>22.4145888869296</v>
      </c>
      <c r="K43" s="293">
        <v>2.4490934465450098</v>
      </c>
      <c r="L43" s="289"/>
      <c r="M43" s="295"/>
      <c r="N43" s="295"/>
      <c r="O43" s="295"/>
      <c r="P43" s="295"/>
      <c r="Q43" s="289"/>
      <c r="R43" s="289"/>
      <c r="S43" s="289"/>
      <c r="T43" s="289"/>
      <c r="U43" s="289"/>
    </row>
    <row r="44" spans="2:21" s="291" customFormat="1" x14ac:dyDescent="0.2">
      <c r="B44" s="214">
        <f t="shared" si="0"/>
        <v>43878</v>
      </c>
      <c r="C44" s="214">
        <v>43884</v>
      </c>
      <c r="D44" s="293">
        <v>147.280738321271</v>
      </c>
      <c r="E44" s="293">
        <v>149.42662414501601</v>
      </c>
      <c r="F44" s="293">
        <v>164.80749354214399</v>
      </c>
      <c r="G44" s="293">
        <v>170.666488163</v>
      </c>
      <c r="H44" s="294">
        <v>148.9</v>
      </c>
      <c r="I44" s="293">
        <v>15.201645963630799</v>
      </c>
      <c r="J44" s="293">
        <v>22.104685506920099</v>
      </c>
      <c r="K44" s="293">
        <v>2.2705714355856301</v>
      </c>
      <c r="L44" s="289"/>
      <c r="M44" s="295"/>
      <c r="N44" s="295"/>
      <c r="O44" s="295"/>
      <c r="P44" s="295"/>
      <c r="Q44" s="289"/>
      <c r="R44" s="289"/>
      <c r="S44" s="289"/>
      <c r="T44" s="289"/>
      <c r="U44" s="289"/>
    </row>
    <row r="45" spans="2:21" s="291" customFormat="1" x14ac:dyDescent="0.2">
      <c r="B45" s="214">
        <f t="shared" si="0"/>
        <v>43885</v>
      </c>
      <c r="C45" s="214">
        <v>43891</v>
      </c>
      <c r="D45" s="293">
        <v>132.759385233297</v>
      </c>
      <c r="E45" s="293">
        <v>135.66971969757901</v>
      </c>
      <c r="F45" s="293">
        <v>149.88248245643501</v>
      </c>
      <c r="G45" s="293">
        <v>155.95756657893301</v>
      </c>
      <c r="H45" s="294" t="s">
        <v>113</v>
      </c>
      <c r="I45" s="293">
        <v>15.570358358681</v>
      </c>
      <c r="J45" s="293">
        <v>22.1397857332501</v>
      </c>
      <c r="K45" s="293">
        <v>2.2065638688739599</v>
      </c>
      <c r="L45" s="289"/>
      <c r="M45" s="295"/>
      <c r="N45" s="295"/>
      <c r="O45" s="295"/>
      <c r="P45" s="295"/>
      <c r="Q45" s="289"/>
      <c r="R45" s="289"/>
      <c r="S45" s="289"/>
      <c r="T45" s="289"/>
      <c r="U45" s="289"/>
    </row>
    <row r="46" spans="2:21" s="291" customFormat="1" x14ac:dyDescent="0.2">
      <c r="B46" s="214">
        <f t="shared" si="0"/>
        <v>43892</v>
      </c>
      <c r="C46" s="214">
        <v>43898</v>
      </c>
      <c r="D46" s="293">
        <v>125.78279696243</v>
      </c>
      <c r="E46" s="293">
        <v>129.46196805100899</v>
      </c>
      <c r="F46" s="293">
        <v>143.195240941187</v>
      </c>
      <c r="G46" s="293">
        <v>149.43622576386599</v>
      </c>
      <c r="H46" s="294">
        <v>160.82134831460701</v>
      </c>
      <c r="I46" s="293">
        <v>15.6803757365685</v>
      </c>
      <c r="J46" s="293">
        <v>22.252043375330999</v>
      </c>
      <c r="K46" s="293">
        <v>2.2341827214762402</v>
      </c>
      <c r="L46" s="289"/>
      <c r="M46" s="295"/>
      <c r="N46" s="295"/>
      <c r="O46" s="295"/>
      <c r="P46" s="295"/>
      <c r="Q46" s="289"/>
      <c r="R46" s="289"/>
      <c r="S46" s="289"/>
      <c r="T46" s="289"/>
      <c r="U46" s="289"/>
    </row>
    <row r="47" spans="2:21" s="291" customFormat="1" x14ac:dyDescent="0.2">
      <c r="B47" s="214">
        <f t="shared" si="0"/>
        <v>43899</v>
      </c>
      <c r="C47" s="214">
        <v>43905</v>
      </c>
      <c r="D47" s="293">
        <v>125.917502149645</v>
      </c>
      <c r="E47" s="293">
        <v>130.36064919458701</v>
      </c>
      <c r="F47" s="293">
        <v>144.339004178273</v>
      </c>
      <c r="G47" s="293">
        <v>150.23602442285301</v>
      </c>
      <c r="H47" s="294">
        <v>139.06049370531201</v>
      </c>
      <c r="I47" s="293">
        <v>15.503756575004999</v>
      </c>
      <c r="J47" s="293">
        <v>22.3151663231715</v>
      </c>
      <c r="K47" s="293">
        <v>2.4688859402367198</v>
      </c>
      <c r="L47" s="289"/>
      <c r="M47" s="295"/>
      <c r="N47" s="295"/>
      <c r="O47" s="295"/>
      <c r="P47" s="295"/>
      <c r="Q47" s="289"/>
      <c r="R47" s="289"/>
      <c r="S47" s="289"/>
      <c r="T47" s="289"/>
      <c r="U47" s="289"/>
    </row>
    <row r="48" spans="2:21" s="291" customFormat="1" x14ac:dyDescent="0.2">
      <c r="B48" s="214">
        <f t="shared" si="0"/>
        <v>43906</v>
      </c>
      <c r="C48" s="214">
        <v>43912</v>
      </c>
      <c r="D48" s="293">
        <v>137.118145636169</v>
      </c>
      <c r="E48" s="293">
        <v>138.633910829238</v>
      </c>
      <c r="F48" s="293">
        <v>155.63144678061201</v>
      </c>
      <c r="G48" s="293">
        <v>160.89603602154901</v>
      </c>
      <c r="H48" s="294">
        <v>149.16415094339601</v>
      </c>
      <c r="I48" s="293">
        <v>15.292314063607099</v>
      </c>
      <c r="J48" s="293">
        <v>22.276484598632099</v>
      </c>
      <c r="K48" s="293">
        <v>2.4408620897995799</v>
      </c>
      <c r="L48" s="289"/>
      <c r="M48" s="295"/>
      <c r="N48" s="295"/>
      <c r="O48" s="295"/>
      <c r="P48" s="295"/>
      <c r="Q48" s="289"/>
      <c r="R48" s="289"/>
      <c r="S48" s="289"/>
      <c r="T48" s="289"/>
      <c r="U48" s="289"/>
    </row>
    <row r="49" spans="2:21" s="291" customFormat="1" x14ac:dyDescent="0.2">
      <c r="B49" s="214">
        <f t="shared" si="0"/>
        <v>43913</v>
      </c>
      <c r="C49" s="214">
        <v>43919</v>
      </c>
      <c r="D49" s="293">
        <v>126.553117389644</v>
      </c>
      <c r="E49" s="293">
        <v>129.11888339698899</v>
      </c>
      <c r="F49" s="293">
        <v>144.62744101201599</v>
      </c>
      <c r="G49" s="293">
        <v>150.796516824706</v>
      </c>
      <c r="H49" s="294">
        <v>152.94780302423999</v>
      </c>
      <c r="I49" s="293">
        <v>15.499291698090101</v>
      </c>
      <c r="J49" s="293">
        <v>22.606156413528598</v>
      </c>
      <c r="K49" s="293">
        <v>2.4549371179906601</v>
      </c>
      <c r="L49" s="289"/>
      <c r="M49" s="295"/>
      <c r="N49" s="295"/>
      <c r="O49" s="295"/>
      <c r="P49" s="295"/>
      <c r="Q49" s="289"/>
      <c r="R49" s="289"/>
      <c r="S49" s="289"/>
      <c r="T49" s="289"/>
      <c r="U49" s="289"/>
    </row>
    <row r="50" spans="2:21" s="291" customFormat="1" x14ac:dyDescent="0.2">
      <c r="B50" s="214">
        <f t="shared" si="0"/>
        <v>43920</v>
      </c>
      <c r="C50" s="214">
        <v>43926</v>
      </c>
      <c r="D50" s="293">
        <v>116.471117379216</v>
      </c>
      <c r="E50" s="293">
        <v>120.38042459867501</v>
      </c>
      <c r="F50" s="293">
        <v>134.623481159449</v>
      </c>
      <c r="G50" s="293">
        <v>141.08595948269399</v>
      </c>
      <c r="H50" s="294">
        <v>159.9</v>
      </c>
      <c r="I50" s="293">
        <v>15.653971146337099</v>
      </c>
      <c r="J50" s="293">
        <v>22.818967732867499</v>
      </c>
      <c r="K50" s="293">
        <v>2.57456067629579</v>
      </c>
      <c r="L50" s="289"/>
      <c r="M50" s="295"/>
      <c r="N50" s="295"/>
      <c r="O50" s="295"/>
      <c r="P50" s="295"/>
      <c r="Q50" s="289"/>
      <c r="R50" s="289"/>
      <c r="S50" s="289"/>
      <c r="T50" s="289"/>
      <c r="U50" s="289"/>
    </row>
    <row r="51" spans="2:21" s="291" customFormat="1" x14ac:dyDescent="0.2">
      <c r="B51" s="214">
        <f t="shared" si="0"/>
        <v>43927</v>
      </c>
      <c r="C51" s="214">
        <v>43933</v>
      </c>
      <c r="D51" s="293">
        <v>109.851945931635</v>
      </c>
      <c r="E51" s="293">
        <v>113.539381860858</v>
      </c>
      <c r="F51" s="293">
        <v>127.25826891709799</v>
      </c>
      <c r="G51" s="293">
        <v>133.78657070860299</v>
      </c>
      <c r="H51" s="294" t="s">
        <v>113</v>
      </c>
      <c r="I51" s="293">
        <v>15.555851768255501</v>
      </c>
      <c r="J51" s="293">
        <v>22.734939601868</v>
      </c>
      <c r="K51" s="293">
        <v>2.4069759184611201</v>
      </c>
      <c r="L51" s="289"/>
      <c r="M51" s="295"/>
      <c r="N51" s="295"/>
      <c r="O51" s="295"/>
      <c r="P51" s="295"/>
      <c r="Q51" s="289"/>
      <c r="R51" s="289"/>
      <c r="S51" s="289"/>
      <c r="T51" s="289"/>
      <c r="U51" s="289"/>
    </row>
    <row r="52" spans="2:21" s="291" customFormat="1" x14ac:dyDescent="0.2">
      <c r="B52" s="214">
        <f t="shared" si="0"/>
        <v>43934</v>
      </c>
      <c r="C52" s="214">
        <v>43940</v>
      </c>
      <c r="D52" s="293">
        <v>102.864555087334</v>
      </c>
      <c r="E52" s="293">
        <v>107.44520672321001</v>
      </c>
      <c r="F52" s="293">
        <v>120.957426015956</v>
      </c>
      <c r="G52" s="293">
        <v>127.569358334051</v>
      </c>
      <c r="H52" s="294" t="s">
        <v>113</v>
      </c>
      <c r="I52" s="293">
        <v>15.6798096355695</v>
      </c>
      <c r="J52" s="293">
        <v>22.879106486912701</v>
      </c>
      <c r="K52" s="293">
        <v>2.39328013109749</v>
      </c>
      <c r="L52" s="289"/>
      <c r="M52" s="295"/>
      <c r="N52" s="295"/>
      <c r="O52" s="295"/>
      <c r="P52" s="295"/>
      <c r="Q52" s="289"/>
      <c r="R52" s="289"/>
      <c r="S52" s="289"/>
      <c r="T52" s="289"/>
      <c r="U52" s="289"/>
    </row>
    <row r="53" spans="2:21" s="291" customFormat="1" x14ac:dyDescent="0.2">
      <c r="B53" s="214">
        <f t="shared" si="0"/>
        <v>43941</v>
      </c>
      <c r="C53" s="214">
        <v>43947</v>
      </c>
      <c r="D53" s="293">
        <v>99.520935710592298</v>
      </c>
      <c r="E53" s="293">
        <v>105.660003149869</v>
      </c>
      <c r="F53" s="293">
        <v>119.278722757663</v>
      </c>
      <c r="G53" s="293">
        <v>125.781903915469</v>
      </c>
      <c r="H53" s="294" t="s">
        <v>113</v>
      </c>
      <c r="I53" s="293">
        <v>15.673776431334799</v>
      </c>
      <c r="J53" s="293">
        <v>23.160356849295699</v>
      </c>
      <c r="K53" s="293">
        <v>2.3968862997187599</v>
      </c>
      <c r="L53" s="289"/>
      <c r="M53" s="295"/>
      <c r="N53" s="295"/>
      <c r="O53" s="295"/>
      <c r="P53" s="295"/>
      <c r="Q53" s="289"/>
      <c r="R53" s="289"/>
      <c r="S53" s="289"/>
      <c r="T53" s="289"/>
      <c r="U53" s="289"/>
    </row>
    <row r="54" spans="2:21" s="291" customFormat="1" x14ac:dyDescent="0.2">
      <c r="B54" s="214">
        <f t="shared" si="0"/>
        <v>43948</v>
      </c>
      <c r="C54" s="214">
        <v>43954</v>
      </c>
      <c r="D54" s="293">
        <v>101.052538578777</v>
      </c>
      <c r="E54" s="293">
        <v>107.37443699035499</v>
      </c>
      <c r="F54" s="293">
        <v>124.394749608764</v>
      </c>
      <c r="G54" s="293">
        <v>128.23428434003301</v>
      </c>
      <c r="H54" s="294" t="s">
        <v>113</v>
      </c>
      <c r="I54" s="293">
        <v>15.4489561520401</v>
      </c>
      <c r="J54" s="293">
        <v>23.030178445741701</v>
      </c>
      <c r="K54" s="293">
        <v>2.0810787632588599</v>
      </c>
      <c r="L54" s="289"/>
      <c r="M54" s="295"/>
      <c r="N54" s="295"/>
      <c r="O54" s="295"/>
      <c r="P54" s="295"/>
      <c r="Q54" s="289"/>
      <c r="R54" s="289"/>
      <c r="S54" s="289"/>
      <c r="T54" s="289"/>
      <c r="U54" s="289"/>
    </row>
    <row r="55" spans="2:21" s="291" customFormat="1" x14ac:dyDescent="0.2">
      <c r="B55" s="214">
        <f t="shared" si="0"/>
        <v>43955</v>
      </c>
      <c r="C55" s="214">
        <v>43961</v>
      </c>
      <c r="D55" s="293">
        <v>110.40797496988</v>
      </c>
      <c r="E55" s="293">
        <v>111.782435072171</v>
      </c>
      <c r="F55" s="293">
        <v>127.868695441738</v>
      </c>
      <c r="G55" s="293">
        <v>133.870323867922</v>
      </c>
      <c r="H55" s="294" t="s">
        <v>113</v>
      </c>
      <c r="I55" s="293">
        <v>14.993792023135301</v>
      </c>
      <c r="J55" s="293">
        <v>22.532486651030499</v>
      </c>
      <c r="K55" s="293">
        <v>2.4377131549847699</v>
      </c>
      <c r="L55" s="289"/>
      <c r="M55" s="295"/>
      <c r="N55" s="295"/>
      <c r="O55" s="295"/>
      <c r="P55" s="295"/>
      <c r="Q55" s="289"/>
      <c r="R55" s="289"/>
      <c r="S55" s="289"/>
      <c r="T55" s="289"/>
      <c r="U55" s="289"/>
    </row>
    <row r="56" spans="2:21" s="291" customFormat="1" x14ac:dyDescent="0.2">
      <c r="B56" s="214">
        <f t="shared" si="0"/>
        <v>43962</v>
      </c>
      <c r="C56" s="214">
        <v>43968</v>
      </c>
      <c r="D56" s="293">
        <v>109.303665777915</v>
      </c>
      <c r="E56" s="293">
        <v>111.325672847874</v>
      </c>
      <c r="F56" s="293">
        <v>126.51753928753401</v>
      </c>
      <c r="G56" s="293">
        <v>133.06577536431101</v>
      </c>
      <c r="H56" s="294">
        <v>145.9</v>
      </c>
      <c r="I56" s="293">
        <v>14.8474498858158</v>
      </c>
      <c r="J56" s="293">
        <v>22.186181226411801</v>
      </c>
      <c r="K56" s="293">
        <v>2.3711613920569099</v>
      </c>
      <c r="L56" s="289"/>
      <c r="M56" s="295"/>
      <c r="N56" s="295"/>
      <c r="O56" s="295"/>
      <c r="P56" s="295"/>
      <c r="Q56" s="289"/>
      <c r="R56" s="289"/>
      <c r="S56" s="289"/>
      <c r="T56" s="289"/>
      <c r="U56" s="289"/>
    </row>
    <row r="57" spans="2:21" s="291" customFormat="1" x14ac:dyDescent="0.2">
      <c r="B57" s="214">
        <f t="shared" si="0"/>
        <v>43969</v>
      </c>
      <c r="C57" s="214">
        <v>43975</v>
      </c>
      <c r="D57" s="293">
        <v>108.272566138958</v>
      </c>
      <c r="E57" s="293">
        <v>110.453900675752</v>
      </c>
      <c r="F57" s="293">
        <v>124.626768140823</v>
      </c>
      <c r="G57" s="293">
        <v>131.45711289092301</v>
      </c>
      <c r="H57" s="294" t="s">
        <v>113</v>
      </c>
      <c r="I57" s="293">
        <v>14.749550332363</v>
      </c>
      <c r="J57" s="293">
        <v>21.966584639295402</v>
      </c>
      <c r="K57" s="293">
        <v>1.9277040242530901</v>
      </c>
      <c r="L57" s="289"/>
      <c r="M57" s="295"/>
      <c r="N57" s="295"/>
      <c r="O57" s="295"/>
      <c r="P57" s="295"/>
      <c r="Q57" s="289"/>
      <c r="R57" s="289"/>
      <c r="S57" s="289"/>
      <c r="T57" s="289"/>
      <c r="U57" s="289"/>
    </row>
    <row r="58" spans="2:21" s="291" customFormat="1" x14ac:dyDescent="0.2">
      <c r="B58" s="214">
        <f t="shared" si="0"/>
        <v>43976</v>
      </c>
      <c r="C58" s="214">
        <v>43982</v>
      </c>
      <c r="D58" s="293">
        <v>104.228614881992</v>
      </c>
      <c r="E58" s="293">
        <v>106.800772739736</v>
      </c>
      <c r="F58" s="293">
        <v>120.51386728284599</v>
      </c>
      <c r="G58" s="293">
        <v>127.451547509802</v>
      </c>
      <c r="H58" s="294" t="s">
        <v>113</v>
      </c>
      <c r="I58" s="293">
        <v>14.8334578696343</v>
      </c>
      <c r="J58" s="293">
        <v>22.073100347202502</v>
      </c>
      <c r="K58" s="293">
        <v>1.9218611666721299</v>
      </c>
      <c r="L58" s="289"/>
      <c r="M58" s="295"/>
      <c r="N58" s="295"/>
      <c r="O58" s="295"/>
      <c r="P58" s="295"/>
      <c r="Q58" s="289"/>
      <c r="R58" s="289"/>
      <c r="S58" s="289"/>
      <c r="T58" s="289"/>
      <c r="U58" s="289"/>
    </row>
    <row r="59" spans="2:21" s="291" customFormat="1" x14ac:dyDescent="0.2">
      <c r="B59" s="214">
        <f t="shared" si="0"/>
        <v>43983</v>
      </c>
      <c r="C59" s="214">
        <v>43989</v>
      </c>
      <c r="D59" s="293">
        <v>107.684740779016</v>
      </c>
      <c r="E59" s="293">
        <v>109.820572315639</v>
      </c>
      <c r="F59" s="293">
        <v>125.393762506535</v>
      </c>
      <c r="G59" s="293">
        <v>131.82999757432</v>
      </c>
      <c r="H59" s="294" t="s">
        <v>113</v>
      </c>
      <c r="I59" s="293">
        <v>14.9673870247075</v>
      </c>
      <c r="J59" s="293">
        <v>22.155065829909699</v>
      </c>
      <c r="K59" s="293">
        <v>1.89738271516412</v>
      </c>
      <c r="L59" s="289"/>
      <c r="M59" s="295"/>
      <c r="N59" s="295"/>
      <c r="O59" s="295"/>
      <c r="P59" s="295"/>
      <c r="Q59" s="289"/>
      <c r="R59" s="289"/>
      <c r="S59" s="289"/>
      <c r="T59" s="289"/>
      <c r="U59" s="289"/>
    </row>
    <row r="60" spans="2:21" s="291" customFormat="1" x14ac:dyDescent="0.2">
      <c r="B60" s="214">
        <f t="shared" si="0"/>
        <v>43990</v>
      </c>
      <c r="C60" s="214">
        <v>43996</v>
      </c>
      <c r="D60" s="293">
        <v>120.323844567547</v>
      </c>
      <c r="E60" s="293">
        <v>121.649866808737</v>
      </c>
      <c r="F60" s="293">
        <v>138.49173739205401</v>
      </c>
      <c r="G60" s="293">
        <v>144.46037362133299</v>
      </c>
      <c r="H60" s="294">
        <v>148.9</v>
      </c>
      <c r="I60" s="293">
        <v>14.8265341026557</v>
      </c>
      <c r="J60" s="293">
        <v>22.2992923720753</v>
      </c>
      <c r="K60" s="293">
        <v>2.3625887705281801</v>
      </c>
      <c r="L60" s="289"/>
      <c r="M60" s="295"/>
      <c r="N60" s="295"/>
      <c r="O60" s="295"/>
      <c r="P60" s="295"/>
      <c r="Q60" s="289"/>
      <c r="R60" s="289"/>
      <c r="S60" s="289"/>
      <c r="T60" s="289"/>
      <c r="U60" s="289"/>
    </row>
    <row r="61" spans="2:21" s="291" customFormat="1" x14ac:dyDescent="0.2">
      <c r="B61" s="214">
        <f t="shared" si="0"/>
        <v>43997</v>
      </c>
      <c r="C61" s="214">
        <v>44003</v>
      </c>
      <c r="D61" s="293">
        <v>122.45919542226</v>
      </c>
      <c r="E61" s="293">
        <v>123.61276809496999</v>
      </c>
      <c r="F61" s="293">
        <v>139.082503252295</v>
      </c>
      <c r="G61" s="293">
        <v>145.60266228546701</v>
      </c>
      <c r="H61" s="294">
        <v>147.9</v>
      </c>
      <c r="I61" s="293">
        <v>14.7968681472324</v>
      </c>
      <c r="J61" s="293">
        <v>22.0093731637707</v>
      </c>
      <c r="K61" s="293">
        <v>1.983023225046</v>
      </c>
      <c r="L61" s="289"/>
      <c r="M61" s="295"/>
      <c r="N61" s="295"/>
      <c r="O61" s="295"/>
      <c r="P61" s="295"/>
      <c r="Q61" s="289"/>
      <c r="R61" s="289"/>
      <c r="S61" s="289"/>
      <c r="T61" s="289"/>
      <c r="U61" s="289"/>
    </row>
    <row r="62" spans="2:21" s="291" customFormat="1" x14ac:dyDescent="0.2">
      <c r="B62" s="298">
        <f t="shared" si="0"/>
        <v>44004</v>
      </c>
      <c r="C62" s="298">
        <v>44010</v>
      </c>
      <c r="D62" s="299">
        <v>118.549980153655</v>
      </c>
      <c r="E62" s="299">
        <v>120.03526894210199</v>
      </c>
      <c r="F62" s="299">
        <v>134.47302555726401</v>
      </c>
      <c r="G62" s="299">
        <v>141.075355876548</v>
      </c>
      <c r="H62" s="300" t="s">
        <v>113</v>
      </c>
      <c r="I62" s="299">
        <v>14.8341912947557</v>
      </c>
      <c r="J62" s="299">
        <v>21.971222604211398</v>
      </c>
      <c r="K62" s="299">
        <v>1.9063953417400099</v>
      </c>
      <c r="L62" s="289"/>
      <c r="M62" s="295"/>
      <c r="N62" s="295"/>
      <c r="O62" s="295"/>
      <c r="P62" s="295"/>
      <c r="Q62" s="289"/>
      <c r="R62" s="289"/>
      <c r="S62" s="289"/>
      <c r="T62" s="289"/>
      <c r="U62" s="289"/>
    </row>
    <row r="63" spans="2:21" s="291" customFormat="1" x14ac:dyDescent="0.2">
      <c r="B63" s="214">
        <f>B62+7</f>
        <v>44011</v>
      </c>
      <c r="C63" s="214">
        <f>C62+7</f>
        <v>44017</v>
      </c>
      <c r="D63" s="293">
        <v>113.38840739847301</v>
      </c>
      <c r="E63" s="293">
        <v>115.533953600773</v>
      </c>
      <c r="F63" s="293">
        <v>129.82112496329901</v>
      </c>
      <c r="G63" s="293">
        <v>136.21670362698501</v>
      </c>
      <c r="H63" s="294"/>
      <c r="I63" s="293">
        <v>14.9947952357644</v>
      </c>
      <c r="J63" s="293">
        <v>22.030964447625902</v>
      </c>
      <c r="K63" s="293">
        <v>1.9060604442545901</v>
      </c>
      <c r="L63" s="289"/>
      <c r="M63" s="359"/>
      <c r="U63" s="289"/>
    </row>
    <row r="64" spans="2:21" x14ac:dyDescent="0.2">
      <c r="B64" s="214">
        <f t="shared" ref="B64:B115" si="1">B63+7</f>
        <v>44018</v>
      </c>
      <c r="C64" s="214">
        <f t="shared" ref="C64:C115" si="2">C63+7</f>
        <v>44024</v>
      </c>
      <c r="D64" s="293">
        <v>112.6024625</v>
      </c>
      <c r="E64" s="293">
        <v>114.25470929304799</v>
      </c>
      <c r="F64" s="293">
        <v>129.62011727243399</v>
      </c>
      <c r="G64" s="293">
        <v>135.86683719132699</v>
      </c>
      <c r="H64" s="294"/>
      <c r="I64" s="293">
        <v>15.119722637296199</v>
      </c>
      <c r="J64" s="293">
        <v>22.168897480819201</v>
      </c>
      <c r="K64" s="293">
        <v>1.8613864191367899</v>
      </c>
      <c r="M64" s="291"/>
    </row>
    <row r="65" spans="2:13" x14ac:dyDescent="0.2">
      <c r="B65" s="214">
        <f t="shared" si="1"/>
        <v>44025</v>
      </c>
      <c r="C65" s="214">
        <f t="shared" si="2"/>
        <v>44031</v>
      </c>
      <c r="D65" s="293">
        <v>124.32640016548601</v>
      </c>
      <c r="E65" s="293">
        <v>125.85047725035299</v>
      </c>
      <c r="F65" s="293">
        <v>144.47622812288699</v>
      </c>
      <c r="G65" s="293">
        <v>149.89844527037599</v>
      </c>
      <c r="H65" s="294"/>
      <c r="I65" s="293">
        <v>15.000838153122199</v>
      </c>
      <c r="J65" s="293">
        <v>22.2534152122387</v>
      </c>
      <c r="K65" s="293">
        <v>2.1653689820251101</v>
      </c>
      <c r="M65" s="291"/>
    </row>
    <row r="66" spans="2:13" x14ac:dyDescent="0.2">
      <c r="B66" s="214">
        <f t="shared" si="1"/>
        <v>44032</v>
      </c>
      <c r="C66" s="214">
        <f t="shared" si="2"/>
        <v>44038</v>
      </c>
      <c r="D66" s="293">
        <v>129.14706934710401</v>
      </c>
      <c r="E66" s="293">
        <v>130.80545450663899</v>
      </c>
      <c r="F66" s="293">
        <v>147.60302453771899</v>
      </c>
      <c r="G66" s="293">
        <v>153.59095634297199</v>
      </c>
      <c r="H66" s="294"/>
      <c r="I66" s="293">
        <v>14.890803526289201</v>
      </c>
      <c r="J66" s="293">
        <v>22.1091545262965</v>
      </c>
      <c r="K66" s="293">
        <v>2.0418356035218701</v>
      </c>
      <c r="M66" s="291"/>
    </row>
    <row r="67" spans="2:13" x14ac:dyDescent="0.2">
      <c r="B67" s="214">
        <f t="shared" si="1"/>
        <v>44039</v>
      </c>
      <c r="C67" s="214">
        <f t="shared" si="2"/>
        <v>44045</v>
      </c>
      <c r="D67" s="293">
        <v>123.615762109835</v>
      </c>
      <c r="E67" s="293">
        <v>125.103150683479</v>
      </c>
      <c r="F67" s="293">
        <v>140.25245617012399</v>
      </c>
      <c r="G67" s="293">
        <v>147.038170292465</v>
      </c>
      <c r="H67" s="294"/>
      <c r="I67" s="293">
        <v>14.8271942224954</v>
      </c>
      <c r="J67" s="293">
        <v>21.9839989444053</v>
      </c>
      <c r="K67" s="293">
        <v>1.89452350927761</v>
      </c>
      <c r="M67" s="291"/>
    </row>
    <row r="68" spans="2:13" x14ac:dyDescent="0.2">
      <c r="B68" s="214">
        <f t="shared" si="1"/>
        <v>44046</v>
      </c>
      <c r="C68" s="214">
        <f t="shared" si="2"/>
        <v>44052</v>
      </c>
      <c r="D68" s="293">
        <v>116.64544924062</v>
      </c>
      <c r="E68" s="293">
        <v>118.512612523047</v>
      </c>
      <c r="F68" s="293">
        <v>133.07463705831799</v>
      </c>
      <c r="G68" s="293">
        <v>139.734691548348</v>
      </c>
      <c r="H68" s="294"/>
      <c r="I68" s="293">
        <v>15.1437583217847</v>
      </c>
      <c r="J68" s="293">
        <v>22.201141767892398</v>
      </c>
      <c r="K68" s="293">
        <v>1.9092602644549099</v>
      </c>
    </row>
    <row r="69" spans="2:13" x14ac:dyDescent="0.2">
      <c r="B69" s="214">
        <f t="shared" si="1"/>
        <v>44053</v>
      </c>
      <c r="C69" s="214">
        <f t="shared" si="2"/>
        <v>44059</v>
      </c>
      <c r="D69" s="293">
        <v>110.02680169646</v>
      </c>
      <c r="E69" s="293">
        <v>112.165845850094</v>
      </c>
      <c r="F69" s="293">
        <v>126.54004566425</v>
      </c>
      <c r="G69" s="293">
        <v>133.30526226791599</v>
      </c>
      <c r="H69" s="294"/>
      <c r="I69" s="293">
        <v>15.3155597360816</v>
      </c>
      <c r="J69" s="293">
        <v>22.4150196599977</v>
      </c>
      <c r="K69" s="293">
        <v>1.89097260977298</v>
      </c>
    </row>
    <row r="70" spans="2:13" x14ac:dyDescent="0.2">
      <c r="B70" s="214">
        <f t="shared" si="1"/>
        <v>44060</v>
      </c>
      <c r="C70" s="214">
        <f t="shared" si="2"/>
        <v>44066</v>
      </c>
      <c r="D70" s="293">
        <v>113.21331086679101</v>
      </c>
      <c r="E70" s="293">
        <v>115.315519541673</v>
      </c>
      <c r="F70" s="293">
        <v>131.02222726315301</v>
      </c>
      <c r="G70" s="293">
        <v>137.69140807752899</v>
      </c>
      <c r="H70" s="294"/>
      <c r="I70" s="293">
        <v>15.2394842899437</v>
      </c>
      <c r="J70" s="293">
        <v>22.425820007332799</v>
      </c>
      <c r="K70" s="293">
        <v>1.87216255916435</v>
      </c>
    </row>
    <row r="71" spans="2:13" x14ac:dyDescent="0.2">
      <c r="B71" s="214">
        <f t="shared" si="1"/>
        <v>44067</v>
      </c>
      <c r="C71" s="214">
        <f t="shared" si="2"/>
        <v>44073</v>
      </c>
      <c r="D71" s="293">
        <v>130.39320786516899</v>
      </c>
      <c r="E71" s="293">
        <v>131.777251624884</v>
      </c>
      <c r="F71" s="293">
        <v>150.581174937779</v>
      </c>
      <c r="G71" s="293">
        <v>155.95564761847399</v>
      </c>
      <c r="H71" s="294"/>
      <c r="I71" s="293">
        <v>14.9706850675139</v>
      </c>
      <c r="J71" s="293">
        <v>22.5061917221032</v>
      </c>
      <c r="K71" s="293">
        <v>2.2408604502210498</v>
      </c>
    </row>
    <row r="72" spans="2:13" x14ac:dyDescent="0.2">
      <c r="B72" s="214">
        <f t="shared" si="1"/>
        <v>44074</v>
      </c>
      <c r="C72" s="214">
        <f t="shared" si="2"/>
        <v>44080</v>
      </c>
      <c r="D72" s="293">
        <v>131.992884321155</v>
      </c>
      <c r="E72" s="293">
        <v>134.052126242345</v>
      </c>
      <c r="F72" s="293">
        <v>149.180581087397</v>
      </c>
      <c r="G72" s="293">
        <v>155.78328862796701</v>
      </c>
      <c r="H72" s="294"/>
      <c r="I72" s="293">
        <v>14.8219327248356</v>
      </c>
      <c r="J72" s="293">
        <v>22.0154458978542</v>
      </c>
      <c r="K72" s="293">
        <v>1.90870871554412</v>
      </c>
    </row>
    <row r="73" spans="2:13" x14ac:dyDescent="0.2">
      <c r="B73" s="214">
        <f t="shared" si="1"/>
        <v>44081</v>
      </c>
      <c r="C73" s="214">
        <f t="shared" si="2"/>
        <v>44087</v>
      </c>
      <c r="D73" s="293">
        <v>121.75469873458999</v>
      </c>
      <c r="E73" s="293">
        <v>123.710814998451</v>
      </c>
      <c r="F73" s="293">
        <v>138.099339030126</v>
      </c>
      <c r="G73" s="293">
        <v>144.95294831264999</v>
      </c>
      <c r="H73" s="294"/>
      <c r="I73" s="293">
        <v>14.9961488914503</v>
      </c>
      <c r="J73" s="293">
        <v>22.114183212667101</v>
      </c>
      <c r="K73" s="293">
        <v>2.0103807911401299</v>
      </c>
    </row>
    <row r="74" spans="2:13" x14ac:dyDescent="0.2">
      <c r="B74" s="214">
        <f t="shared" si="1"/>
        <v>44088</v>
      </c>
      <c r="C74" s="214">
        <f t="shared" si="2"/>
        <v>44094</v>
      </c>
      <c r="D74" s="293">
        <v>113.317469969633</v>
      </c>
      <c r="E74" s="293">
        <v>115.3328935752</v>
      </c>
      <c r="F74" s="293">
        <v>129.85513723034401</v>
      </c>
      <c r="G74" s="293">
        <v>136.80415576169599</v>
      </c>
      <c r="H74" s="294"/>
      <c r="I74" s="293">
        <v>15.386469813363201</v>
      </c>
      <c r="J74" s="293">
        <v>22.4851971788468</v>
      </c>
      <c r="K74" s="293">
        <v>1.94320221272525</v>
      </c>
    </row>
    <row r="75" spans="2:13" x14ac:dyDescent="0.2">
      <c r="B75" s="214">
        <f t="shared" si="1"/>
        <v>44095</v>
      </c>
      <c r="C75" s="214">
        <f t="shared" si="2"/>
        <v>44101</v>
      </c>
      <c r="D75" s="293">
        <v>110.126287870502</v>
      </c>
      <c r="E75" s="293">
        <v>112.216066784126</v>
      </c>
      <c r="F75" s="293">
        <v>127.239956914524</v>
      </c>
      <c r="G75" s="293">
        <v>133.837708762912</v>
      </c>
      <c r="H75" s="294"/>
      <c r="I75" s="293">
        <v>15.3223743325954</v>
      </c>
      <c r="J75" s="293">
        <v>22.446398723939598</v>
      </c>
      <c r="K75" s="293">
        <v>1.95746715980105</v>
      </c>
    </row>
    <row r="76" spans="2:13" x14ac:dyDescent="0.2">
      <c r="B76" s="214">
        <f t="shared" si="1"/>
        <v>44102</v>
      </c>
      <c r="C76" s="214">
        <f t="shared" si="2"/>
        <v>44108</v>
      </c>
      <c r="D76" s="293">
        <v>117.86088406393201</v>
      </c>
      <c r="E76" s="293">
        <v>119.45615271561201</v>
      </c>
      <c r="F76" s="293">
        <v>137.53929038366201</v>
      </c>
      <c r="G76" s="293">
        <v>142.99017305315201</v>
      </c>
      <c r="H76" s="294"/>
      <c r="I76" s="293">
        <v>15.0380317601086</v>
      </c>
      <c r="J76" s="293">
        <v>22.2681616426724</v>
      </c>
      <c r="K76" s="293">
        <v>2.09701861237702</v>
      </c>
    </row>
    <row r="77" spans="2:13" x14ac:dyDescent="0.2">
      <c r="B77" s="214">
        <f t="shared" si="1"/>
        <v>44109</v>
      </c>
      <c r="C77" s="214">
        <f t="shared" si="2"/>
        <v>44115</v>
      </c>
      <c r="D77" s="293">
        <v>127.93366746805999</v>
      </c>
      <c r="E77" s="293">
        <v>129.32706867633999</v>
      </c>
      <c r="F77" s="293">
        <v>147.41703329547499</v>
      </c>
      <c r="G77" s="293">
        <v>152.769711354251</v>
      </c>
      <c r="H77" s="294"/>
      <c r="I77" s="293">
        <v>14.8164759407505</v>
      </c>
      <c r="J77" s="293">
        <v>22.205149759734098</v>
      </c>
      <c r="K77" s="293">
        <v>2.1735140199424499</v>
      </c>
    </row>
    <row r="78" spans="2:13" x14ac:dyDescent="0.2">
      <c r="B78" s="214">
        <f t="shared" si="1"/>
        <v>44116</v>
      </c>
      <c r="C78" s="214">
        <f t="shared" si="2"/>
        <v>44122</v>
      </c>
      <c r="D78" s="293">
        <v>125.916721435794</v>
      </c>
      <c r="E78" s="293">
        <v>127.638101349336</v>
      </c>
      <c r="F78" s="293">
        <v>142.61719054335401</v>
      </c>
      <c r="G78" s="293">
        <v>149.28909364515499</v>
      </c>
      <c r="H78" s="294"/>
      <c r="I78" s="293">
        <v>14.8853811986297</v>
      </c>
      <c r="J78" s="293">
        <v>22.081250648529799</v>
      </c>
      <c r="K78" s="293">
        <v>1.9071829983020201</v>
      </c>
    </row>
    <row r="79" spans="2:13" x14ac:dyDescent="0.2">
      <c r="B79" s="214">
        <f t="shared" si="1"/>
        <v>44123</v>
      </c>
      <c r="C79" s="214">
        <f t="shared" si="2"/>
        <v>44129</v>
      </c>
      <c r="D79" s="293">
        <v>119.37272660809001</v>
      </c>
      <c r="E79" s="293">
        <v>121.37482987158999</v>
      </c>
      <c r="F79" s="293">
        <v>136.40182460555599</v>
      </c>
      <c r="G79" s="293">
        <v>142.805278334392</v>
      </c>
      <c r="H79" s="294"/>
      <c r="I79" s="293">
        <v>15.5510870545783</v>
      </c>
      <c r="J79" s="293">
        <v>22.445178465628</v>
      </c>
      <c r="K79" s="293">
        <v>1.94669693652303</v>
      </c>
    </row>
    <row r="80" spans="2:13" x14ac:dyDescent="0.2">
      <c r="B80" s="214">
        <f t="shared" si="1"/>
        <v>44130</v>
      </c>
      <c r="C80" s="214">
        <f t="shared" si="2"/>
        <v>44136</v>
      </c>
      <c r="D80" s="293">
        <v>111.217716400336</v>
      </c>
      <c r="E80" s="293">
        <v>113.28746829834699</v>
      </c>
      <c r="F80" s="293">
        <v>127.98202751343599</v>
      </c>
      <c r="G80" s="293">
        <v>134.820836366691</v>
      </c>
      <c r="H80" s="294"/>
      <c r="I80" s="293">
        <v>15.6803069641339</v>
      </c>
      <c r="J80" s="293">
        <v>22.597718557351602</v>
      </c>
      <c r="K80" s="293">
        <v>1.82172202312779</v>
      </c>
    </row>
    <row r="81" spans="2:11" x14ac:dyDescent="0.2">
      <c r="B81" s="214">
        <f t="shared" si="1"/>
        <v>44137</v>
      </c>
      <c r="C81" s="214">
        <f t="shared" si="2"/>
        <v>44143</v>
      </c>
      <c r="D81" s="293">
        <v>115.765177181364</v>
      </c>
      <c r="E81" s="293">
        <v>117.71866784647101</v>
      </c>
      <c r="F81" s="293">
        <v>133.82515752032501</v>
      </c>
      <c r="G81" s="293">
        <v>140.70807581478499</v>
      </c>
      <c r="H81" s="294"/>
      <c r="I81" s="293">
        <v>15.238481354268901</v>
      </c>
      <c r="J81" s="293">
        <v>22.3874683507036</v>
      </c>
      <c r="K81" s="293">
        <v>1.91820855047131</v>
      </c>
    </row>
    <row r="82" spans="2:11" x14ac:dyDescent="0.2">
      <c r="B82" s="214">
        <f t="shared" si="1"/>
        <v>44144</v>
      </c>
      <c r="C82" s="214">
        <f t="shared" si="2"/>
        <v>44150</v>
      </c>
      <c r="D82" s="293">
        <v>122.831581052968</v>
      </c>
      <c r="E82" s="293">
        <v>123.773107297301</v>
      </c>
      <c r="F82" s="293">
        <v>142.472477757549</v>
      </c>
      <c r="G82" s="293">
        <v>147.72832356782499</v>
      </c>
      <c r="H82" s="294"/>
      <c r="I82" s="293">
        <v>15.082470526864901</v>
      </c>
      <c r="J82" s="293">
        <v>22.727842406234199</v>
      </c>
      <c r="K82" s="293">
        <v>2.2489740903909499</v>
      </c>
    </row>
    <row r="83" spans="2:11" x14ac:dyDescent="0.2">
      <c r="B83" s="214">
        <f t="shared" si="1"/>
        <v>44151</v>
      </c>
      <c r="C83" s="214">
        <f t="shared" si="2"/>
        <v>44157</v>
      </c>
      <c r="D83" s="293">
        <v>129.32137303287101</v>
      </c>
      <c r="E83" s="293">
        <v>130.54277101192</v>
      </c>
      <c r="F83" s="293">
        <v>147.36915204006601</v>
      </c>
      <c r="G83" s="293">
        <v>153.45464830797999</v>
      </c>
      <c r="H83" s="294"/>
      <c r="I83" s="293">
        <v>15.0501432396252</v>
      </c>
      <c r="J83" s="293">
        <v>22.276167835147401</v>
      </c>
      <c r="K83" s="293">
        <v>2.1020704816169</v>
      </c>
    </row>
    <row r="84" spans="2:11" x14ac:dyDescent="0.2">
      <c r="B84" s="214">
        <f t="shared" si="1"/>
        <v>44158</v>
      </c>
      <c r="C84" s="214">
        <f t="shared" si="2"/>
        <v>44164</v>
      </c>
      <c r="D84" s="293">
        <v>119.214085822073</v>
      </c>
      <c r="E84" s="293">
        <v>121.050391755844</v>
      </c>
      <c r="F84" s="293">
        <v>136.00681599472099</v>
      </c>
      <c r="G84" s="293">
        <v>142.827859016632</v>
      </c>
      <c r="H84" s="294"/>
      <c r="I84" s="293">
        <v>15.4677644983091</v>
      </c>
      <c r="J84" s="293">
        <v>22.558408305529099</v>
      </c>
      <c r="K84" s="293">
        <v>2.1556937133435801</v>
      </c>
    </row>
    <row r="85" spans="2:11" x14ac:dyDescent="0.2">
      <c r="B85" s="214">
        <f t="shared" si="1"/>
        <v>44165</v>
      </c>
      <c r="C85" s="214">
        <f t="shared" si="2"/>
        <v>44171</v>
      </c>
      <c r="D85" s="293">
        <v>112.084322690639</v>
      </c>
      <c r="E85" s="293">
        <v>114.07745795026101</v>
      </c>
      <c r="F85" s="293">
        <v>129.00161445893801</v>
      </c>
      <c r="G85" s="293">
        <v>135.69790014611999</v>
      </c>
      <c r="H85" s="294"/>
      <c r="I85" s="293">
        <v>15.6514414036607</v>
      </c>
      <c r="J85" s="293">
        <v>22.654306657370601</v>
      </c>
      <c r="K85" s="293">
        <v>2.1431464092745101</v>
      </c>
    </row>
    <row r="86" spans="2:11" x14ac:dyDescent="0.2">
      <c r="B86" s="214">
        <f t="shared" si="1"/>
        <v>44172</v>
      </c>
      <c r="C86" s="214">
        <f t="shared" si="2"/>
        <v>44178</v>
      </c>
      <c r="D86" s="293">
        <v>124.917865105909</v>
      </c>
      <c r="E86" s="293">
        <v>126.144476677718</v>
      </c>
      <c r="F86" s="293">
        <v>145.335914635405</v>
      </c>
      <c r="G86" s="293">
        <v>150.317490696438</v>
      </c>
      <c r="H86" s="294"/>
      <c r="I86" s="293">
        <v>15.245741199801699</v>
      </c>
      <c r="J86" s="293">
        <v>22.739759465932799</v>
      </c>
      <c r="K86" s="293">
        <v>2.44506184994898</v>
      </c>
    </row>
    <row r="87" spans="2:11" x14ac:dyDescent="0.2">
      <c r="B87" s="214">
        <f t="shared" si="1"/>
        <v>44179</v>
      </c>
      <c r="C87" s="214">
        <f t="shared" si="2"/>
        <v>44185</v>
      </c>
      <c r="D87" s="293">
        <v>132.97353588241299</v>
      </c>
      <c r="E87" s="293">
        <v>133.563907137896</v>
      </c>
      <c r="F87" s="293">
        <v>150.73415505854899</v>
      </c>
      <c r="G87" s="293">
        <v>156.45401207868801</v>
      </c>
      <c r="H87" s="294"/>
      <c r="I87" s="293">
        <v>15.181132</v>
      </c>
      <c r="J87" s="293">
        <v>22.4341296196108</v>
      </c>
      <c r="K87" s="293">
        <v>2.2145809991518401</v>
      </c>
    </row>
    <row r="88" spans="2:11" x14ac:dyDescent="0.2">
      <c r="B88" s="214">
        <f t="shared" si="1"/>
        <v>44186</v>
      </c>
      <c r="C88" s="214">
        <f t="shared" si="2"/>
        <v>44192</v>
      </c>
      <c r="D88" s="293">
        <v>125.752186668486</v>
      </c>
      <c r="E88" s="293">
        <v>127.22597730372701</v>
      </c>
      <c r="F88" s="293">
        <v>142.85098283620201</v>
      </c>
      <c r="G88" s="293">
        <v>149.296794911327</v>
      </c>
      <c r="H88" s="294"/>
      <c r="I88" s="293">
        <v>15.2546915138466</v>
      </c>
      <c r="J88" s="293">
        <v>22.399518428018698</v>
      </c>
      <c r="K88" s="293">
        <v>2.1810925679967701</v>
      </c>
    </row>
    <row r="89" spans="2:11" x14ac:dyDescent="0.2">
      <c r="B89" s="298">
        <f t="shared" si="1"/>
        <v>44193</v>
      </c>
      <c r="C89" s="298">
        <f t="shared" si="2"/>
        <v>44199</v>
      </c>
      <c r="D89" s="299">
        <v>119.01068665931599</v>
      </c>
      <c r="E89" s="299">
        <v>120.929243518294</v>
      </c>
      <c r="F89" s="299">
        <v>136.04873675097099</v>
      </c>
      <c r="G89" s="299">
        <v>142.330113726478</v>
      </c>
      <c r="H89" s="300"/>
      <c r="I89" s="299">
        <v>15.455114102266601</v>
      </c>
      <c r="J89" s="299">
        <v>22.4055542447771</v>
      </c>
      <c r="K89" s="299">
        <v>2.1509121784968799</v>
      </c>
    </row>
    <row r="90" spans="2:11" x14ac:dyDescent="0.2">
      <c r="B90" s="214">
        <f t="shared" si="1"/>
        <v>44200</v>
      </c>
      <c r="C90" s="214">
        <f t="shared" si="2"/>
        <v>44206</v>
      </c>
      <c r="D90" s="293">
        <v>115.41942755052</v>
      </c>
      <c r="E90" s="293">
        <v>117.90555204916799</v>
      </c>
      <c r="F90" s="293">
        <v>132.78571623353599</v>
      </c>
      <c r="G90" s="293">
        <v>139.310615019229</v>
      </c>
      <c r="H90" s="294"/>
      <c r="I90" s="293">
        <v>15.5008148184004</v>
      </c>
      <c r="J90" s="293">
        <v>22.495726132500199</v>
      </c>
      <c r="K90" s="293">
        <v>2.0591343682533201</v>
      </c>
    </row>
    <row r="91" spans="2:11" x14ac:dyDescent="0.2">
      <c r="B91" s="214">
        <f t="shared" si="1"/>
        <v>44207</v>
      </c>
      <c r="C91" s="214">
        <f t="shared" si="2"/>
        <v>44213</v>
      </c>
      <c r="D91" s="293">
        <v>120.324947216119</v>
      </c>
      <c r="E91" s="293">
        <v>122.622082722719</v>
      </c>
      <c r="F91" s="293">
        <v>138.828984226572</v>
      </c>
      <c r="G91" s="293">
        <v>145.11380030289899</v>
      </c>
      <c r="H91" s="294"/>
      <c r="I91" s="293">
        <v>15.6217447723565</v>
      </c>
      <c r="J91" s="293">
        <v>22.890106357328499</v>
      </c>
      <c r="K91" s="293">
        <v>2.1719304219097002</v>
      </c>
    </row>
    <row r="92" spans="2:11" x14ac:dyDescent="0.2">
      <c r="B92" s="214">
        <f t="shared" si="1"/>
        <v>44214</v>
      </c>
      <c r="C92" s="214">
        <f t="shared" si="2"/>
        <v>44220</v>
      </c>
      <c r="D92" s="293">
        <v>131.81722006706599</v>
      </c>
      <c r="E92" s="293">
        <v>132.18480687318001</v>
      </c>
      <c r="F92" s="293">
        <v>149.678641228478</v>
      </c>
      <c r="G92" s="293">
        <v>155.908584919318</v>
      </c>
      <c r="H92" s="294"/>
      <c r="I92" s="293">
        <v>15.1436733145001</v>
      </c>
      <c r="J92" s="293">
        <v>22.484614745471699</v>
      </c>
      <c r="K92" s="293">
        <v>2.38621819861965</v>
      </c>
    </row>
    <row r="93" spans="2:11" x14ac:dyDescent="0.2">
      <c r="B93" s="214">
        <f t="shared" si="1"/>
        <v>44221</v>
      </c>
      <c r="C93" s="214">
        <f t="shared" si="2"/>
        <v>44227</v>
      </c>
      <c r="D93" s="293">
        <v>134.44405963867601</v>
      </c>
      <c r="E93" s="293">
        <v>135.5257403272</v>
      </c>
      <c r="F93" s="293">
        <v>152.49607483554001</v>
      </c>
      <c r="G93" s="293">
        <v>158.40071822360099</v>
      </c>
      <c r="H93" s="294"/>
      <c r="I93" s="293">
        <v>15.072412301481</v>
      </c>
      <c r="J93" s="293">
        <v>22.293607805265999</v>
      </c>
      <c r="K93" s="293">
        <v>2.1818639525336598</v>
      </c>
    </row>
    <row r="94" spans="2:11" x14ac:dyDescent="0.2">
      <c r="B94" s="214">
        <f t="shared" si="1"/>
        <v>44228</v>
      </c>
      <c r="C94" s="214">
        <f t="shared" si="2"/>
        <v>44234</v>
      </c>
      <c r="D94" s="293">
        <v>131.444998261639</v>
      </c>
      <c r="E94" s="293">
        <v>132.07338828910301</v>
      </c>
      <c r="F94" s="293">
        <v>147.92480534418701</v>
      </c>
      <c r="G94" s="293">
        <v>154.99603555956901</v>
      </c>
      <c r="H94" s="294"/>
      <c r="I94" s="293">
        <v>15.220602249271799</v>
      </c>
      <c r="J94" s="293">
        <v>22.417973791257602</v>
      </c>
      <c r="K94" s="293">
        <v>2.1178103281428702</v>
      </c>
    </row>
    <row r="95" spans="2:11" x14ac:dyDescent="0.2">
      <c r="B95" s="214">
        <f t="shared" si="1"/>
        <v>44235</v>
      </c>
      <c r="C95" s="214">
        <f t="shared" si="2"/>
        <v>44241</v>
      </c>
      <c r="D95" s="293">
        <v>130.60290764579301</v>
      </c>
      <c r="E95" s="293">
        <v>131.725738090557</v>
      </c>
      <c r="F95" s="293">
        <v>146.578092994001</v>
      </c>
      <c r="G95" s="293">
        <v>153.34819759862799</v>
      </c>
      <c r="H95" s="294"/>
      <c r="I95" s="293">
        <v>15.2576813944062</v>
      </c>
      <c r="J95" s="293">
        <v>22.413176348368101</v>
      </c>
      <c r="K95" s="293">
        <v>2.0931372833067701</v>
      </c>
    </row>
    <row r="96" spans="2:11" x14ac:dyDescent="0.2">
      <c r="B96" s="214">
        <f t="shared" si="1"/>
        <v>44242</v>
      </c>
      <c r="C96" s="214">
        <f t="shared" si="2"/>
        <v>44248</v>
      </c>
      <c r="D96" s="293">
        <v>127.05649925816699</v>
      </c>
      <c r="E96" s="293">
        <v>129.38256821802401</v>
      </c>
      <c r="F96" s="293">
        <v>143.16927103528499</v>
      </c>
      <c r="G96" s="293">
        <v>150.22927622992199</v>
      </c>
      <c r="H96" s="294"/>
      <c r="I96" s="293">
        <v>15.432326644772999</v>
      </c>
      <c r="J96" s="293">
        <v>22.510810132658399</v>
      </c>
      <c r="K96" s="293">
        <v>2.1191582108347702</v>
      </c>
    </row>
    <row r="97" spans="2:11" x14ac:dyDescent="0.2">
      <c r="B97" s="214">
        <f t="shared" si="1"/>
        <v>44249</v>
      </c>
      <c r="C97" s="214">
        <f t="shared" si="2"/>
        <v>44255</v>
      </c>
      <c r="D97" s="293">
        <v>131.034782450623</v>
      </c>
      <c r="E97" s="293">
        <v>132.663848845106</v>
      </c>
      <c r="F97" s="293">
        <v>148.073018341167</v>
      </c>
      <c r="G97" s="293">
        <v>154.64634902391001</v>
      </c>
      <c r="H97" s="294"/>
      <c r="I97" s="293">
        <v>15.4361917488404</v>
      </c>
      <c r="J97" s="293">
        <v>22.5375209324134</v>
      </c>
      <c r="K97" s="293">
        <v>2.08855740181269</v>
      </c>
    </row>
    <row r="98" spans="2:11" x14ac:dyDescent="0.2">
      <c r="B98" s="214">
        <f t="shared" si="1"/>
        <v>44256</v>
      </c>
      <c r="C98" s="214">
        <f t="shared" si="2"/>
        <v>44262</v>
      </c>
      <c r="D98" s="293">
        <v>139.56480920931901</v>
      </c>
      <c r="E98" s="293">
        <v>140.027916563113</v>
      </c>
      <c r="F98" s="293">
        <v>156.774315669131</v>
      </c>
      <c r="G98" s="293">
        <v>162.60664625601399</v>
      </c>
      <c r="H98" s="294"/>
      <c r="I98" s="293">
        <v>15.1363067024863</v>
      </c>
      <c r="J98" s="293">
        <v>22.215112915786001</v>
      </c>
      <c r="K98" s="293">
        <v>2.2110935906859801</v>
      </c>
    </row>
    <row r="99" spans="2:11" x14ac:dyDescent="0.2">
      <c r="B99" s="214">
        <f t="shared" si="1"/>
        <v>44263</v>
      </c>
      <c r="C99" s="214">
        <f t="shared" si="2"/>
        <v>44269</v>
      </c>
      <c r="D99" s="293">
        <v>143.13119046227601</v>
      </c>
      <c r="E99" s="293">
        <v>143.33388697074301</v>
      </c>
      <c r="F99" s="293">
        <v>159.581453355745</v>
      </c>
      <c r="G99" s="293">
        <v>165.87704650221301</v>
      </c>
      <c r="H99" s="294"/>
      <c r="I99" s="293">
        <v>15.149458619479701</v>
      </c>
      <c r="J99" s="293">
        <v>22.275793188544601</v>
      </c>
      <c r="K99" s="293">
        <v>2.1022071357487002</v>
      </c>
    </row>
    <row r="100" spans="2:11" x14ac:dyDescent="0.2">
      <c r="B100" s="214">
        <f t="shared" si="1"/>
        <v>44270</v>
      </c>
      <c r="C100" s="214">
        <f t="shared" si="2"/>
        <v>44276</v>
      </c>
      <c r="D100" s="293">
        <v>136.372009686274</v>
      </c>
      <c r="E100" s="293">
        <v>138.215297112347</v>
      </c>
      <c r="F100" s="293">
        <v>153.10001550327499</v>
      </c>
      <c r="G100" s="293">
        <v>159.68478959857299</v>
      </c>
      <c r="H100" s="294"/>
      <c r="I100" s="293">
        <v>15.3430716335213</v>
      </c>
      <c r="J100" s="293">
        <v>22.434783876182699</v>
      </c>
      <c r="K100" s="293">
        <v>2.0875106443372098</v>
      </c>
    </row>
    <row r="101" spans="2:11" x14ac:dyDescent="0.2">
      <c r="B101" s="214">
        <f t="shared" si="1"/>
        <v>44277</v>
      </c>
      <c r="C101" s="214">
        <f t="shared" si="2"/>
        <v>44283</v>
      </c>
      <c r="D101" s="293">
        <v>133.99675451372701</v>
      </c>
      <c r="E101" s="293">
        <v>136.28333064462601</v>
      </c>
      <c r="F101" s="293">
        <v>151.61544814349199</v>
      </c>
      <c r="G101" s="293">
        <v>157.82003321388001</v>
      </c>
      <c r="H101" s="294"/>
      <c r="I101" s="293">
        <v>15.4781215302311</v>
      </c>
      <c r="J101" s="293">
        <v>22.478632039378301</v>
      </c>
      <c r="K101" s="293">
        <v>2.0604625930857599</v>
      </c>
    </row>
    <row r="102" spans="2:11" x14ac:dyDescent="0.2">
      <c r="B102" s="214">
        <f t="shared" si="1"/>
        <v>44284</v>
      </c>
      <c r="C102" s="214">
        <f t="shared" si="2"/>
        <v>44290</v>
      </c>
      <c r="D102" s="293">
        <v>132.92761278438499</v>
      </c>
      <c r="E102" s="293">
        <v>135.58655718923001</v>
      </c>
      <c r="F102" s="293">
        <v>150.71924997478101</v>
      </c>
      <c r="G102" s="293">
        <v>157.271331186259</v>
      </c>
      <c r="H102" s="294"/>
      <c r="I102" s="293">
        <v>15.535385944345</v>
      </c>
      <c r="J102" s="293">
        <v>22.490389822495398</v>
      </c>
      <c r="K102" s="293">
        <v>2.09031738576126</v>
      </c>
    </row>
    <row r="103" spans="2:11" x14ac:dyDescent="0.2">
      <c r="B103" s="214">
        <f t="shared" si="1"/>
        <v>44291</v>
      </c>
      <c r="C103" s="214">
        <f t="shared" si="2"/>
        <v>44297</v>
      </c>
      <c r="D103" s="293">
        <v>142.42144337393199</v>
      </c>
      <c r="E103" s="293">
        <v>143.23421124721199</v>
      </c>
      <c r="F103" s="293">
        <v>162.17325448103401</v>
      </c>
      <c r="G103" s="293">
        <v>167.10562720914501</v>
      </c>
      <c r="H103" s="294"/>
      <c r="I103" s="293">
        <v>15.3545442904248</v>
      </c>
      <c r="J103" s="293">
        <v>22.488374425966398</v>
      </c>
      <c r="K103" s="293">
        <v>2.1885651388854499</v>
      </c>
    </row>
    <row r="104" spans="2:11" x14ac:dyDescent="0.2">
      <c r="B104" s="214">
        <f t="shared" si="1"/>
        <v>44298</v>
      </c>
      <c r="C104" s="214">
        <f t="shared" si="2"/>
        <v>44304</v>
      </c>
      <c r="D104" s="293">
        <v>150.21882589616101</v>
      </c>
      <c r="E104" s="293">
        <v>151.19823788049601</v>
      </c>
      <c r="F104" s="293">
        <v>169.36603926485401</v>
      </c>
      <c r="G104" s="293">
        <v>174.56345021068</v>
      </c>
      <c r="H104" s="294"/>
      <c r="I104" s="293">
        <v>15.213837535013999</v>
      </c>
      <c r="J104" s="293">
        <v>22.4301367478866</v>
      </c>
      <c r="K104" s="293">
        <v>2.23178677735602</v>
      </c>
    </row>
    <row r="105" spans="2:11" x14ac:dyDescent="0.2">
      <c r="B105" s="214">
        <f t="shared" si="1"/>
        <v>44305</v>
      </c>
      <c r="C105" s="214">
        <f t="shared" si="2"/>
        <v>44311</v>
      </c>
      <c r="D105" s="293">
        <v>147.40418090845401</v>
      </c>
      <c r="E105" s="293">
        <v>148.584481813823</v>
      </c>
      <c r="F105" s="293">
        <v>165.06018196787701</v>
      </c>
      <c r="G105" s="293">
        <v>171.18661606238001</v>
      </c>
      <c r="H105" s="294"/>
      <c r="I105" s="293">
        <v>15.2780005638755</v>
      </c>
      <c r="J105" s="293">
        <v>22.549446512420001</v>
      </c>
      <c r="K105" s="293">
        <v>2.1095047946602898</v>
      </c>
    </row>
    <row r="106" spans="2:11" x14ac:dyDescent="0.2">
      <c r="B106" s="214">
        <f t="shared" si="1"/>
        <v>44312</v>
      </c>
      <c r="C106" s="214">
        <f t="shared" si="2"/>
        <v>44318</v>
      </c>
      <c r="D106" s="293">
        <v>138.96820107989899</v>
      </c>
      <c r="E106" s="293">
        <v>140.90254922260101</v>
      </c>
      <c r="F106" s="293">
        <v>155.97185378013</v>
      </c>
      <c r="G106" s="293">
        <v>162.625112901639</v>
      </c>
      <c r="H106" s="294"/>
      <c r="I106" s="293">
        <v>15.464734582916</v>
      </c>
      <c r="J106" s="293">
        <v>22.555284949350199</v>
      </c>
      <c r="K106" s="293">
        <v>2.1138560289193502</v>
      </c>
    </row>
    <row r="107" spans="2:11" x14ac:dyDescent="0.2">
      <c r="B107" s="214">
        <f t="shared" si="1"/>
        <v>44319</v>
      </c>
      <c r="C107" s="214">
        <f t="shared" si="2"/>
        <v>44325</v>
      </c>
      <c r="D107" s="293">
        <v>135.22890937159499</v>
      </c>
      <c r="E107" s="293">
        <v>137.81647949804201</v>
      </c>
      <c r="F107" s="293">
        <v>152.65315380012001</v>
      </c>
      <c r="G107" s="293">
        <v>159.16160816271699</v>
      </c>
      <c r="H107" s="294"/>
      <c r="I107" s="293">
        <v>15.702783799379301</v>
      </c>
      <c r="J107" s="293">
        <v>22.701118894940301</v>
      </c>
      <c r="K107" s="293">
        <v>2.1262312348668302</v>
      </c>
    </row>
    <row r="108" spans="2:11" x14ac:dyDescent="0.2">
      <c r="B108" s="214">
        <f t="shared" si="1"/>
        <v>44326</v>
      </c>
      <c r="C108" s="214">
        <f t="shared" si="2"/>
        <v>44332</v>
      </c>
      <c r="D108" s="293">
        <v>136.680988508588</v>
      </c>
      <c r="E108" s="293">
        <v>139.150480812209</v>
      </c>
      <c r="F108" s="293">
        <v>153.94977065402301</v>
      </c>
      <c r="G108" s="293">
        <v>159.629701006093</v>
      </c>
      <c r="H108" s="294"/>
      <c r="I108" s="293">
        <v>15.6877297308944</v>
      </c>
      <c r="J108" s="293">
        <v>22.6987757853157</v>
      </c>
      <c r="K108" s="293">
        <v>2.1352442084777299</v>
      </c>
    </row>
    <row r="109" spans="2:11" x14ac:dyDescent="0.2">
      <c r="B109" s="214">
        <f t="shared" si="1"/>
        <v>44333</v>
      </c>
      <c r="C109" s="214">
        <f t="shared" si="2"/>
        <v>44339</v>
      </c>
      <c r="D109" s="293">
        <v>149.40522815101099</v>
      </c>
      <c r="E109" s="293">
        <v>150.46131552648299</v>
      </c>
      <c r="F109" s="293">
        <v>168.230467848046</v>
      </c>
      <c r="G109" s="293">
        <v>172.50397297187499</v>
      </c>
      <c r="H109" s="294"/>
      <c r="I109" s="293">
        <v>15.2417491640989</v>
      </c>
      <c r="J109" s="293">
        <v>22.260643270220999</v>
      </c>
      <c r="K109" s="293">
        <v>2.2747633914706502</v>
      </c>
    </row>
    <row r="110" spans="2:11" x14ac:dyDescent="0.2">
      <c r="B110" s="214">
        <f t="shared" si="1"/>
        <v>44340</v>
      </c>
      <c r="C110" s="214">
        <f t="shared" si="2"/>
        <v>44346</v>
      </c>
      <c r="D110" s="293">
        <v>151.131969762117</v>
      </c>
      <c r="E110" s="293">
        <v>152.06704588180901</v>
      </c>
      <c r="F110" s="293">
        <v>169.024318034359</v>
      </c>
      <c r="G110" s="293">
        <v>175.04259063420801</v>
      </c>
      <c r="H110" s="294"/>
      <c r="I110" s="293">
        <v>15.1296971334944</v>
      </c>
      <c r="J110" s="293">
        <v>22.388424812391801</v>
      </c>
      <c r="K110" s="293">
        <v>2.2115184522841802</v>
      </c>
    </row>
    <row r="111" spans="2:11" x14ac:dyDescent="0.2">
      <c r="B111" s="214">
        <f t="shared" si="1"/>
        <v>44347</v>
      </c>
      <c r="C111" s="214">
        <f t="shared" si="2"/>
        <v>44353</v>
      </c>
      <c r="D111" s="293">
        <v>145.00891965941301</v>
      </c>
      <c r="E111" s="293">
        <v>146.636462188254</v>
      </c>
      <c r="F111" s="293">
        <v>161.642314386225</v>
      </c>
      <c r="G111" s="293">
        <v>168.51694935422799</v>
      </c>
      <c r="H111" s="294"/>
      <c r="I111" s="293">
        <v>15.292118138157001</v>
      </c>
      <c r="J111" s="293">
        <v>22.4030787565796</v>
      </c>
      <c r="K111" s="293">
        <v>2.1109005218402102</v>
      </c>
    </row>
    <row r="112" spans="2:11" x14ac:dyDescent="0.2">
      <c r="B112" s="214">
        <f t="shared" si="1"/>
        <v>44354</v>
      </c>
      <c r="C112" s="214">
        <f t="shared" si="2"/>
        <v>44360</v>
      </c>
      <c r="D112" s="293">
        <v>140.11778618313201</v>
      </c>
      <c r="E112" s="293">
        <v>142.20894241469699</v>
      </c>
      <c r="F112" s="293">
        <v>157.056966405097</v>
      </c>
      <c r="G112" s="293">
        <v>163.900015417963</v>
      </c>
      <c r="H112" s="294"/>
      <c r="I112" s="293">
        <v>15.461070771915599</v>
      </c>
      <c r="J112" s="293">
        <v>22.567245039821501</v>
      </c>
      <c r="K112" s="293">
        <v>2.1083094555873898</v>
      </c>
    </row>
    <row r="113" spans="2:11" x14ac:dyDescent="0.2">
      <c r="B113" s="214">
        <f t="shared" si="1"/>
        <v>44361</v>
      </c>
      <c r="C113" s="214">
        <f t="shared" si="2"/>
        <v>44367</v>
      </c>
      <c r="D113" s="293">
        <v>135.76937150954399</v>
      </c>
      <c r="E113" s="293">
        <v>138.53616287907201</v>
      </c>
      <c r="F113" s="293">
        <v>152.872808769296</v>
      </c>
      <c r="G113" s="293">
        <v>159.908082300904</v>
      </c>
      <c r="H113" s="294"/>
      <c r="I113" s="293">
        <v>15.5733561183122</v>
      </c>
      <c r="J113" s="293">
        <v>22.589122454499801</v>
      </c>
      <c r="K113" s="293">
        <v>2.1093377369820701</v>
      </c>
    </row>
    <row r="114" spans="2:11" x14ac:dyDescent="0.2">
      <c r="B114" s="214">
        <f t="shared" si="1"/>
        <v>44368</v>
      </c>
      <c r="C114" s="214">
        <f t="shared" si="2"/>
        <v>44374</v>
      </c>
      <c r="D114" s="293">
        <v>138.63451236217199</v>
      </c>
      <c r="E114" s="293">
        <v>141.950055712694</v>
      </c>
      <c r="F114" s="293">
        <v>156.372197252528</v>
      </c>
      <c r="G114" s="293">
        <v>165.04814244836101</v>
      </c>
      <c r="H114" s="294"/>
      <c r="I114" s="293">
        <v>15.5372396239156</v>
      </c>
      <c r="J114" s="293">
        <v>22.8374309175544</v>
      </c>
      <c r="K114" s="293">
        <v>2.1688619061385799</v>
      </c>
    </row>
    <row r="115" spans="2:11" x14ac:dyDescent="0.2">
      <c r="B115" s="214">
        <f t="shared" si="1"/>
        <v>44375</v>
      </c>
      <c r="C115" s="214">
        <f t="shared" si="2"/>
        <v>44381</v>
      </c>
      <c r="D115" s="293">
        <v>148.693577186444</v>
      </c>
      <c r="E115" s="293">
        <v>149.490708534622</v>
      </c>
      <c r="F115" s="293">
        <v>165.79447204508401</v>
      </c>
      <c r="G115" s="293">
        <v>172.66323203815</v>
      </c>
      <c r="H115" s="294"/>
      <c r="I115" s="293">
        <v>15.025297474502199</v>
      </c>
      <c r="J115" s="293">
        <v>22.175653886841999</v>
      </c>
      <c r="K115" s="293">
        <v>2.2605535803035499</v>
      </c>
    </row>
  </sheetData>
  <hyperlinks>
    <hyperlink ref="B8" r:id="rId1" xr:uid="{0C39ECDF-7D18-45D8-8500-C516AE6F5F4C}"/>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Read me</vt:lpstr>
      <vt:lpstr>Ch 3. Volumes</vt:lpstr>
      <vt:lpstr>Ch 3, 5. Fuel Prices</vt:lpstr>
      <vt:lpstr>Ch 4. Ethanol Excise</vt:lpstr>
      <vt:lpstr>Ch 5. Stations by fuel</vt:lpstr>
      <vt:lpstr>DATA INPUTS --&gt; (1)</vt:lpstr>
      <vt:lpstr>Weekly prices for NSW to 2018</vt:lpstr>
      <vt:lpstr>Weekly prices for NSW to 2019</vt:lpstr>
      <vt:lpstr>Weekly prices for NSW 2020, 21 </vt:lpstr>
      <vt:lpstr>weekly summary_noE10</vt:lpstr>
      <vt:lpstr>weekly summary_noU91</vt:lpstr>
      <vt:lpstr>PetroleumStatistics Table 3B</vt:lpstr>
      <vt:lpstr>'PetroleumStatistics Table 3B'!Print_Area</vt:lpstr>
      <vt:lpstr>'Read me'!Print_Area</vt:lpstr>
      <vt:lpstr>'PetroleumStatistics Table 3B'!Print_Titles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2021-10-13T02:11:35Z</dcterms:created>
  <dcterms:modified xsi:type="dcterms:W3CDTF">2021-10-13T02:32:26Z</dcterms:modified>
</cp:coreProperties>
</file>