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7.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part.local\ipart\FolderRedirection\MariaT\Desktop\"/>
    </mc:Choice>
  </mc:AlternateContent>
  <workbookProtection workbookAlgorithmName="SHA-512" workbookHashValue="9eUCjurF6BVO9e+xnP9gmp3jzQjHCbQbsOXngGIpV8+ooQF6nbXj7ExoxRQrBUOhQ2MzRPg+WOz2/YIKzWSxJQ==" workbookSaltValue="IO9zkK9EkGaLNiFoBel85g==" workbookSpinCount="100000" lockStructure="1"/>
  <bookViews>
    <workbookView xWindow="0" yWindow="0" windowWidth="26490" windowHeight="10530" firstSheet="3" activeTab="3"/>
  </bookViews>
  <sheets>
    <sheet name="Examples" sheetId="18" state="hidden" r:id="rId1"/>
    <sheet name="QA Scope &amp; Report" sheetId="16" state="hidden" r:id="rId2"/>
    <sheet name="Journal" sheetId="11" state="hidden" r:id="rId3"/>
    <sheet name="Read me" sheetId="22" r:id="rId4"/>
    <sheet name="Figure 3.1 &amp; 3.2" sheetId="28" r:id="rId5"/>
    <sheet name="Figures 3.6 &amp; 3.7" sheetId="23" r:id="rId6"/>
    <sheet name="Figure 4.4" sheetId="34" r:id="rId7"/>
    <sheet name="Figure 5.2" sheetId="26" r:id="rId8"/>
    <sheet name="DATA INPUTS --&gt; (1)" sheetId="35" r:id="rId9"/>
    <sheet name="Weekly prices for NSW to 2018" sheetId="36" r:id="rId10"/>
    <sheet name="Weekly prices for NSW to 2019" sheetId="37" r:id="rId11"/>
    <sheet name="Weekly prices for NSW to 2020" sheetId="38" r:id="rId12"/>
    <sheet name="Weekly prices for NSW to 2021" sheetId="44" r:id="rId13"/>
    <sheet name="PetroleumStatistics Table 3B" sheetId="43" r:id="rId14"/>
  </sheets>
  <externalReferences>
    <externalReference r:id="rId15"/>
    <externalReference r:id="rId16"/>
    <externalReference r:id="rId17"/>
  </externalReferences>
  <definedNames>
    <definedName name="_xlnm._FilterDatabase" localSheetId="8" hidden="1">#REF!</definedName>
    <definedName name="_xlnm._FilterDatabase" localSheetId="4" hidden="1">#REF!</definedName>
    <definedName name="_xlnm._FilterDatabase" localSheetId="6" hidden="1">#REF!</definedName>
    <definedName name="_xlnm._FilterDatabase" localSheetId="7" hidden="1">#REF!</definedName>
    <definedName name="_xlnm._FilterDatabase" localSheetId="13" hidden="1">#REF!</definedName>
    <definedName name="_xlnm._FilterDatabase" localSheetId="3" hidden="1">#REF!</definedName>
    <definedName name="_xlnm._FilterDatabase" hidden="1">#REF!</definedName>
    <definedName name="con" localSheetId="6">'[1]Table 1'!#REF!</definedName>
    <definedName name="con" localSheetId="13">'[1]Table 1'!#REF!</definedName>
    <definedName name="con">'[1]Table 1'!#REF!</definedName>
    <definedName name="ExampleData1" localSheetId="0">Examples!$A$33:$I$41</definedName>
    <definedName name="ExampleData1" localSheetId="13">#REF!</definedName>
    <definedName name="ExampleData1">#REF!</definedName>
    <definedName name="ExampleData2" localSheetId="0">Examples!$K$33:$Q$41</definedName>
    <definedName name="ExampleData2" localSheetId="13">#REF!</definedName>
    <definedName name="ExampleData2">#REF!</definedName>
    <definedName name="ExampleData3" localSheetId="0">Examples!$S$33:$U$38</definedName>
    <definedName name="ExampleData3" localSheetId="13">#REF!</definedName>
    <definedName name="ExampleData3">#REF!</definedName>
    <definedName name="ExampleData4" localSheetId="0">Examples!$W$33:$AA$41</definedName>
    <definedName name="ExampleData4" localSheetId="13">#REF!</definedName>
    <definedName name="ExampleData4">#REF!</definedName>
    <definedName name="Exemption_IPP_1">OFFSET([2]ChartInput2!$E$4,,,[2]ChartInput2!$D$2)</definedName>
    <definedName name="Exemption_IPP_10">OFFSET([2]ChartInput2!$N$4,,,[2]ChartInput2!$D$2)</definedName>
    <definedName name="Exemption_IPP_11">OFFSET([2]ChartInput2!$O$4,,,[2]ChartInput2!$D$2)</definedName>
    <definedName name="Exemption_IPP_12">OFFSET([2]ChartInput2!$P$4,,,[2]ChartInput2!$D$2)</definedName>
    <definedName name="Exemption_IPP_13">OFFSET([2]ChartInput2!$Q$4,,,[2]ChartInput2!$D$2)</definedName>
    <definedName name="Exemption_IPP_2">OFFSET([2]ChartInput2!$F$4,,,[2]ChartInput2!$D$2)</definedName>
    <definedName name="Exemption_IPP_3">OFFSET([2]ChartInput2!$G$4,,,[2]ChartInput2!$D$2)</definedName>
    <definedName name="Exemption_IPP_4">OFFSET([2]ChartInput2!$H$4,,,[2]ChartInput2!$D$2)</definedName>
    <definedName name="Exemption_IPP_5">OFFSET([2]ChartInput2!$I$4,,,[2]ChartInput2!$D$2)</definedName>
    <definedName name="Exemption_IPP_6">OFFSET([2]ChartInput2!$J$4,,,[2]ChartInput2!$D$2)</definedName>
    <definedName name="Exemption_IPP_7">OFFSET([2]ChartInput2!$K$4,,,[2]ChartInput2!$D$2)</definedName>
    <definedName name="Exemption_IPP_8">OFFSET([2]ChartInput2!$L$4,,,[2]ChartInput2!$D$2)</definedName>
    <definedName name="Exemption_IPP_9">OFFSET([2]ChartInput2!$M$4,,,[2]ChartInput2!$D$2)</definedName>
    <definedName name="fraFAFA" localSheetId="6">'[1]Table 1'!#REF!</definedName>
    <definedName name="fraFAFA" localSheetId="13">'[1]Table 1'!#REF!</definedName>
    <definedName name="fraFAFA">'[1]Table 1'!#REF!</definedName>
    <definedName name="IPPDate_range">OFFSET([2]ChartInput2!$A$4,,,[2]ChartInput2!$D$2)</definedName>
    <definedName name="pagend" localSheetId="6">'[3]Table 35a'!#REF!</definedName>
    <definedName name="pagend" localSheetId="13">'[3]Table 35a'!#REF!</definedName>
    <definedName name="pagend">'[3]Table 35a'!#REF!</definedName>
    <definedName name="Pagestart" localSheetId="6">'[3]Table 35a'!#REF!</definedName>
    <definedName name="Pagestart" localSheetId="13">'[3]Table 35a'!#REF!</definedName>
    <definedName name="Pagestart">'[3]Table 35a'!#REF!</definedName>
    <definedName name="_xlnm.Print_Area" localSheetId="13">'PetroleumStatistics Table 3B'!$A$4:$CT$154</definedName>
    <definedName name="_xlnm.Print_Area" localSheetId="1">'QA Scope &amp; Report'!$B$1:$G$155</definedName>
    <definedName name="_xlnm.Print_Area" localSheetId="3">'Read me'!$A$1:$C$15</definedName>
    <definedName name="_xlnm.Print_Titles" localSheetId="13">'PetroleumStatistics Table 3B'!$A:$A,'PetroleumStatistics Table 3B'!$7:$9</definedName>
    <definedName name="riskATSThistogramGraph">FALSE</definedName>
    <definedName name="riskATSToutputStatistic">4</definedName>
    <definedName name="riskATSTprintReport">FALSE</definedName>
    <definedName name="riskATSTreportsInActiveBook">FALSE</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SamplingType">3</definedName>
    <definedName name="RiskShowRiskWindowAtEndOfSimulation">TRUE</definedName>
    <definedName name="RiskStandardRecalc">1</definedName>
    <definedName name="SAPBEXdnldView" hidden="1">"00O2TIGT5WDSNCZ4LBG8JKS0F"</definedName>
    <definedName name="SAPBEXsysID" hidden="1">"DWH"</definedName>
    <definedName name="Storage_import_terminal" localSheetId="6">#REF!</definedName>
    <definedName name="Storage_import_terminal" localSheetId="13">#REF!</definedName>
    <definedName name="Storage_import_terminal">#REF!</definedName>
    <definedName name="tablend" localSheetId="6">'[3]Table 35a'!#REF!</definedName>
    <definedName name="tablend" localSheetId="13">'[3]Table 35a'!#REF!</definedName>
    <definedName name="tablend">'[3]Table 35a'!#REF!</definedName>
    <definedName name="tablestart" localSheetId="6">'[3]Table 35a'!#REF!</definedName>
    <definedName name="tablestart" localSheetId="13">'[3]Table 35a'!#REF!</definedName>
    <definedName name="tablestart">'[3]Table 35a'!#REF!</definedName>
    <definedName name="Transport_to_Wholesaler" localSheetId="6">#REF!</definedName>
    <definedName name="Transport_to_Wholesaler" localSheetId="13">#REF!</definedName>
    <definedName name="Transport_to_Wholesaler">#REF!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9" i="28" l="1"/>
  <c r="S49" i="28"/>
  <c r="T49" i="28"/>
  <c r="R50" i="28"/>
  <c r="S50" i="28"/>
  <c r="T50" i="28"/>
  <c r="R51" i="28"/>
  <c r="S51" i="28"/>
  <c r="T51" i="28"/>
  <c r="R52" i="28"/>
  <c r="S52" i="28"/>
  <c r="T52" i="28"/>
  <c r="R53" i="28"/>
  <c r="S53" i="28"/>
  <c r="T53" i="28"/>
  <c r="R54" i="28"/>
  <c r="S54" i="28"/>
  <c r="T54" i="28"/>
  <c r="R55" i="28"/>
  <c r="S55" i="28"/>
  <c r="T55" i="28"/>
  <c r="R56" i="28"/>
  <c r="S56" i="28"/>
  <c r="T56" i="28"/>
  <c r="R57" i="28"/>
  <c r="S57" i="28"/>
  <c r="T57" i="28"/>
  <c r="R58" i="28"/>
  <c r="S58" i="28"/>
  <c r="T58" i="28"/>
  <c r="R59" i="28"/>
  <c r="S59" i="28"/>
  <c r="T59" i="28"/>
  <c r="R60" i="28"/>
  <c r="S60" i="28"/>
  <c r="T60" i="28"/>
  <c r="R61" i="28"/>
  <c r="S61" i="28"/>
  <c r="T61" i="28"/>
  <c r="R62" i="28"/>
  <c r="S62" i="28"/>
  <c r="T62" i="28"/>
  <c r="R63" i="28"/>
  <c r="S63" i="28"/>
  <c r="T63" i="28"/>
  <c r="R64" i="28"/>
  <c r="S64" i="28"/>
  <c r="T64" i="28"/>
  <c r="R65" i="28"/>
  <c r="S65" i="28"/>
  <c r="T65" i="28"/>
  <c r="R66" i="28"/>
  <c r="S66" i="28"/>
  <c r="T66" i="28"/>
  <c r="R67" i="28"/>
  <c r="S67" i="28"/>
  <c r="T67" i="28"/>
  <c r="R68" i="28"/>
  <c r="S68" i="28"/>
  <c r="T68" i="28"/>
  <c r="R69" i="28"/>
  <c r="S69" i="28"/>
  <c r="T69" i="28"/>
  <c r="R70" i="28"/>
  <c r="S70" i="28"/>
  <c r="T70" i="28"/>
  <c r="R71" i="28"/>
  <c r="S71" i="28"/>
  <c r="T71" i="28"/>
  <c r="R72" i="28"/>
  <c r="S72" i="28"/>
  <c r="T72" i="28"/>
  <c r="R73" i="28"/>
  <c r="S73" i="28"/>
  <c r="T73" i="28"/>
  <c r="R74" i="28"/>
  <c r="S74" i="28"/>
  <c r="T74" i="28"/>
  <c r="R75" i="28"/>
  <c r="S75" i="28"/>
  <c r="T75" i="28"/>
  <c r="R76" i="28"/>
  <c r="S76" i="28"/>
  <c r="T76" i="28"/>
  <c r="R77" i="28"/>
  <c r="S77" i="28"/>
  <c r="T77" i="28"/>
  <c r="R78" i="28"/>
  <c r="S78" i="28"/>
  <c r="T78" i="28"/>
  <c r="R79" i="28"/>
  <c r="S79" i="28"/>
  <c r="T79" i="28"/>
  <c r="R80" i="28"/>
  <c r="S80" i="28"/>
  <c r="T80" i="28"/>
  <c r="R81" i="28"/>
  <c r="S81" i="28"/>
  <c r="T81" i="28"/>
  <c r="R82" i="28"/>
  <c r="S82" i="28"/>
  <c r="T82" i="28"/>
  <c r="R83" i="28"/>
  <c r="S83" i="28"/>
  <c r="T83" i="28"/>
  <c r="R84" i="28"/>
  <c r="S84" i="28"/>
  <c r="T84" i="28"/>
  <c r="R85" i="28"/>
  <c r="S85" i="28"/>
  <c r="T85" i="28"/>
  <c r="R86" i="28"/>
  <c r="S86" i="28"/>
  <c r="T86" i="28"/>
  <c r="R87" i="28"/>
  <c r="S87" i="28"/>
  <c r="T87" i="28"/>
  <c r="R88" i="28"/>
  <c r="S88" i="28"/>
  <c r="T88" i="28"/>
  <c r="R89" i="28"/>
  <c r="S89" i="28"/>
  <c r="T89" i="28"/>
  <c r="R90" i="28"/>
  <c r="S90" i="28"/>
  <c r="T90" i="28"/>
  <c r="R91" i="28"/>
  <c r="S91" i="28"/>
  <c r="T91" i="28"/>
  <c r="R92" i="28"/>
  <c r="S92" i="28"/>
  <c r="T92" i="28"/>
  <c r="R93" i="28"/>
  <c r="S93" i="28"/>
  <c r="T93" i="28"/>
  <c r="R94" i="28"/>
  <c r="S94" i="28"/>
  <c r="T94" i="28"/>
  <c r="R95" i="28"/>
  <c r="S95" i="28"/>
  <c r="T95" i="28"/>
  <c r="R96" i="28"/>
  <c r="S96" i="28"/>
  <c r="T96" i="28"/>
  <c r="R97" i="28"/>
  <c r="S97" i="28"/>
  <c r="T97" i="28"/>
  <c r="R98" i="28"/>
  <c r="S98" i="28"/>
  <c r="T98" i="28"/>
  <c r="R99" i="28"/>
  <c r="S99" i="28"/>
  <c r="T99" i="28"/>
  <c r="R100" i="28"/>
  <c r="S100" i="28"/>
  <c r="T100" i="28"/>
  <c r="R101" i="28"/>
  <c r="S101" i="28"/>
  <c r="T101" i="28"/>
  <c r="R102" i="28"/>
  <c r="S102" i="28"/>
  <c r="T102" i="28"/>
  <c r="R103" i="28"/>
  <c r="S103" i="28"/>
  <c r="T103" i="28"/>
  <c r="R104" i="28"/>
  <c r="S104" i="28"/>
  <c r="T104" i="28"/>
  <c r="R105" i="28"/>
  <c r="S105" i="28"/>
  <c r="T105" i="28"/>
  <c r="R106" i="28"/>
  <c r="S106" i="28"/>
  <c r="T106" i="28"/>
  <c r="R107" i="28"/>
  <c r="S107" i="28"/>
  <c r="T107" i="28"/>
  <c r="R108" i="28"/>
  <c r="S108" i="28"/>
  <c r="T108" i="28"/>
  <c r="R109" i="28"/>
  <c r="S109" i="28"/>
  <c r="T109" i="28"/>
  <c r="R110" i="28"/>
  <c r="S110" i="28"/>
  <c r="T110" i="28"/>
  <c r="R111" i="28"/>
  <c r="S111" i="28"/>
  <c r="T111" i="28"/>
  <c r="R112" i="28"/>
  <c r="S112" i="28"/>
  <c r="T112" i="28"/>
  <c r="R113" i="28"/>
  <c r="S113" i="28"/>
  <c r="T113" i="28"/>
  <c r="R114" i="28"/>
  <c r="S114" i="28"/>
  <c r="T114" i="28"/>
  <c r="R115" i="28"/>
  <c r="S115" i="28"/>
  <c r="T115" i="28"/>
  <c r="R116" i="28"/>
  <c r="S116" i="28"/>
  <c r="T116" i="28"/>
  <c r="R117" i="28"/>
  <c r="S117" i="28"/>
  <c r="T117" i="28"/>
  <c r="R118" i="28"/>
  <c r="S118" i="28"/>
  <c r="T118" i="28"/>
  <c r="R119" i="28"/>
  <c r="S119" i="28"/>
  <c r="T119" i="28"/>
  <c r="R120" i="28"/>
  <c r="S120" i="28"/>
  <c r="T120" i="28"/>
  <c r="R121" i="28"/>
  <c r="S121" i="28"/>
  <c r="T121" i="28"/>
  <c r="R122" i="28"/>
  <c r="S122" i="28"/>
  <c r="T122" i="28"/>
  <c r="R123" i="28"/>
  <c r="S123" i="28"/>
  <c r="T123" i="28"/>
  <c r="R124" i="28"/>
  <c r="S124" i="28"/>
  <c r="T124" i="28"/>
  <c r="R125" i="28"/>
  <c r="S125" i="28"/>
  <c r="T125" i="28"/>
  <c r="R126" i="28"/>
  <c r="S126" i="28"/>
  <c r="T126" i="28"/>
  <c r="R127" i="28"/>
  <c r="S127" i="28"/>
  <c r="T127" i="28"/>
  <c r="R128" i="28"/>
  <c r="S128" i="28"/>
  <c r="T128" i="28"/>
  <c r="R129" i="28"/>
  <c r="S129" i="28"/>
  <c r="T129" i="28"/>
  <c r="R130" i="28"/>
  <c r="S130" i="28"/>
  <c r="T130" i="28"/>
  <c r="R131" i="28"/>
  <c r="S131" i="28"/>
  <c r="T131" i="28"/>
  <c r="R132" i="28"/>
  <c r="S132" i="28"/>
  <c r="T132" i="28"/>
  <c r="R133" i="28"/>
  <c r="S133" i="28"/>
  <c r="T133" i="28"/>
  <c r="R134" i="28"/>
  <c r="S134" i="28"/>
  <c r="T134" i="28"/>
  <c r="R135" i="28"/>
  <c r="S135" i="28"/>
  <c r="T135" i="28"/>
  <c r="R136" i="28"/>
  <c r="S136" i="28"/>
  <c r="T136" i="28"/>
  <c r="R137" i="28"/>
  <c r="S137" i="28"/>
  <c r="T137" i="28"/>
  <c r="R138" i="28"/>
  <c r="S138" i="28"/>
  <c r="T138" i="28"/>
  <c r="R139" i="28"/>
  <c r="S139" i="28"/>
  <c r="T139" i="28"/>
  <c r="R140" i="28"/>
  <c r="S140" i="28"/>
  <c r="T140" i="28"/>
  <c r="R141" i="28"/>
  <c r="S141" i="28"/>
  <c r="T141" i="28"/>
  <c r="R142" i="28"/>
  <c r="S142" i="28"/>
  <c r="T142" i="28"/>
  <c r="R143" i="28"/>
  <c r="S143" i="28"/>
  <c r="T143" i="28"/>
  <c r="R144" i="28"/>
  <c r="S144" i="28"/>
  <c r="T144" i="28"/>
  <c r="R145" i="28"/>
  <c r="S145" i="28"/>
  <c r="T145" i="28"/>
  <c r="R146" i="28"/>
  <c r="S146" i="28"/>
  <c r="T146" i="28"/>
  <c r="R147" i="28"/>
  <c r="S147" i="28"/>
  <c r="T147" i="28"/>
  <c r="R148" i="28"/>
  <c r="S148" i="28"/>
  <c r="T148" i="28"/>
  <c r="R149" i="28"/>
  <c r="S149" i="28"/>
  <c r="T149" i="28"/>
  <c r="R150" i="28"/>
  <c r="S150" i="28"/>
  <c r="T150" i="28"/>
  <c r="R151" i="28"/>
  <c r="S151" i="28"/>
  <c r="T151" i="28"/>
  <c r="R152" i="28"/>
  <c r="S152" i="28"/>
  <c r="T152" i="28"/>
  <c r="R153" i="28"/>
  <c r="S153" i="28"/>
  <c r="T153" i="28"/>
  <c r="R154" i="28"/>
  <c r="S154" i="28"/>
  <c r="T154" i="28"/>
  <c r="R155" i="28"/>
  <c r="S155" i="28"/>
  <c r="T155" i="28"/>
  <c r="R156" i="28"/>
  <c r="S156" i="28"/>
  <c r="T156" i="28"/>
  <c r="R157" i="28"/>
  <c r="S157" i="28"/>
  <c r="T157" i="28"/>
  <c r="R158" i="28"/>
  <c r="S158" i="28"/>
  <c r="T158" i="28"/>
  <c r="R159" i="28"/>
  <c r="S159" i="28"/>
  <c r="T159" i="28"/>
  <c r="R160" i="28"/>
  <c r="S160" i="28"/>
  <c r="T160" i="28"/>
  <c r="R161" i="28"/>
  <c r="S161" i="28"/>
  <c r="T161" i="28"/>
  <c r="R162" i="28"/>
  <c r="S162" i="28"/>
  <c r="T162" i="28"/>
  <c r="R163" i="28"/>
  <c r="S163" i="28"/>
  <c r="T163" i="28"/>
  <c r="R164" i="28"/>
  <c r="S164" i="28"/>
  <c r="T164" i="28"/>
  <c r="R165" i="28"/>
  <c r="S165" i="28"/>
  <c r="T165" i="28"/>
  <c r="R166" i="28"/>
  <c r="S166" i="28"/>
  <c r="T166" i="28"/>
  <c r="R167" i="28"/>
  <c r="S167" i="28"/>
  <c r="T167" i="28"/>
  <c r="R168" i="28"/>
  <c r="S168" i="28"/>
  <c r="T168" i="28"/>
  <c r="R169" i="28"/>
  <c r="S169" i="28"/>
  <c r="T169" i="28"/>
  <c r="R170" i="28"/>
  <c r="S170" i="28"/>
  <c r="T170" i="28"/>
  <c r="R171" i="28"/>
  <c r="S171" i="28"/>
  <c r="T171" i="28"/>
  <c r="R172" i="28"/>
  <c r="S172" i="28"/>
  <c r="T172" i="28"/>
  <c r="R173" i="28"/>
  <c r="S173" i="28"/>
  <c r="T173" i="28"/>
  <c r="R174" i="28"/>
  <c r="S174" i="28"/>
  <c r="T174" i="28"/>
  <c r="R175" i="28"/>
  <c r="S175" i="28"/>
  <c r="T175" i="28"/>
  <c r="T48" i="28"/>
  <c r="S48" i="28"/>
  <c r="R48" i="28"/>
  <c r="AO56" i="23" l="1"/>
  <c r="AL56" i="23"/>
  <c r="AI56" i="23"/>
  <c r="AD56" i="23" l="1"/>
  <c r="H56" i="34" l="1"/>
  <c r="H57" i="34"/>
  <c r="H58" i="34"/>
  <c r="H59" i="34"/>
  <c r="H60" i="34"/>
  <c r="H61" i="34"/>
  <c r="H62" i="34"/>
  <c r="H63" i="34"/>
  <c r="H64" i="34"/>
  <c r="H65" i="34"/>
  <c r="H66" i="34"/>
  <c r="H67" i="34"/>
  <c r="H68" i="34"/>
  <c r="H69" i="34"/>
  <c r="H70" i="34"/>
  <c r="H71" i="34"/>
  <c r="H72" i="34"/>
  <c r="H73" i="34"/>
  <c r="H74" i="34"/>
  <c r="H75" i="34"/>
  <c r="H76" i="34"/>
  <c r="H77" i="34"/>
  <c r="H78" i="34"/>
  <c r="H79" i="34"/>
  <c r="H80" i="34"/>
  <c r="H81" i="34"/>
  <c r="H82" i="34"/>
  <c r="H83" i="34"/>
  <c r="H84" i="34"/>
  <c r="H85" i="34"/>
  <c r="H86" i="34"/>
  <c r="H87" i="34"/>
  <c r="H88" i="34"/>
  <c r="H89" i="34"/>
  <c r="H90" i="34"/>
  <c r="H97" i="34"/>
  <c r="H98" i="34"/>
  <c r="H99" i="34"/>
  <c r="H100" i="34"/>
  <c r="H101" i="34"/>
  <c r="H102" i="34"/>
  <c r="H103" i="34"/>
  <c r="H104" i="34"/>
  <c r="H105" i="34"/>
  <c r="H106" i="34"/>
  <c r="H107" i="34"/>
  <c r="H108" i="34"/>
  <c r="H109" i="34"/>
  <c r="H55" i="34"/>
  <c r="E56" i="34"/>
  <c r="E57" i="34"/>
  <c r="E58" i="34"/>
  <c r="E59" i="34"/>
  <c r="E60" i="34"/>
  <c r="E61" i="34"/>
  <c r="E62" i="34"/>
  <c r="E63" i="34"/>
  <c r="E64" i="34"/>
  <c r="E65" i="34"/>
  <c r="E66" i="34"/>
  <c r="E67" i="34"/>
  <c r="E68" i="34"/>
  <c r="E69" i="34"/>
  <c r="E70" i="34"/>
  <c r="E71" i="34"/>
  <c r="E72" i="34"/>
  <c r="E73" i="34"/>
  <c r="E74" i="34"/>
  <c r="E75" i="34"/>
  <c r="E76" i="34"/>
  <c r="E77" i="34"/>
  <c r="E78" i="34"/>
  <c r="E79" i="34"/>
  <c r="E80" i="34"/>
  <c r="E81" i="34"/>
  <c r="E82" i="34"/>
  <c r="E83" i="34"/>
  <c r="E84" i="34"/>
  <c r="E85" i="34"/>
  <c r="E86" i="34"/>
  <c r="E87" i="34"/>
  <c r="E88" i="34"/>
  <c r="E89" i="34"/>
  <c r="E90" i="34"/>
  <c r="E91" i="34"/>
  <c r="E92" i="34"/>
  <c r="E93" i="34"/>
  <c r="E94" i="34"/>
  <c r="E95" i="34"/>
  <c r="E96" i="34"/>
  <c r="E97" i="34"/>
  <c r="E98" i="34"/>
  <c r="E99" i="34"/>
  <c r="E100" i="34"/>
  <c r="E101" i="34"/>
  <c r="E102" i="34"/>
  <c r="E103" i="34"/>
  <c r="E104" i="34"/>
  <c r="E105" i="34"/>
  <c r="E106" i="34"/>
  <c r="E107" i="34"/>
  <c r="E108" i="34"/>
  <c r="E109" i="34"/>
  <c r="E55" i="34"/>
  <c r="G56" i="34"/>
  <c r="G57" i="34"/>
  <c r="G58" i="34"/>
  <c r="G59" i="34"/>
  <c r="G60" i="34"/>
  <c r="G61" i="34"/>
  <c r="G62" i="34"/>
  <c r="G63" i="34"/>
  <c r="G64" i="34"/>
  <c r="G65" i="34"/>
  <c r="G66" i="34"/>
  <c r="G67" i="34"/>
  <c r="G68" i="34"/>
  <c r="G69" i="34"/>
  <c r="G70" i="34"/>
  <c r="G71" i="34"/>
  <c r="G72" i="34"/>
  <c r="G73" i="34"/>
  <c r="G74" i="34"/>
  <c r="G75" i="34"/>
  <c r="G76" i="34"/>
  <c r="G77" i="34"/>
  <c r="G78" i="34"/>
  <c r="G79" i="34"/>
  <c r="G80" i="34"/>
  <c r="G81" i="34"/>
  <c r="G82" i="34"/>
  <c r="G83" i="34"/>
  <c r="G84" i="34"/>
  <c r="G85" i="34"/>
  <c r="G86" i="34"/>
  <c r="G87" i="34"/>
  <c r="G88" i="34"/>
  <c r="G89" i="34"/>
  <c r="G90" i="34"/>
  <c r="G97" i="34"/>
  <c r="G98" i="34"/>
  <c r="G99" i="34"/>
  <c r="G100" i="34"/>
  <c r="G101" i="34"/>
  <c r="G102" i="34"/>
  <c r="G103" i="34"/>
  <c r="G104" i="34"/>
  <c r="G105" i="34"/>
  <c r="G106" i="34"/>
  <c r="G107" i="34"/>
  <c r="G108" i="34"/>
  <c r="G109" i="34"/>
  <c r="G55" i="34"/>
  <c r="AD60" i="23" l="1"/>
  <c r="AD61" i="23"/>
  <c r="C175" i="28" l="1"/>
  <c r="D175" i="28"/>
  <c r="E175" i="28"/>
  <c r="N175" i="28" s="1"/>
  <c r="F175" i="28"/>
  <c r="M175" i="28" s="1"/>
  <c r="G175" i="28"/>
  <c r="O175" i="28" s="1"/>
  <c r="H175" i="28"/>
  <c r="K175" i="28"/>
  <c r="CT147" i="43"/>
  <c r="CS147" i="43"/>
  <c r="CP147" i="43"/>
  <c r="CM147" i="43"/>
  <c r="CL147" i="43"/>
  <c r="BZ147" i="43"/>
  <c r="BN147" i="43"/>
  <c r="BB147" i="43"/>
  <c r="AP147" i="43"/>
  <c r="AH147" i="43"/>
  <c r="AD147" i="43"/>
  <c r="V147" i="43"/>
  <c r="R147" i="43"/>
  <c r="F147" i="43"/>
  <c r="A147" i="43"/>
  <c r="P175" i="28" l="1"/>
  <c r="I175" i="28"/>
  <c r="K265" i="23" l="1"/>
  <c r="L265" i="23"/>
  <c r="M265" i="23"/>
  <c r="K266" i="23"/>
  <c r="L266" i="23"/>
  <c r="M266" i="23"/>
  <c r="K267" i="23"/>
  <c r="L267" i="23"/>
  <c r="M267" i="23"/>
  <c r="K268" i="23"/>
  <c r="L268" i="23"/>
  <c r="M268" i="23"/>
  <c r="K269" i="23"/>
  <c r="L269" i="23"/>
  <c r="M269" i="23"/>
  <c r="K270" i="23"/>
  <c r="L270" i="23"/>
  <c r="M270" i="23"/>
  <c r="K271" i="23"/>
  <c r="L271" i="23"/>
  <c r="M271" i="23"/>
  <c r="K272" i="23"/>
  <c r="L272" i="23"/>
  <c r="M272" i="23"/>
  <c r="K273" i="23"/>
  <c r="L273" i="23"/>
  <c r="M273" i="23"/>
  <c r="K274" i="23"/>
  <c r="L274" i="23"/>
  <c r="M274" i="23"/>
  <c r="K275" i="23"/>
  <c r="L275" i="23"/>
  <c r="M275" i="23"/>
  <c r="K276" i="23"/>
  <c r="L276" i="23"/>
  <c r="M276" i="23"/>
  <c r="K277" i="23"/>
  <c r="L277" i="23"/>
  <c r="M277" i="23"/>
  <c r="K278" i="23"/>
  <c r="L278" i="23"/>
  <c r="M278" i="23"/>
  <c r="K279" i="23"/>
  <c r="L279" i="23"/>
  <c r="M279" i="23"/>
  <c r="K280" i="23"/>
  <c r="L280" i="23"/>
  <c r="M280" i="23"/>
  <c r="K281" i="23"/>
  <c r="L281" i="23"/>
  <c r="M281" i="23"/>
  <c r="K282" i="23"/>
  <c r="L282" i="23"/>
  <c r="M282" i="23"/>
  <c r="K283" i="23"/>
  <c r="L283" i="23"/>
  <c r="M283" i="23"/>
  <c r="K284" i="23"/>
  <c r="L284" i="23"/>
  <c r="M284" i="23"/>
  <c r="K285" i="23"/>
  <c r="L285" i="23"/>
  <c r="M285" i="23"/>
  <c r="K286" i="23"/>
  <c r="L286" i="23"/>
  <c r="M286" i="23"/>
  <c r="K287" i="23"/>
  <c r="L287" i="23"/>
  <c r="M287" i="23"/>
  <c r="K288" i="23"/>
  <c r="L288" i="23"/>
  <c r="M288" i="23"/>
  <c r="K289" i="23"/>
  <c r="L289" i="23"/>
  <c r="M289" i="23"/>
  <c r="K290" i="23"/>
  <c r="L290" i="23"/>
  <c r="M290" i="23"/>
  <c r="K291" i="23"/>
  <c r="L291" i="23"/>
  <c r="M291" i="23"/>
  <c r="K292" i="23"/>
  <c r="L292" i="23"/>
  <c r="M292" i="23"/>
  <c r="K293" i="23"/>
  <c r="L293" i="23"/>
  <c r="M293" i="23"/>
  <c r="K264" i="23"/>
  <c r="L264" i="23"/>
  <c r="M264" i="23"/>
  <c r="M263" i="23"/>
  <c r="L263" i="23"/>
  <c r="K263" i="23"/>
  <c r="J286" i="23"/>
  <c r="K262" i="23"/>
  <c r="L262" i="23"/>
  <c r="M262" i="23"/>
  <c r="J283" i="23"/>
  <c r="C285" i="23"/>
  <c r="B285" i="23" s="1"/>
  <c r="D285" i="23"/>
  <c r="E285" i="23"/>
  <c r="F285" i="23"/>
  <c r="G285" i="23"/>
  <c r="H285" i="23"/>
  <c r="B286" i="23"/>
  <c r="C286" i="23"/>
  <c r="D286" i="23"/>
  <c r="E286" i="23"/>
  <c r="F286" i="23"/>
  <c r="G286" i="23"/>
  <c r="H286" i="23"/>
  <c r="C287" i="23"/>
  <c r="B287" i="23" s="1"/>
  <c r="D287" i="23"/>
  <c r="E287" i="23"/>
  <c r="F287" i="23"/>
  <c r="G287" i="23"/>
  <c r="H287" i="23"/>
  <c r="C288" i="23"/>
  <c r="B288" i="23" s="1"/>
  <c r="D288" i="23"/>
  <c r="E288" i="23"/>
  <c r="F288" i="23"/>
  <c r="G288" i="23"/>
  <c r="H288" i="23"/>
  <c r="C289" i="23"/>
  <c r="B289" i="23" s="1"/>
  <c r="D289" i="23"/>
  <c r="E289" i="23"/>
  <c r="F289" i="23"/>
  <c r="G289" i="23"/>
  <c r="H289" i="23"/>
  <c r="C290" i="23"/>
  <c r="B290" i="23" s="1"/>
  <c r="D290" i="23"/>
  <c r="E290" i="23"/>
  <c r="F290" i="23"/>
  <c r="G290" i="23"/>
  <c r="H290" i="23"/>
  <c r="C291" i="23"/>
  <c r="J291" i="23" s="1"/>
  <c r="D291" i="23"/>
  <c r="E291" i="23"/>
  <c r="F291" i="23"/>
  <c r="G291" i="23"/>
  <c r="H291" i="23"/>
  <c r="C292" i="23"/>
  <c r="B292" i="23" s="1"/>
  <c r="D292" i="23"/>
  <c r="E292" i="23"/>
  <c r="F292" i="23"/>
  <c r="G292" i="23"/>
  <c r="H292" i="23"/>
  <c r="C293" i="23"/>
  <c r="B293" i="23" s="1"/>
  <c r="D293" i="23"/>
  <c r="E293" i="23"/>
  <c r="F293" i="23"/>
  <c r="G293" i="23"/>
  <c r="H293" i="23"/>
  <c r="C268" i="23"/>
  <c r="J268" i="23" s="1"/>
  <c r="D268" i="23"/>
  <c r="E268" i="23"/>
  <c r="F268" i="23"/>
  <c r="G268" i="23"/>
  <c r="H268" i="23"/>
  <c r="C269" i="23"/>
  <c r="B269" i="23" s="1"/>
  <c r="D269" i="23"/>
  <c r="E269" i="23"/>
  <c r="F269" i="23"/>
  <c r="G269" i="23"/>
  <c r="H269" i="23"/>
  <c r="C270" i="23"/>
  <c r="B270" i="23" s="1"/>
  <c r="D270" i="23"/>
  <c r="E270" i="23"/>
  <c r="F270" i="23"/>
  <c r="G270" i="23"/>
  <c r="H270" i="23"/>
  <c r="C271" i="23"/>
  <c r="J271" i="23" s="1"/>
  <c r="D271" i="23"/>
  <c r="E271" i="23"/>
  <c r="F271" i="23"/>
  <c r="G271" i="23"/>
  <c r="H271" i="23"/>
  <c r="C272" i="23"/>
  <c r="B272" i="23" s="1"/>
  <c r="D272" i="23"/>
  <c r="E272" i="23"/>
  <c r="F272" i="23"/>
  <c r="G272" i="23"/>
  <c r="H272" i="23"/>
  <c r="C273" i="23"/>
  <c r="B273" i="23" s="1"/>
  <c r="D273" i="23"/>
  <c r="E273" i="23"/>
  <c r="F273" i="23"/>
  <c r="G273" i="23"/>
  <c r="H273" i="23"/>
  <c r="C274" i="23"/>
  <c r="B274" i="23" s="1"/>
  <c r="D274" i="23"/>
  <c r="E274" i="23"/>
  <c r="F274" i="23"/>
  <c r="G274" i="23"/>
  <c r="H274" i="23"/>
  <c r="C275" i="23"/>
  <c r="B275" i="23" s="1"/>
  <c r="D275" i="23"/>
  <c r="E275" i="23"/>
  <c r="F275" i="23"/>
  <c r="G275" i="23"/>
  <c r="H275" i="23"/>
  <c r="C276" i="23"/>
  <c r="B276" i="23" s="1"/>
  <c r="D276" i="23"/>
  <c r="E276" i="23"/>
  <c r="F276" i="23"/>
  <c r="G276" i="23"/>
  <c r="H276" i="23"/>
  <c r="C277" i="23"/>
  <c r="B277" i="23" s="1"/>
  <c r="D277" i="23"/>
  <c r="E277" i="23"/>
  <c r="F277" i="23"/>
  <c r="G277" i="23"/>
  <c r="H277" i="23"/>
  <c r="C278" i="23"/>
  <c r="B278" i="23" s="1"/>
  <c r="D278" i="23"/>
  <c r="E278" i="23"/>
  <c r="F278" i="23"/>
  <c r="G278" i="23"/>
  <c r="H278" i="23"/>
  <c r="B279" i="23"/>
  <c r="C279" i="23"/>
  <c r="J279" i="23" s="1"/>
  <c r="D279" i="23"/>
  <c r="E279" i="23"/>
  <c r="F279" i="23"/>
  <c r="G279" i="23"/>
  <c r="H279" i="23"/>
  <c r="C280" i="23"/>
  <c r="B280" i="23" s="1"/>
  <c r="D280" i="23"/>
  <c r="E280" i="23"/>
  <c r="F280" i="23"/>
  <c r="G280" i="23"/>
  <c r="H280" i="23"/>
  <c r="C281" i="23"/>
  <c r="B281" i="23" s="1"/>
  <c r="D281" i="23"/>
  <c r="E281" i="23"/>
  <c r="F281" i="23"/>
  <c r="G281" i="23"/>
  <c r="H281" i="23"/>
  <c r="C282" i="23"/>
  <c r="B282" i="23" s="1"/>
  <c r="D282" i="23"/>
  <c r="E282" i="23"/>
  <c r="F282" i="23"/>
  <c r="G282" i="23"/>
  <c r="H282" i="23"/>
  <c r="C283" i="23"/>
  <c r="B283" i="23" s="1"/>
  <c r="D283" i="23"/>
  <c r="E283" i="23"/>
  <c r="F283" i="23"/>
  <c r="G283" i="23"/>
  <c r="H283" i="23"/>
  <c r="C284" i="23"/>
  <c r="B284" i="23" s="1"/>
  <c r="D284" i="23"/>
  <c r="E284" i="23"/>
  <c r="F284" i="23"/>
  <c r="G284" i="23"/>
  <c r="H284" i="23"/>
  <c r="C264" i="23"/>
  <c r="J264" i="23" s="1"/>
  <c r="D264" i="23"/>
  <c r="E264" i="23"/>
  <c r="F264" i="23"/>
  <c r="G264" i="23"/>
  <c r="H264" i="23"/>
  <c r="C265" i="23"/>
  <c r="B265" i="23" s="1"/>
  <c r="D265" i="23"/>
  <c r="E265" i="23"/>
  <c r="F265" i="23"/>
  <c r="G265" i="23"/>
  <c r="H265" i="23"/>
  <c r="C266" i="23"/>
  <c r="B266" i="23" s="1"/>
  <c r="D266" i="23"/>
  <c r="E266" i="23"/>
  <c r="F266" i="23"/>
  <c r="G266" i="23"/>
  <c r="H266" i="23"/>
  <c r="C267" i="23"/>
  <c r="B267" i="23" s="1"/>
  <c r="D267" i="23"/>
  <c r="E267" i="23"/>
  <c r="F267" i="23"/>
  <c r="G267" i="23"/>
  <c r="H267" i="23"/>
  <c r="D263" i="23"/>
  <c r="E263" i="23"/>
  <c r="F263" i="23"/>
  <c r="G263" i="23"/>
  <c r="H263" i="23"/>
  <c r="C263" i="23"/>
  <c r="J263" i="23" s="1"/>
  <c r="C262" i="23"/>
  <c r="B262" i="23" s="1"/>
  <c r="D262" i="23"/>
  <c r="E262" i="23"/>
  <c r="F262" i="23"/>
  <c r="G262" i="23"/>
  <c r="H262" i="23"/>
  <c r="B263" i="23" l="1"/>
  <c r="B268" i="23"/>
  <c r="J262" i="23"/>
  <c r="J285" i="23"/>
  <c r="J288" i="23"/>
  <c r="B291" i="23"/>
  <c r="J275" i="23"/>
  <c r="J267" i="23"/>
  <c r="J277" i="23"/>
  <c r="J269" i="23"/>
  <c r="J284" i="23"/>
  <c r="J276" i="23"/>
  <c r="J287" i="23"/>
  <c r="J282" i="23"/>
  <c r="J274" i="23"/>
  <c r="J266" i="23"/>
  <c r="J293" i="23"/>
  <c r="B271" i="23"/>
  <c r="J281" i="23"/>
  <c r="J273" i="23"/>
  <c r="J265" i="23"/>
  <c r="J292" i="23"/>
  <c r="B264" i="23"/>
  <c r="J280" i="23"/>
  <c r="J272" i="23"/>
  <c r="J290" i="23"/>
  <c r="J278" i="23"/>
  <c r="J270" i="23"/>
  <c r="J289" i="23"/>
  <c r="K157" i="28"/>
  <c r="K158" i="28"/>
  <c r="K159" i="28"/>
  <c r="K160" i="28"/>
  <c r="K161" i="28"/>
  <c r="K162" i="28"/>
  <c r="K163" i="28"/>
  <c r="K164" i="28"/>
  <c r="K165" i="28"/>
  <c r="K166" i="28"/>
  <c r="K167" i="28"/>
  <c r="K168" i="28"/>
  <c r="K169" i="28"/>
  <c r="K170" i="28"/>
  <c r="K171" i="28"/>
  <c r="K172" i="28"/>
  <c r="K173" i="28"/>
  <c r="K174" i="28"/>
  <c r="H49" i="28"/>
  <c r="H50" i="28"/>
  <c r="H51" i="28"/>
  <c r="H52" i="28"/>
  <c r="H53" i="28"/>
  <c r="H54" i="28"/>
  <c r="H55" i="28"/>
  <c r="H56" i="28"/>
  <c r="H57" i="28"/>
  <c r="H58" i="28"/>
  <c r="H59" i="28"/>
  <c r="H60" i="28"/>
  <c r="H61" i="28"/>
  <c r="H62" i="28"/>
  <c r="H63" i="28"/>
  <c r="H64" i="28"/>
  <c r="H65" i="28"/>
  <c r="H66" i="28"/>
  <c r="H67" i="28"/>
  <c r="H68" i="28"/>
  <c r="H69" i="28"/>
  <c r="H70" i="28"/>
  <c r="H71" i="28"/>
  <c r="H72" i="28"/>
  <c r="H73" i="28"/>
  <c r="H74" i="28"/>
  <c r="H75" i="28"/>
  <c r="H76" i="28"/>
  <c r="H77" i="28"/>
  <c r="H78" i="28"/>
  <c r="H79" i="28"/>
  <c r="H80" i="28"/>
  <c r="H81" i="28"/>
  <c r="H82" i="28"/>
  <c r="H83" i="28"/>
  <c r="H84" i="28"/>
  <c r="H85" i="28"/>
  <c r="H86" i="28"/>
  <c r="H87" i="28"/>
  <c r="H88" i="28"/>
  <c r="H89" i="28"/>
  <c r="H90" i="28"/>
  <c r="H91" i="28"/>
  <c r="H92" i="28"/>
  <c r="H93" i="28"/>
  <c r="H94" i="28"/>
  <c r="H95" i="28"/>
  <c r="H96" i="28"/>
  <c r="H97" i="28"/>
  <c r="H98" i="28"/>
  <c r="H99" i="28"/>
  <c r="H100" i="28"/>
  <c r="H101" i="28"/>
  <c r="H102" i="28"/>
  <c r="H103" i="28"/>
  <c r="H104" i="28"/>
  <c r="H105" i="28"/>
  <c r="H106" i="28"/>
  <c r="H107" i="28"/>
  <c r="H108" i="28"/>
  <c r="H109" i="28"/>
  <c r="H110" i="28"/>
  <c r="H111" i="28"/>
  <c r="H112" i="28"/>
  <c r="H113" i="28"/>
  <c r="H114" i="28"/>
  <c r="H115" i="28"/>
  <c r="H116" i="28"/>
  <c r="H117" i="28"/>
  <c r="H118" i="28"/>
  <c r="H119" i="28"/>
  <c r="H120" i="28"/>
  <c r="H121" i="28"/>
  <c r="H122" i="28"/>
  <c r="H123" i="28"/>
  <c r="H124" i="28"/>
  <c r="H125" i="28"/>
  <c r="H126" i="28"/>
  <c r="H127" i="28"/>
  <c r="H128" i="28"/>
  <c r="H129" i="28"/>
  <c r="H130" i="28"/>
  <c r="H131" i="28"/>
  <c r="H132" i="28"/>
  <c r="H133" i="28"/>
  <c r="H134" i="28"/>
  <c r="H135" i="28"/>
  <c r="H136" i="28"/>
  <c r="H137" i="28"/>
  <c r="H138" i="28"/>
  <c r="H139" i="28"/>
  <c r="H140" i="28"/>
  <c r="H141" i="28"/>
  <c r="H142" i="28"/>
  <c r="H143" i="28"/>
  <c r="H144" i="28"/>
  <c r="H145" i="28"/>
  <c r="H146" i="28"/>
  <c r="H147" i="28"/>
  <c r="H148" i="28"/>
  <c r="H149" i="28"/>
  <c r="H150" i="28"/>
  <c r="H151" i="28"/>
  <c r="H152" i="28"/>
  <c r="H153" i="28"/>
  <c r="H154" i="28"/>
  <c r="H155" i="28"/>
  <c r="H156" i="28"/>
  <c r="H157" i="28"/>
  <c r="H158" i="28"/>
  <c r="H159" i="28"/>
  <c r="H160" i="28"/>
  <c r="H161" i="28"/>
  <c r="H162" i="28"/>
  <c r="H163" i="28"/>
  <c r="H164" i="28"/>
  <c r="H165" i="28"/>
  <c r="H166" i="28"/>
  <c r="H167" i="28"/>
  <c r="H168" i="28"/>
  <c r="H169" i="28"/>
  <c r="H170" i="28"/>
  <c r="H171" i="28"/>
  <c r="H172" i="28"/>
  <c r="H173" i="28"/>
  <c r="H174" i="28"/>
  <c r="H48" i="28"/>
  <c r="G49" i="28"/>
  <c r="G50" i="28"/>
  <c r="G51" i="28"/>
  <c r="G52" i="28"/>
  <c r="G53" i="28"/>
  <c r="G54" i="28"/>
  <c r="G55" i="28"/>
  <c r="G56" i="28"/>
  <c r="G57" i="28"/>
  <c r="G58" i="28"/>
  <c r="G59" i="28"/>
  <c r="G60" i="28"/>
  <c r="G61" i="28"/>
  <c r="G62" i="28"/>
  <c r="G63" i="28"/>
  <c r="G64" i="28"/>
  <c r="G65" i="28"/>
  <c r="G66" i="28"/>
  <c r="G67" i="28"/>
  <c r="G68" i="28"/>
  <c r="G69" i="28"/>
  <c r="G70" i="28"/>
  <c r="G71" i="28"/>
  <c r="G72" i="28"/>
  <c r="G73" i="28"/>
  <c r="G74" i="28"/>
  <c r="G75" i="28"/>
  <c r="G76" i="28"/>
  <c r="G77" i="28"/>
  <c r="G78" i="28"/>
  <c r="G79" i="28"/>
  <c r="G80" i="28"/>
  <c r="G81" i="28"/>
  <c r="G82" i="28"/>
  <c r="G83" i="28"/>
  <c r="G84" i="28"/>
  <c r="G85" i="28"/>
  <c r="G86" i="28"/>
  <c r="G87" i="28"/>
  <c r="G88" i="28"/>
  <c r="G89" i="28"/>
  <c r="G90" i="28"/>
  <c r="G91" i="28"/>
  <c r="G92" i="28"/>
  <c r="G93" i="28"/>
  <c r="G94" i="28"/>
  <c r="G95" i="28"/>
  <c r="G96" i="28"/>
  <c r="G97" i="28"/>
  <c r="G98" i="28"/>
  <c r="G99" i="28"/>
  <c r="G100" i="28"/>
  <c r="G101" i="28"/>
  <c r="G102" i="28"/>
  <c r="G103" i="28"/>
  <c r="G104" i="28"/>
  <c r="G105" i="28"/>
  <c r="G106" i="28"/>
  <c r="G107" i="28"/>
  <c r="G108" i="28"/>
  <c r="G109" i="28"/>
  <c r="G110" i="28"/>
  <c r="G111" i="28"/>
  <c r="G112" i="28"/>
  <c r="G113" i="28"/>
  <c r="G114" i="28"/>
  <c r="G115" i="28"/>
  <c r="G116" i="28"/>
  <c r="G117" i="28"/>
  <c r="G118" i="28"/>
  <c r="G119" i="28"/>
  <c r="G120" i="28"/>
  <c r="G121" i="28"/>
  <c r="G122" i="28"/>
  <c r="G123" i="28"/>
  <c r="G124" i="28"/>
  <c r="G125" i="28"/>
  <c r="G126" i="28"/>
  <c r="G127" i="28"/>
  <c r="G128" i="28"/>
  <c r="G129" i="28"/>
  <c r="G130" i="28"/>
  <c r="G131" i="28"/>
  <c r="G132" i="28"/>
  <c r="G133" i="28"/>
  <c r="G134" i="28"/>
  <c r="G135" i="28"/>
  <c r="G136" i="28"/>
  <c r="G137" i="28"/>
  <c r="G138" i="28"/>
  <c r="G139" i="28"/>
  <c r="G140" i="28"/>
  <c r="G141" i="28"/>
  <c r="G142" i="28"/>
  <c r="G143" i="28"/>
  <c r="G144" i="28"/>
  <c r="G145" i="28"/>
  <c r="G146" i="28"/>
  <c r="G147" i="28"/>
  <c r="G148" i="28"/>
  <c r="G149" i="28"/>
  <c r="G150" i="28"/>
  <c r="G151" i="28"/>
  <c r="G152" i="28"/>
  <c r="G153" i="28"/>
  <c r="G154" i="28"/>
  <c r="G155" i="28"/>
  <c r="G156" i="28"/>
  <c r="G157" i="28"/>
  <c r="G158" i="28"/>
  <c r="G159" i="28"/>
  <c r="G160" i="28"/>
  <c r="G161" i="28"/>
  <c r="G162" i="28"/>
  <c r="G163" i="28"/>
  <c r="G164" i="28"/>
  <c r="G165" i="28"/>
  <c r="G166" i="28"/>
  <c r="G167" i="28"/>
  <c r="G168" i="28"/>
  <c r="G169" i="28"/>
  <c r="G170" i="28"/>
  <c r="G171" i="28"/>
  <c r="G172" i="28"/>
  <c r="G173" i="28"/>
  <c r="G174" i="28"/>
  <c r="G48" i="28"/>
  <c r="F49" i="28"/>
  <c r="F50" i="28"/>
  <c r="F51" i="28"/>
  <c r="F52" i="28"/>
  <c r="F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102" i="28"/>
  <c r="F103" i="28"/>
  <c r="F104" i="28"/>
  <c r="F105" i="28"/>
  <c r="F106" i="28"/>
  <c r="F107" i="28"/>
  <c r="F108" i="28"/>
  <c r="F109" i="28"/>
  <c r="F110" i="28"/>
  <c r="F111" i="28"/>
  <c r="F112" i="28"/>
  <c r="F113" i="28"/>
  <c r="F114" i="28"/>
  <c r="F115" i="28"/>
  <c r="F116" i="28"/>
  <c r="F117" i="28"/>
  <c r="F118" i="28"/>
  <c r="F119" i="28"/>
  <c r="F120" i="28"/>
  <c r="F121" i="28"/>
  <c r="F122" i="28"/>
  <c r="F123" i="28"/>
  <c r="F124" i="28"/>
  <c r="F125" i="28"/>
  <c r="F126" i="28"/>
  <c r="F127" i="28"/>
  <c r="F128" i="28"/>
  <c r="F129" i="28"/>
  <c r="F130" i="28"/>
  <c r="F131" i="28"/>
  <c r="F132" i="28"/>
  <c r="F133" i="28"/>
  <c r="F134" i="28"/>
  <c r="F135" i="28"/>
  <c r="F136" i="28"/>
  <c r="F137" i="28"/>
  <c r="F138" i="28"/>
  <c r="F139" i="28"/>
  <c r="F140" i="28"/>
  <c r="F141" i="28"/>
  <c r="F142" i="28"/>
  <c r="F143" i="28"/>
  <c r="F144" i="28"/>
  <c r="F145" i="28"/>
  <c r="F146" i="28"/>
  <c r="F147" i="28"/>
  <c r="F148" i="28"/>
  <c r="F149" i="28"/>
  <c r="F150" i="28"/>
  <c r="F151" i="28"/>
  <c r="F152" i="28"/>
  <c r="F153" i="28"/>
  <c r="F154" i="28"/>
  <c r="F155" i="28"/>
  <c r="F156" i="28"/>
  <c r="I156" i="28" s="1"/>
  <c r="F157" i="28"/>
  <c r="I157" i="28" s="1"/>
  <c r="F158" i="28"/>
  <c r="F159" i="28"/>
  <c r="F160" i="28"/>
  <c r="I160" i="28" s="1"/>
  <c r="F161" i="28"/>
  <c r="F162" i="28"/>
  <c r="F163" i="28"/>
  <c r="F164" i="28"/>
  <c r="I164" i="28" s="1"/>
  <c r="F165" i="28"/>
  <c r="I165" i="28" s="1"/>
  <c r="F166" i="28"/>
  <c r="F167" i="28"/>
  <c r="F168" i="28"/>
  <c r="I168" i="28" s="1"/>
  <c r="F169" i="28"/>
  <c r="F170" i="28"/>
  <c r="F171" i="28"/>
  <c r="F172" i="28"/>
  <c r="I172" i="28" s="1"/>
  <c r="F173" i="28"/>
  <c r="I173" i="28" s="1"/>
  <c r="F174" i="28"/>
  <c r="F48" i="28"/>
  <c r="E65" i="28"/>
  <c r="E66" i="28"/>
  <c r="E67" i="28"/>
  <c r="E68" i="28"/>
  <c r="E69" i="28"/>
  <c r="E70" i="28"/>
  <c r="E71" i="28"/>
  <c r="E72" i="28"/>
  <c r="E73" i="28"/>
  <c r="E74" i="28"/>
  <c r="E75" i="28"/>
  <c r="E76" i="28"/>
  <c r="E77" i="28"/>
  <c r="E78" i="28"/>
  <c r="E79" i="28"/>
  <c r="E80" i="28"/>
  <c r="E81" i="28"/>
  <c r="E82" i="28"/>
  <c r="E83" i="28"/>
  <c r="E84" i="28"/>
  <c r="E85" i="28"/>
  <c r="E86" i="28"/>
  <c r="E87" i="28"/>
  <c r="E88" i="28"/>
  <c r="E89" i="28"/>
  <c r="E90" i="28"/>
  <c r="E91" i="28"/>
  <c r="E92" i="28"/>
  <c r="E93" i="28"/>
  <c r="E94" i="28"/>
  <c r="E95" i="28"/>
  <c r="E96" i="28"/>
  <c r="E97" i="28"/>
  <c r="E98" i="28"/>
  <c r="E99" i="28"/>
  <c r="E100" i="28"/>
  <c r="E101" i="28"/>
  <c r="E102" i="28"/>
  <c r="E103" i="28"/>
  <c r="E104" i="28"/>
  <c r="E105" i="28"/>
  <c r="E106" i="28"/>
  <c r="E107" i="28"/>
  <c r="E108" i="28"/>
  <c r="E109" i="28"/>
  <c r="E110" i="28"/>
  <c r="E111" i="28"/>
  <c r="E112" i="28"/>
  <c r="E113" i="28"/>
  <c r="E114" i="28"/>
  <c r="E115" i="28"/>
  <c r="E116" i="28"/>
  <c r="E117" i="28"/>
  <c r="E118" i="28"/>
  <c r="E119" i="28"/>
  <c r="E120" i="28"/>
  <c r="E121" i="28"/>
  <c r="E122" i="28"/>
  <c r="E123" i="28"/>
  <c r="E124" i="28"/>
  <c r="E125" i="28"/>
  <c r="E126" i="28"/>
  <c r="E127" i="28"/>
  <c r="E128" i="28"/>
  <c r="E129" i="28"/>
  <c r="E130" i="28"/>
  <c r="E131" i="28"/>
  <c r="E132" i="28"/>
  <c r="E133" i="28"/>
  <c r="E134" i="28"/>
  <c r="E135" i="28"/>
  <c r="E136" i="28"/>
  <c r="E137" i="28"/>
  <c r="E138" i="28"/>
  <c r="E139" i="28"/>
  <c r="E140" i="28"/>
  <c r="E141" i="28"/>
  <c r="E142" i="28"/>
  <c r="E143" i="28"/>
  <c r="E144" i="28"/>
  <c r="E145" i="28"/>
  <c r="E146" i="28"/>
  <c r="E147" i="28"/>
  <c r="E148" i="28"/>
  <c r="E149" i="28"/>
  <c r="E150" i="28"/>
  <c r="E151" i="28"/>
  <c r="E152" i="28"/>
  <c r="E153" i="28"/>
  <c r="E154" i="28"/>
  <c r="E155" i="28"/>
  <c r="E156" i="28"/>
  <c r="E157" i="28"/>
  <c r="N157" i="28" s="1"/>
  <c r="E158" i="28"/>
  <c r="E159" i="28"/>
  <c r="E160" i="28"/>
  <c r="N160" i="28" s="1"/>
  <c r="E161" i="28"/>
  <c r="E162" i="28"/>
  <c r="E163" i="28"/>
  <c r="N163" i="28" s="1"/>
  <c r="E164" i="28"/>
  <c r="N164" i="28" s="1"/>
  <c r="E165" i="28"/>
  <c r="N165" i="28" s="1"/>
  <c r="E166" i="28"/>
  <c r="E167" i="28"/>
  <c r="E168" i="28"/>
  <c r="N168" i="28" s="1"/>
  <c r="E169" i="28"/>
  <c r="E170" i="28"/>
  <c r="E171" i="28"/>
  <c r="N171" i="28" s="1"/>
  <c r="E172" i="28"/>
  <c r="N172" i="28" s="1"/>
  <c r="E173" i="28"/>
  <c r="N173" i="28" s="1"/>
  <c r="E174" i="28"/>
  <c r="E50" i="28"/>
  <c r="E51" i="28"/>
  <c r="E52" i="28"/>
  <c r="E53" i="28"/>
  <c r="E54" i="28"/>
  <c r="E55" i="28"/>
  <c r="E56" i="28"/>
  <c r="E57" i="28"/>
  <c r="E58" i="28"/>
  <c r="E59" i="28"/>
  <c r="E60" i="28"/>
  <c r="E61" i="28"/>
  <c r="E62" i="28"/>
  <c r="E63" i="28"/>
  <c r="E64" i="28"/>
  <c r="E49" i="28"/>
  <c r="E48" i="28"/>
  <c r="D49" i="28"/>
  <c r="D50" i="28"/>
  <c r="D51" i="28"/>
  <c r="D52" i="28"/>
  <c r="D53" i="28"/>
  <c r="D54" i="28"/>
  <c r="D55" i="28"/>
  <c r="D56" i="28"/>
  <c r="D57" i="28"/>
  <c r="D58" i="28"/>
  <c r="D59" i="28"/>
  <c r="D60" i="28"/>
  <c r="D61" i="28"/>
  <c r="D62" i="28"/>
  <c r="D63" i="28"/>
  <c r="D64" i="28"/>
  <c r="D65" i="28"/>
  <c r="D66" i="28"/>
  <c r="D67" i="28"/>
  <c r="D68" i="28"/>
  <c r="D69" i="28"/>
  <c r="D70" i="28"/>
  <c r="D71" i="28"/>
  <c r="D72" i="28"/>
  <c r="D73" i="28"/>
  <c r="D74" i="28"/>
  <c r="D75" i="28"/>
  <c r="D76" i="28"/>
  <c r="D77" i="28"/>
  <c r="D78" i="28"/>
  <c r="D79" i="28"/>
  <c r="D80" i="28"/>
  <c r="D81" i="28"/>
  <c r="D82" i="28"/>
  <c r="D83" i="28"/>
  <c r="D84" i="28"/>
  <c r="D85" i="28"/>
  <c r="D86" i="28"/>
  <c r="D87" i="28"/>
  <c r="D88" i="28"/>
  <c r="D89" i="28"/>
  <c r="D90" i="28"/>
  <c r="D91" i="28"/>
  <c r="D92" i="28"/>
  <c r="D93" i="28"/>
  <c r="D94" i="28"/>
  <c r="D95" i="28"/>
  <c r="D96" i="28"/>
  <c r="D97" i="28"/>
  <c r="D98" i="28"/>
  <c r="D99" i="28"/>
  <c r="D100" i="28"/>
  <c r="D101" i="28"/>
  <c r="D102" i="28"/>
  <c r="D103" i="28"/>
  <c r="D104" i="28"/>
  <c r="D105" i="28"/>
  <c r="D106" i="28"/>
  <c r="D107" i="28"/>
  <c r="D108" i="28"/>
  <c r="D109" i="28"/>
  <c r="D110" i="28"/>
  <c r="D111" i="28"/>
  <c r="D112" i="28"/>
  <c r="D113" i="28"/>
  <c r="D114" i="28"/>
  <c r="D115" i="28"/>
  <c r="D116" i="28"/>
  <c r="D117" i="28"/>
  <c r="D118" i="28"/>
  <c r="D119" i="28"/>
  <c r="D120" i="28"/>
  <c r="D121" i="28"/>
  <c r="D122" i="28"/>
  <c r="D123" i="28"/>
  <c r="D124" i="28"/>
  <c r="D125" i="28"/>
  <c r="D126" i="28"/>
  <c r="D127" i="28"/>
  <c r="D128" i="28"/>
  <c r="D129" i="28"/>
  <c r="D130" i="28"/>
  <c r="D131" i="28"/>
  <c r="D132" i="28"/>
  <c r="D133" i="28"/>
  <c r="D134" i="28"/>
  <c r="D135" i="28"/>
  <c r="D136" i="28"/>
  <c r="D137" i="28"/>
  <c r="D138" i="28"/>
  <c r="D139" i="28"/>
  <c r="D140" i="28"/>
  <c r="D141" i="28"/>
  <c r="D142" i="28"/>
  <c r="D143" i="28"/>
  <c r="D144" i="28"/>
  <c r="D145" i="28"/>
  <c r="D146" i="28"/>
  <c r="D147" i="28"/>
  <c r="D148" i="28"/>
  <c r="D149" i="28"/>
  <c r="D150" i="28"/>
  <c r="D151" i="28"/>
  <c r="D152" i="28"/>
  <c r="D153" i="28"/>
  <c r="D154" i="28"/>
  <c r="D155" i="28"/>
  <c r="D156" i="28"/>
  <c r="D157" i="28"/>
  <c r="D158" i="28"/>
  <c r="D159" i="28"/>
  <c r="D160" i="28"/>
  <c r="D161" i="28"/>
  <c r="D162" i="28"/>
  <c r="D163" i="28"/>
  <c r="D164" i="28"/>
  <c r="D165" i="28"/>
  <c r="D166" i="28"/>
  <c r="D167" i="28"/>
  <c r="D168" i="28"/>
  <c r="D169" i="28"/>
  <c r="D170" i="28"/>
  <c r="D171" i="28"/>
  <c r="D172" i="28"/>
  <c r="D173" i="28"/>
  <c r="D174" i="28"/>
  <c r="D48" i="28"/>
  <c r="C85" i="28"/>
  <c r="C86" i="28"/>
  <c r="C87" i="28"/>
  <c r="C88" i="28"/>
  <c r="C89" i="28"/>
  <c r="C90" i="28"/>
  <c r="C91" i="28"/>
  <c r="C92" i="28"/>
  <c r="C93" i="28"/>
  <c r="C94" i="28"/>
  <c r="C95" i="28"/>
  <c r="C96" i="28"/>
  <c r="C97" i="28"/>
  <c r="C98" i="28"/>
  <c r="C99" i="28"/>
  <c r="C100" i="28"/>
  <c r="C101" i="28"/>
  <c r="C102" i="28"/>
  <c r="C103" i="28"/>
  <c r="C104" i="28"/>
  <c r="C105" i="28"/>
  <c r="C106" i="28"/>
  <c r="C107" i="28"/>
  <c r="C108" i="28"/>
  <c r="C109" i="28"/>
  <c r="C110" i="28"/>
  <c r="C111" i="28"/>
  <c r="C112" i="28"/>
  <c r="C113" i="28"/>
  <c r="C114" i="28"/>
  <c r="C115" i="28"/>
  <c r="C116" i="28"/>
  <c r="C117" i="28"/>
  <c r="C118" i="28"/>
  <c r="C119" i="28"/>
  <c r="C120" i="28"/>
  <c r="C121" i="28"/>
  <c r="C122" i="28"/>
  <c r="C123" i="28"/>
  <c r="C124" i="28"/>
  <c r="C125" i="28"/>
  <c r="C126" i="28"/>
  <c r="C127" i="28"/>
  <c r="C128" i="28"/>
  <c r="C129" i="28"/>
  <c r="C130" i="28"/>
  <c r="C131" i="28"/>
  <c r="C132" i="28"/>
  <c r="C133" i="28"/>
  <c r="C134" i="28"/>
  <c r="C135" i="28"/>
  <c r="C136" i="28"/>
  <c r="C137" i="28"/>
  <c r="C138" i="28"/>
  <c r="C139" i="28"/>
  <c r="C140" i="28"/>
  <c r="C141" i="28"/>
  <c r="C142" i="28"/>
  <c r="C143" i="28"/>
  <c r="C144" i="28"/>
  <c r="C145" i="28"/>
  <c r="C146" i="28"/>
  <c r="C147" i="28"/>
  <c r="C148" i="28"/>
  <c r="C149" i="28"/>
  <c r="C150" i="28"/>
  <c r="C151" i="28"/>
  <c r="C152" i="28"/>
  <c r="C153" i="28"/>
  <c r="C154" i="28"/>
  <c r="C155" i="28"/>
  <c r="C156" i="28"/>
  <c r="C157" i="28"/>
  <c r="C158" i="28"/>
  <c r="O158" i="28" s="1"/>
  <c r="C159" i="28"/>
  <c r="O159" i="28" s="1"/>
  <c r="C160" i="28"/>
  <c r="O160" i="28" s="1"/>
  <c r="C161" i="28"/>
  <c r="C162" i="28"/>
  <c r="C163" i="28"/>
  <c r="O163" i="28" s="1"/>
  <c r="C164" i="28"/>
  <c r="C165" i="28"/>
  <c r="C166" i="28"/>
  <c r="O166" i="28" s="1"/>
  <c r="C167" i="28"/>
  <c r="O167" i="28" s="1"/>
  <c r="C168" i="28"/>
  <c r="O168" i="28" s="1"/>
  <c r="C169" i="28"/>
  <c r="C170" i="28"/>
  <c r="C171" i="28"/>
  <c r="O171" i="28" s="1"/>
  <c r="C172" i="28"/>
  <c r="C173" i="28"/>
  <c r="C174" i="28"/>
  <c r="O174" i="28" s="1"/>
  <c r="C84" i="28"/>
  <c r="C65" i="28"/>
  <c r="C66" i="28"/>
  <c r="C67" i="28"/>
  <c r="C68" i="28"/>
  <c r="C69" i="28"/>
  <c r="C70" i="28"/>
  <c r="C71" i="28"/>
  <c r="C72" i="28"/>
  <c r="C73" i="28"/>
  <c r="C74" i="28"/>
  <c r="C75" i="28"/>
  <c r="C76" i="28"/>
  <c r="C77" i="28"/>
  <c r="C78" i="28"/>
  <c r="C79" i="28"/>
  <c r="C80" i="28"/>
  <c r="C81" i="28"/>
  <c r="C82" i="28"/>
  <c r="C83" i="28"/>
  <c r="C61" i="28"/>
  <c r="C62" i="28"/>
  <c r="C63" i="28"/>
  <c r="C64" i="28"/>
  <c r="C49" i="28"/>
  <c r="C50" i="28"/>
  <c r="C51" i="28"/>
  <c r="C52" i="28"/>
  <c r="C53" i="28"/>
  <c r="C54" i="28"/>
  <c r="C55" i="28"/>
  <c r="C56" i="28"/>
  <c r="C57" i="28"/>
  <c r="C58" i="28"/>
  <c r="C59" i="28"/>
  <c r="C60" i="28"/>
  <c r="C48" i="28"/>
  <c r="B10" i="43"/>
  <c r="C10" i="43"/>
  <c r="D10" i="43"/>
  <c r="E10" i="43"/>
  <c r="G10" i="43"/>
  <c r="H10" i="43"/>
  <c r="I10" i="43"/>
  <c r="J10" i="43"/>
  <c r="K10" i="43"/>
  <c r="L10" i="43"/>
  <c r="M10" i="43"/>
  <c r="N10" i="43"/>
  <c r="O10" i="43"/>
  <c r="P10" i="43"/>
  <c r="Q10" i="43"/>
  <c r="R10" i="43"/>
  <c r="S10" i="43"/>
  <c r="T10" i="43"/>
  <c r="U10" i="43"/>
  <c r="W10" i="43"/>
  <c r="X10" i="43"/>
  <c r="Y10" i="43"/>
  <c r="Z10" i="43"/>
  <c r="AA10" i="43"/>
  <c r="AB10" i="43"/>
  <c r="AC10" i="43"/>
  <c r="AE10" i="43"/>
  <c r="AF10" i="43"/>
  <c r="AG10" i="43"/>
  <c r="AI10" i="43"/>
  <c r="AJ10" i="43"/>
  <c r="AK10" i="43"/>
  <c r="AL10" i="43"/>
  <c r="AM10" i="43"/>
  <c r="AN10" i="43"/>
  <c r="AQ10" i="43"/>
  <c r="AR10" i="43"/>
  <c r="AS10" i="43"/>
  <c r="AT10" i="43"/>
  <c r="AU10" i="43"/>
  <c r="AV10" i="43"/>
  <c r="AW10" i="43"/>
  <c r="AX10" i="43"/>
  <c r="AY10" i="43"/>
  <c r="AZ10" i="43"/>
  <c r="BA10" i="43"/>
  <c r="BC10" i="43"/>
  <c r="BF10" i="43"/>
  <c r="BG10" i="43"/>
  <c r="BH10" i="43"/>
  <c r="BI10" i="43"/>
  <c r="BJ10" i="43"/>
  <c r="BL10" i="43"/>
  <c r="BM10" i="43"/>
  <c r="BO10" i="43"/>
  <c r="BS10" i="43"/>
  <c r="BT10" i="43"/>
  <c r="BU10" i="43"/>
  <c r="BV10" i="43"/>
  <c r="BX10" i="43"/>
  <c r="BY10" i="43"/>
  <c r="CA10" i="43"/>
  <c r="CD10" i="43"/>
  <c r="CE10" i="43"/>
  <c r="CF10" i="43"/>
  <c r="CG10" i="43"/>
  <c r="CH10" i="43"/>
  <c r="CI10" i="43"/>
  <c r="CJ10" i="43"/>
  <c r="CK10" i="43"/>
  <c r="CN10" i="43"/>
  <c r="CO10" i="43"/>
  <c r="CQ10" i="43"/>
  <c r="CR10" i="43"/>
  <c r="B11" i="43"/>
  <c r="C11" i="43"/>
  <c r="D11" i="43"/>
  <c r="E11" i="43"/>
  <c r="G11" i="43"/>
  <c r="H11" i="43"/>
  <c r="I11" i="43"/>
  <c r="J11" i="43"/>
  <c r="K11" i="43"/>
  <c r="L11" i="43"/>
  <c r="M11" i="43"/>
  <c r="N11" i="43"/>
  <c r="O11" i="43"/>
  <c r="P11" i="43"/>
  <c r="Q11" i="43"/>
  <c r="S11" i="43"/>
  <c r="T11" i="43"/>
  <c r="U11" i="43"/>
  <c r="W11" i="43"/>
  <c r="X11" i="43"/>
  <c r="Y11" i="43"/>
  <c r="Z11" i="43"/>
  <c r="AA11" i="43"/>
  <c r="AB11" i="43"/>
  <c r="AC11" i="43"/>
  <c r="AE11" i="43"/>
  <c r="AF11" i="43"/>
  <c r="AG11" i="43"/>
  <c r="AI11" i="43"/>
  <c r="AJ11" i="43"/>
  <c r="AK11" i="43"/>
  <c r="AL11" i="43"/>
  <c r="AM11" i="43"/>
  <c r="AN11" i="43"/>
  <c r="AQ11" i="43"/>
  <c r="AR11" i="43"/>
  <c r="AS11" i="43"/>
  <c r="AT11" i="43"/>
  <c r="AU11" i="43"/>
  <c r="AV11" i="43"/>
  <c r="AW11" i="43"/>
  <c r="AX11" i="43"/>
  <c r="AY11" i="43"/>
  <c r="AZ11" i="43"/>
  <c r="BA11" i="43"/>
  <c r="BC11" i="43"/>
  <c r="BF11" i="43"/>
  <c r="BG11" i="43"/>
  <c r="BH11" i="43"/>
  <c r="BI11" i="43"/>
  <c r="BJ11" i="43"/>
  <c r="BL11" i="43"/>
  <c r="BM11" i="43"/>
  <c r="BO11" i="43"/>
  <c r="BS11" i="43"/>
  <c r="BT11" i="43"/>
  <c r="BU11" i="43"/>
  <c r="BV11" i="43"/>
  <c r="BX11" i="43"/>
  <c r="BY11" i="43"/>
  <c r="CA11" i="43"/>
  <c r="CD11" i="43"/>
  <c r="CE11" i="43"/>
  <c r="CF11" i="43"/>
  <c r="CG11" i="43"/>
  <c r="CH11" i="43"/>
  <c r="CI11" i="43"/>
  <c r="CJ11" i="43"/>
  <c r="CK11" i="43"/>
  <c r="CN11" i="43"/>
  <c r="CO11" i="43"/>
  <c r="CQ11" i="43"/>
  <c r="CR11" i="43"/>
  <c r="B12" i="43"/>
  <c r="C12" i="43"/>
  <c r="D12" i="43"/>
  <c r="E12" i="43"/>
  <c r="G12" i="43"/>
  <c r="H12" i="43"/>
  <c r="I12" i="43"/>
  <c r="J12" i="43"/>
  <c r="K12" i="43"/>
  <c r="L12" i="43"/>
  <c r="M12" i="43"/>
  <c r="N12" i="43"/>
  <c r="O12" i="43"/>
  <c r="P12" i="43"/>
  <c r="Q12" i="43"/>
  <c r="S12" i="43"/>
  <c r="T12" i="43"/>
  <c r="U12" i="43"/>
  <c r="W12" i="43"/>
  <c r="X12" i="43"/>
  <c r="Y12" i="43"/>
  <c r="Z12" i="43"/>
  <c r="AA12" i="43"/>
  <c r="AB12" i="43"/>
  <c r="AC12" i="43"/>
  <c r="AE12" i="43"/>
  <c r="AF12" i="43"/>
  <c r="AG12" i="43"/>
  <c r="AI12" i="43"/>
  <c r="AJ12" i="43"/>
  <c r="AK12" i="43"/>
  <c r="AL12" i="43"/>
  <c r="AM12" i="43"/>
  <c r="AN12" i="43"/>
  <c r="AQ12" i="43"/>
  <c r="AR12" i="43"/>
  <c r="AS12" i="43"/>
  <c r="AT12" i="43"/>
  <c r="AU12" i="43"/>
  <c r="AV12" i="43"/>
  <c r="AW12" i="43"/>
  <c r="AX12" i="43"/>
  <c r="AY12" i="43"/>
  <c r="AZ12" i="43"/>
  <c r="BA12" i="43"/>
  <c r="BC12" i="43"/>
  <c r="BF12" i="43"/>
  <c r="BG12" i="43"/>
  <c r="BH12" i="43"/>
  <c r="BI12" i="43"/>
  <c r="BJ12" i="43"/>
  <c r="BL12" i="43"/>
  <c r="BM12" i="43"/>
  <c r="BO12" i="43"/>
  <c r="BS12" i="43"/>
  <c r="BT12" i="43"/>
  <c r="BU12" i="43"/>
  <c r="BV12" i="43"/>
  <c r="BX12" i="43"/>
  <c r="BY12" i="43"/>
  <c r="CA12" i="43"/>
  <c r="CD12" i="43"/>
  <c r="CE12" i="43"/>
  <c r="CF12" i="43"/>
  <c r="CG12" i="43"/>
  <c r="CH12" i="43"/>
  <c r="CI12" i="43"/>
  <c r="CJ12" i="43"/>
  <c r="CK12" i="43"/>
  <c r="CN12" i="43"/>
  <c r="CO12" i="43"/>
  <c r="CP12" i="43"/>
  <c r="CQ12" i="43"/>
  <c r="CR12" i="43"/>
  <c r="B13" i="43"/>
  <c r="C13" i="43"/>
  <c r="D13" i="43"/>
  <c r="E13" i="43"/>
  <c r="G13" i="43"/>
  <c r="H13" i="43"/>
  <c r="I13" i="43"/>
  <c r="J13" i="43"/>
  <c r="K13" i="43"/>
  <c r="L13" i="43"/>
  <c r="M13" i="43"/>
  <c r="N13" i="43"/>
  <c r="O13" i="43"/>
  <c r="P13" i="43"/>
  <c r="Q13" i="43"/>
  <c r="S13" i="43"/>
  <c r="T13" i="43"/>
  <c r="U13" i="43"/>
  <c r="W13" i="43"/>
  <c r="X13" i="43"/>
  <c r="Y13" i="43"/>
  <c r="Z13" i="43"/>
  <c r="AA13" i="43"/>
  <c r="AB13" i="43"/>
  <c r="AC13" i="43"/>
  <c r="AE13" i="43"/>
  <c r="AF13" i="43"/>
  <c r="AG13" i="43"/>
  <c r="AI13" i="43"/>
  <c r="AJ13" i="43"/>
  <c r="AK13" i="43"/>
  <c r="AL13" i="43"/>
  <c r="AM13" i="43"/>
  <c r="AN13" i="43"/>
  <c r="AQ13" i="43"/>
  <c r="AR13" i="43"/>
  <c r="AS13" i="43"/>
  <c r="AT13" i="43"/>
  <c r="AU13" i="43"/>
  <c r="AV13" i="43"/>
  <c r="AW13" i="43"/>
  <c r="AX13" i="43"/>
  <c r="AY13" i="43"/>
  <c r="AZ13" i="43"/>
  <c r="BA13" i="43"/>
  <c r="BC13" i="43"/>
  <c r="BF13" i="43"/>
  <c r="BG13" i="43"/>
  <c r="BH13" i="43"/>
  <c r="BI13" i="43"/>
  <c r="BJ13" i="43"/>
  <c r="BL13" i="43"/>
  <c r="BM13" i="43"/>
  <c r="BO13" i="43"/>
  <c r="BS13" i="43"/>
  <c r="BT13" i="43"/>
  <c r="BU13" i="43"/>
  <c r="BV13" i="43"/>
  <c r="BX13" i="43"/>
  <c r="BY13" i="43"/>
  <c r="CA13" i="43"/>
  <c r="CD13" i="43"/>
  <c r="CE13" i="43"/>
  <c r="CF13" i="43"/>
  <c r="CG13" i="43"/>
  <c r="CH13" i="43"/>
  <c r="CI13" i="43"/>
  <c r="CJ13" i="43"/>
  <c r="CK13" i="43"/>
  <c r="CN13" i="43"/>
  <c r="CO13" i="43"/>
  <c r="CQ13" i="43"/>
  <c r="CR13" i="43"/>
  <c r="B14" i="43"/>
  <c r="C14" i="43"/>
  <c r="D14" i="43"/>
  <c r="E14" i="43"/>
  <c r="G14" i="43"/>
  <c r="H14" i="43"/>
  <c r="I14" i="43"/>
  <c r="J14" i="43"/>
  <c r="K14" i="43"/>
  <c r="L14" i="43"/>
  <c r="M14" i="43"/>
  <c r="N14" i="43"/>
  <c r="O14" i="43"/>
  <c r="P14" i="43"/>
  <c r="Q14" i="43"/>
  <c r="S14" i="43"/>
  <c r="T14" i="43"/>
  <c r="U14" i="43"/>
  <c r="W14" i="43"/>
  <c r="X14" i="43"/>
  <c r="Y14" i="43"/>
  <c r="Z14" i="43"/>
  <c r="AA14" i="43"/>
  <c r="AB14" i="43"/>
  <c r="AC14" i="43"/>
  <c r="AD14" i="43"/>
  <c r="AE14" i="43"/>
  <c r="AF14" i="43"/>
  <c r="AG14" i="43"/>
  <c r="AI14" i="43"/>
  <c r="AJ14" i="43"/>
  <c r="AK14" i="43"/>
  <c r="AL14" i="43"/>
  <c r="AM14" i="43"/>
  <c r="AN14" i="43"/>
  <c r="AQ14" i="43"/>
  <c r="AR14" i="43"/>
  <c r="AS14" i="43"/>
  <c r="AT14" i="43"/>
  <c r="AU14" i="43"/>
  <c r="AV14" i="43"/>
  <c r="AW14" i="43"/>
  <c r="AX14" i="43"/>
  <c r="AY14" i="43"/>
  <c r="AZ14" i="43"/>
  <c r="BA14" i="43"/>
  <c r="BC14" i="43"/>
  <c r="BF14" i="43"/>
  <c r="BG14" i="43"/>
  <c r="BH14" i="43"/>
  <c r="BI14" i="43"/>
  <c r="BJ14" i="43"/>
  <c r="BL14" i="43"/>
  <c r="BM14" i="43"/>
  <c r="BN14" i="43"/>
  <c r="BO14" i="43"/>
  <c r="BS14" i="43"/>
  <c r="BT14" i="43"/>
  <c r="BU14" i="43"/>
  <c r="BV14" i="43"/>
  <c r="BX14" i="43"/>
  <c r="BY14" i="43"/>
  <c r="CA14" i="43"/>
  <c r="CD14" i="43"/>
  <c r="CE14" i="43"/>
  <c r="CF14" i="43"/>
  <c r="CG14" i="43"/>
  <c r="CH14" i="43"/>
  <c r="CI14" i="43"/>
  <c r="CJ14" i="43"/>
  <c r="CK14" i="43"/>
  <c r="CN14" i="43"/>
  <c r="CO14" i="43"/>
  <c r="CQ14" i="43"/>
  <c r="CR14" i="43"/>
  <c r="B15" i="43"/>
  <c r="C15" i="43"/>
  <c r="D15" i="43"/>
  <c r="E15" i="43"/>
  <c r="G15" i="43"/>
  <c r="H15" i="43"/>
  <c r="I15" i="43"/>
  <c r="J15" i="43"/>
  <c r="K15" i="43"/>
  <c r="L15" i="43"/>
  <c r="M15" i="43"/>
  <c r="N15" i="43"/>
  <c r="O15" i="43"/>
  <c r="P15" i="43"/>
  <c r="Q15" i="43"/>
  <c r="S15" i="43"/>
  <c r="T15" i="43"/>
  <c r="U15" i="43"/>
  <c r="W15" i="43"/>
  <c r="X15" i="43"/>
  <c r="Y15" i="43"/>
  <c r="Z15" i="43"/>
  <c r="AA15" i="43"/>
  <c r="AB15" i="43"/>
  <c r="AC15" i="43"/>
  <c r="AE15" i="43"/>
  <c r="AF15" i="43"/>
  <c r="AG15" i="43"/>
  <c r="AI15" i="43"/>
  <c r="AJ15" i="43"/>
  <c r="AK15" i="43"/>
  <c r="AL15" i="43"/>
  <c r="AM15" i="43"/>
  <c r="AN15" i="43"/>
  <c r="AQ15" i="43"/>
  <c r="AR15" i="43"/>
  <c r="AS15" i="43"/>
  <c r="AT15" i="43"/>
  <c r="AU15" i="43"/>
  <c r="AV15" i="43"/>
  <c r="AW15" i="43"/>
  <c r="AX15" i="43"/>
  <c r="AY15" i="43"/>
  <c r="AZ15" i="43"/>
  <c r="BA15" i="43"/>
  <c r="BC15" i="43"/>
  <c r="BF15" i="43"/>
  <c r="BG15" i="43"/>
  <c r="BH15" i="43"/>
  <c r="BI15" i="43"/>
  <c r="BJ15" i="43"/>
  <c r="BL15" i="43"/>
  <c r="BM15" i="43"/>
  <c r="BO15" i="43"/>
  <c r="BS15" i="43"/>
  <c r="BT15" i="43"/>
  <c r="BU15" i="43"/>
  <c r="BV15" i="43"/>
  <c r="BX15" i="43"/>
  <c r="BY15" i="43"/>
  <c r="CA15" i="43"/>
  <c r="CD15" i="43"/>
  <c r="CE15" i="43"/>
  <c r="CF15" i="43"/>
  <c r="CG15" i="43"/>
  <c r="CH15" i="43"/>
  <c r="CI15" i="43"/>
  <c r="CJ15" i="43"/>
  <c r="CK15" i="43"/>
  <c r="CN15" i="43"/>
  <c r="CO15" i="43"/>
  <c r="CQ15" i="43"/>
  <c r="CR15" i="43"/>
  <c r="B16" i="43"/>
  <c r="C16" i="43"/>
  <c r="D16" i="43"/>
  <c r="E16" i="43"/>
  <c r="G16" i="43"/>
  <c r="H16" i="43"/>
  <c r="I16" i="43"/>
  <c r="J16" i="43"/>
  <c r="K16" i="43"/>
  <c r="L16" i="43"/>
  <c r="M16" i="43"/>
  <c r="N16" i="43"/>
  <c r="O16" i="43"/>
  <c r="P16" i="43"/>
  <c r="Q16" i="43"/>
  <c r="S16" i="43"/>
  <c r="T16" i="43"/>
  <c r="U16" i="43"/>
  <c r="W16" i="43"/>
  <c r="X16" i="43"/>
  <c r="Y16" i="43"/>
  <c r="Z16" i="43"/>
  <c r="AA16" i="43"/>
  <c r="AB16" i="43"/>
  <c r="AC16" i="43"/>
  <c r="AE16" i="43"/>
  <c r="AF16" i="43"/>
  <c r="AG16" i="43"/>
  <c r="AI16" i="43"/>
  <c r="AJ16" i="43"/>
  <c r="AK16" i="43"/>
  <c r="AL16" i="43"/>
  <c r="AM16" i="43"/>
  <c r="AN16" i="43"/>
  <c r="AO16" i="43"/>
  <c r="AQ16" i="43"/>
  <c r="AR16" i="43"/>
  <c r="AS16" i="43"/>
  <c r="AT16" i="43"/>
  <c r="AU16" i="43"/>
  <c r="AV16" i="43"/>
  <c r="AW16" i="43"/>
  <c r="AX16" i="43"/>
  <c r="AY16" i="43"/>
  <c r="AZ16" i="43"/>
  <c r="BA16" i="43"/>
  <c r="BC16" i="43"/>
  <c r="BF16" i="43"/>
  <c r="BG16" i="43"/>
  <c r="BH16" i="43"/>
  <c r="BI16" i="43"/>
  <c r="BJ16" i="43"/>
  <c r="BL16" i="43"/>
  <c r="BM16" i="43"/>
  <c r="BO16" i="43"/>
  <c r="BS16" i="43"/>
  <c r="BT16" i="43"/>
  <c r="BU16" i="43"/>
  <c r="BV16" i="43"/>
  <c r="BX16" i="43"/>
  <c r="BY16" i="43"/>
  <c r="CA16" i="43"/>
  <c r="CD16" i="43"/>
  <c r="CE16" i="43"/>
  <c r="CF16" i="43"/>
  <c r="CG16" i="43"/>
  <c r="CH16" i="43"/>
  <c r="CI16" i="43"/>
  <c r="CJ16" i="43"/>
  <c r="CK16" i="43"/>
  <c r="CN16" i="43"/>
  <c r="CO16" i="43"/>
  <c r="CQ16" i="43"/>
  <c r="CR16" i="43"/>
  <c r="B17" i="43"/>
  <c r="C17" i="43"/>
  <c r="D17" i="43"/>
  <c r="E17" i="43"/>
  <c r="G17" i="43"/>
  <c r="H17" i="43"/>
  <c r="I17" i="43"/>
  <c r="J17" i="43"/>
  <c r="K17" i="43"/>
  <c r="L17" i="43"/>
  <c r="M17" i="43"/>
  <c r="N17" i="43"/>
  <c r="O17" i="43"/>
  <c r="P17" i="43"/>
  <c r="Q17" i="43"/>
  <c r="S17" i="43"/>
  <c r="T17" i="43"/>
  <c r="U17" i="43"/>
  <c r="W17" i="43"/>
  <c r="X17" i="43"/>
  <c r="Y17" i="43"/>
  <c r="Z17" i="43"/>
  <c r="AA17" i="43"/>
  <c r="AB17" i="43"/>
  <c r="AC17" i="43"/>
  <c r="AE17" i="43"/>
  <c r="AF17" i="43"/>
  <c r="AG17" i="43"/>
  <c r="AI17" i="43"/>
  <c r="AJ17" i="43"/>
  <c r="AK17" i="43"/>
  <c r="AL17" i="43"/>
  <c r="AM17" i="43"/>
  <c r="AN17" i="43"/>
  <c r="AO17" i="43"/>
  <c r="AQ17" i="43"/>
  <c r="AR17" i="43"/>
  <c r="AS17" i="43"/>
  <c r="AT17" i="43"/>
  <c r="AU17" i="43"/>
  <c r="AV17" i="43"/>
  <c r="AW17" i="43"/>
  <c r="AX17" i="43"/>
  <c r="AY17" i="43"/>
  <c r="AZ17" i="43"/>
  <c r="BA17" i="43"/>
  <c r="BC17" i="43"/>
  <c r="BF17" i="43"/>
  <c r="BG17" i="43"/>
  <c r="BH17" i="43"/>
  <c r="BI17" i="43"/>
  <c r="BJ17" i="43"/>
  <c r="BL17" i="43"/>
  <c r="BM17" i="43"/>
  <c r="BO17" i="43"/>
  <c r="BS17" i="43"/>
  <c r="BT17" i="43"/>
  <c r="BU17" i="43"/>
  <c r="BV17" i="43"/>
  <c r="BX17" i="43"/>
  <c r="BY17" i="43"/>
  <c r="CA17" i="43"/>
  <c r="CD17" i="43"/>
  <c r="CE17" i="43"/>
  <c r="CF17" i="43"/>
  <c r="CG17" i="43"/>
  <c r="CH17" i="43"/>
  <c r="CI17" i="43"/>
  <c r="CJ17" i="43"/>
  <c r="CK17" i="43"/>
  <c r="CN17" i="43"/>
  <c r="CO17" i="43"/>
  <c r="CQ17" i="43"/>
  <c r="CR17" i="43"/>
  <c r="B18" i="43"/>
  <c r="C18" i="43"/>
  <c r="D18" i="43"/>
  <c r="E18" i="43"/>
  <c r="G18" i="43"/>
  <c r="H18" i="43"/>
  <c r="I18" i="43"/>
  <c r="J18" i="43"/>
  <c r="K18" i="43"/>
  <c r="L18" i="43"/>
  <c r="M18" i="43"/>
  <c r="N18" i="43"/>
  <c r="O18" i="43"/>
  <c r="P18" i="43"/>
  <c r="Q18" i="43"/>
  <c r="S18" i="43"/>
  <c r="T18" i="43"/>
  <c r="U18" i="43"/>
  <c r="W18" i="43"/>
  <c r="X18" i="43"/>
  <c r="Y18" i="43"/>
  <c r="Z18" i="43"/>
  <c r="AA18" i="43"/>
  <c r="AB18" i="43"/>
  <c r="AC18" i="43"/>
  <c r="AE18" i="43"/>
  <c r="AF18" i="43"/>
  <c r="AG18" i="43"/>
  <c r="AI18" i="43"/>
  <c r="AJ18" i="43"/>
  <c r="AK18" i="43"/>
  <c r="AL18" i="43"/>
  <c r="AM18" i="43"/>
  <c r="AN18" i="43"/>
  <c r="AO18" i="43"/>
  <c r="AQ18" i="43"/>
  <c r="AR18" i="43"/>
  <c r="AS18" i="43"/>
  <c r="AT18" i="43"/>
  <c r="AU18" i="43"/>
  <c r="AV18" i="43"/>
  <c r="AW18" i="43"/>
  <c r="AX18" i="43"/>
  <c r="AY18" i="43"/>
  <c r="AZ18" i="43"/>
  <c r="BA18" i="43"/>
  <c r="BC18" i="43"/>
  <c r="BF18" i="43"/>
  <c r="BG18" i="43"/>
  <c r="BH18" i="43"/>
  <c r="BI18" i="43"/>
  <c r="BJ18" i="43"/>
  <c r="BL18" i="43"/>
  <c r="BM18" i="43"/>
  <c r="BO18" i="43"/>
  <c r="BS18" i="43"/>
  <c r="BT18" i="43"/>
  <c r="BU18" i="43"/>
  <c r="BV18" i="43"/>
  <c r="BX18" i="43"/>
  <c r="BY18" i="43"/>
  <c r="CA18" i="43"/>
  <c r="CD18" i="43"/>
  <c r="CE18" i="43"/>
  <c r="CF18" i="43"/>
  <c r="CG18" i="43"/>
  <c r="CH18" i="43"/>
  <c r="CI18" i="43"/>
  <c r="CJ18" i="43"/>
  <c r="CK18" i="43"/>
  <c r="CN18" i="43"/>
  <c r="CO18" i="43"/>
  <c r="CQ18" i="43"/>
  <c r="CR18" i="43"/>
  <c r="B19" i="43"/>
  <c r="C19" i="43"/>
  <c r="D19" i="43"/>
  <c r="E19" i="43"/>
  <c r="G19" i="43"/>
  <c r="H19" i="43"/>
  <c r="I19" i="43"/>
  <c r="J19" i="43"/>
  <c r="K19" i="43"/>
  <c r="L19" i="43"/>
  <c r="M19" i="43"/>
  <c r="N19" i="43"/>
  <c r="O19" i="43"/>
  <c r="P19" i="43"/>
  <c r="Q19" i="43"/>
  <c r="S19" i="43"/>
  <c r="T19" i="43"/>
  <c r="U19" i="43"/>
  <c r="W19" i="43"/>
  <c r="X19" i="43"/>
  <c r="Y19" i="43"/>
  <c r="Z19" i="43"/>
  <c r="AA19" i="43"/>
  <c r="AB19" i="43"/>
  <c r="AC19" i="43"/>
  <c r="AE19" i="43"/>
  <c r="AF19" i="43"/>
  <c r="AG19" i="43"/>
  <c r="AI19" i="43"/>
  <c r="AJ19" i="43"/>
  <c r="AK19" i="43"/>
  <c r="AL19" i="43"/>
  <c r="AM19" i="43"/>
  <c r="AN19" i="43"/>
  <c r="AO19" i="43"/>
  <c r="AQ19" i="43"/>
  <c r="AT19" i="43"/>
  <c r="AU19" i="43"/>
  <c r="AV19" i="43"/>
  <c r="AW19" i="43"/>
  <c r="AX19" i="43"/>
  <c r="AY19" i="43"/>
  <c r="AZ19" i="43"/>
  <c r="BA19" i="43"/>
  <c r="BC19" i="43"/>
  <c r="BF19" i="43"/>
  <c r="BG19" i="43"/>
  <c r="BH19" i="43"/>
  <c r="BI19" i="43"/>
  <c r="BJ19" i="43"/>
  <c r="BL19" i="43"/>
  <c r="BM19" i="43"/>
  <c r="BO19" i="43"/>
  <c r="BS19" i="43"/>
  <c r="BT19" i="43"/>
  <c r="BU19" i="43"/>
  <c r="BV19" i="43"/>
  <c r="BX19" i="43"/>
  <c r="BY19" i="43"/>
  <c r="CA19" i="43"/>
  <c r="CD19" i="43"/>
  <c r="CE19" i="43"/>
  <c r="CF19" i="43"/>
  <c r="CG19" i="43"/>
  <c r="CH19" i="43"/>
  <c r="CI19" i="43"/>
  <c r="CJ19" i="43"/>
  <c r="CK19" i="43"/>
  <c r="CN19" i="43"/>
  <c r="CO19" i="43"/>
  <c r="CQ19" i="43"/>
  <c r="CR19" i="43"/>
  <c r="F21" i="43"/>
  <c r="F10" i="43" s="1"/>
  <c r="R21" i="43"/>
  <c r="V21" i="43"/>
  <c r="V10" i="43" s="1"/>
  <c r="AD21" i="43"/>
  <c r="AD10" i="43" s="1"/>
  <c r="AH21" i="43"/>
  <c r="AP21" i="43"/>
  <c r="AP10" i="43" s="1"/>
  <c r="BB21" i="43"/>
  <c r="BB10" i="43" s="1"/>
  <c r="BN21" i="43"/>
  <c r="BN10" i="43" s="1"/>
  <c r="BZ21" i="43"/>
  <c r="BZ10" i="43" s="1"/>
  <c r="CL21" i="43"/>
  <c r="CL10" i="43" s="1"/>
  <c r="CM21" i="43"/>
  <c r="CM10" i="43" s="1"/>
  <c r="CP21" i="43"/>
  <c r="CP10" i="43" s="1"/>
  <c r="CS21" i="43"/>
  <c r="CS10" i="43" s="1"/>
  <c r="F22" i="43"/>
  <c r="R22" i="43"/>
  <c r="V22" i="43"/>
  <c r="AD22" i="43"/>
  <c r="AH22" i="43"/>
  <c r="AP22" i="43"/>
  <c r="BB22" i="43"/>
  <c r="BN22" i="43"/>
  <c r="BZ22" i="43"/>
  <c r="CL22" i="43"/>
  <c r="CM22" i="43"/>
  <c r="CP22" i="43"/>
  <c r="CS22" i="43"/>
  <c r="CT22" i="43" s="1"/>
  <c r="F23" i="43"/>
  <c r="R23" i="43"/>
  <c r="V23" i="43"/>
  <c r="AD23" i="43"/>
  <c r="AH23" i="43"/>
  <c r="AH10" i="43" s="1"/>
  <c r="AP23" i="43"/>
  <c r="BB23" i="43"/>
  <c r="BN23" i="43"/>
  <c r="BZ23" i="43"/>
  <c r="CL23" i="43"/>
  <c r="CT23" i="43" s="1"/>
  <c r="CM23" i="43"/>
  <c r="CP23" i="43"/>
  <c r="CS23" i="43"/>
  <c r="F24" i="43"/>
  <c r="R24" i="43"/>
  <c r="V24" i="43"/>
  <c r="AD24" i="43"/>
  <c r="AH24" i="43"/>
  <c r="AP24" i="43"/>
  <c r="BB24" i="43"/>
  <c r="BN24" i="43"/>
  <c r="BZ24" i="43"/>
  <c r="CL24" i="43"/>
  <c r="CT24" i="43" s="1"/>
  <c r="CM24" i="43"/>
  <c r="CP24" i="43"/>
  <c r="CS24" i="43"/>
  <c r="F25" i="43"/>
  <c r="R25" i="43"/>
  <c r="V25" i="43"/>
  <c r="AD25" i="43"/>
  <c r="AH25" i="43"/>
  <c r="AP25" i="43"/>
  <c r="BB25" i="43"/>
  <c r="BN25" i="43"/>
  <c r="BZ25" i="43"/>
  <c r="CL25" i="43"/>
  <c r="CM25" i="43"/>
  <c r="CP25" i="43"/>
  <c r="CS25" i="43"/>
  <c r="CT25" i="43" s="1"/>
  <c r="F26" i="43"/>
  <c r="R26" i="43"/>
  <c r="V26" i="43"/>
  <c r="AD26" i="43"/>
  <c r="AH26" i="43"/>
  <c r="AP26" i="43"/>
  <c r="BB26" i="43"/>
  <c r="BN26" i="43"/>
  <c r="BZ26" i="43"/>
  <c r="CL26" i="43"/>
  <c r="CM26" i="43"/>
  <c r="CP26" i="43"/>
  <c r="CS26" i="43"/>
  <c r="CT26" i="43" s="1"/>
  <c r="F27" i="43"/>
  <c r="R27" i="43"/>
  <c r="V27" i="43"/>
  <c r="AD27" i="43"/>
  <c r="AH27" i="43"/>
  <c r="AP27" i="43"/>
  <c r="BB27" i="43"/>
  <c r="BN27" i="43"/>
  <c r="BZ27" i="43"/>
  <c r="CL27" i="43"/>
  <c r="CT27" i="43" s="1"/>
  <c r="CM27" i="43"/>
  <c r="CP27" i="43"/>
  <c r="CS27" i="43"/>
  <c r="F28" i="43"/>
  <c r="R28" i="43"/>
  <c r="V28" i="43"/>
  <c r="AD28" i="43"/>
  <c r="AH28" i="43"/>
  <c r="AP28" i="43"/>
  <c r="BB28" i="43"/>
  <c r="BN28" i="43"/>
  <c r="BZ28" i="43"/>
  <c r="CL28" i="43"/>
  <c r="CT28" i="43" s="1"/>
  <c r="CM28" i="43"/>
  <c r="CP28" i="43"/>
  <c r="CS28" i="43"/>
  <c r="F29" i="43"/>
  <c r="R29" i="43"/>
  <c r="V29" i="43"/>
  <c r="AD29" i="43"/>
  <c r="AH29" i="43"/>
  <c r="AP29" i="43"/>
  <c r="BB29" i="43"/>
  <c r="BN29" i="43"/>
  <c r="BZ29" i="43"/>
  <c r="CL29" i="43"/>
  <c r="CM29" i="43"/>
  <c r="CP29" i="43"/>
  <c r="CS29" i="43"/>
  <c r="CT29" i="43" s="1"/>
  <c r="F30" i="43"/>
  <c r="R30" i="43"/>
  <c r="V30" i="43"/>
  <c r="AD30" i="43"/>
  <c r="AH30" i="43"/>
  <c r="AP30" i="43"/>
  <c r="BB30" i="43"/>
  <c r="BN30" i="43"/>
  <c r="BZ30" i="43"/>
  <c r="CL30" i="43"/>
  <c r="CM30" i="43"/>
  <c r="CP30" i="43"/>
  <c r="CS30" i="43"/>
  <c r="CT30" i="43" s="1"/>
  <c r="F31" i="43"/>
  <c r="R31" i="43"/>
  <c r="V31" i="43"/>
  <c r="AD31" i="43"/>
  <c r="AH31" i="43"/>
  <c r="AP31" i="43"/>
  <c r="BB31" i="43"/>
  <c r="BN31" i="43"/>
  <c r="BZ31" i="43"/>
  <c r="CL31" i="43"/>
  <c r="CT31" i="43" s="1"/>
  <c r="CM31" i="43"/>
  <c r="CP31" i="43"/>
  <c r="CS31" i="43"/>
  <c r="F32" i="43"/>
  <c r="R32" i="43"/>
  <c r="V32" i="43"/>
  <c r="AD32" i="43"/>
  <c r="AH32" i="43"/>
  <c r="AP32" i="43"/>
  <c r="BB32" i="43"/>
  <c r="BN32" i="43"/>
  <c r="BZ32" i="43"/>
  <c r="CL32" i="43"/>
  <c r="CT32" i="43" s="1"/>
  <c r="CM32" i="43"/>
  <c r="CP32" i="43"/>
  <c r="CS32" i="43"/>
  <c r="F33" i="43"/>
  <c r="F11" i="43" s="1"/>
  <c r="R33" i="43"/>
  <c r="R11" i="43" s="1"/>
  <c r="V33" i="43"/>
  <c r="V11" i="43" s="1"/>
  <c r="AD33" i="43"/>
  <c r="AD11" i="43" s="1"/>
  <c r="AH33" i="43"/>
  <c r="AH11" i="43" s="1"/>
  <c r="AP33" i="43"/>
  <c r="AP11" i="43" s="1"/>
  <c r="BB33" i="43"/>
  <c r="BB11" i="43" s="1"/>
  <c r="BN33" i="43"/>
  <c r="BN11" i="43" s="1"/>
  <c r="BZ33" i="43"/>
  <c r="BZ11" i="43" s="1"/>
  <c r="CL33" i="43"/>
  <c r="CL11" i="43" s="1"/>
  <c r="CM33" i="43"/>
  <c r="CM11" i="43" s="1"/>
  <c r="CP33" i="43"/>
  <c r="CP11" i="43" s="1"/>
  <c r="CS33" i="43"/>
  <c r="CS11" i="43" s="1"/>
  <c r="F34" i="43"/>
  <c r="R34" i="43"/>
  <c r="V34" i="43"/>
  <c r="AD34" i="43"/>
  <c r="AH34" i="43"/>
  <c r="AP34" i="43"/>
  <c r="BB34" i="43"/>
  <c r="BN34" i="43"/>
  <c r="BZ34" i="43"/>
  <c r="CL34" i="43"/>
  <c r="CM34" i="43"/>
  <c r="CP34" i="43"/>
  <c r="CS34" i="43"/>
  <c r="CT34" i="43" s="1"/>
  <c r="F35" i="43"/>
  <c r="R35" i="43"/>
  <c r="V35" i="43"/>
  <c r="AD35" i="43"/>
  <c r="AH35" i="43"/>
  <c r="AP35" i="43"/>
  <c r="BB35" i="43"/>
  <c r="BN35" i="43"/>
  <c r="BZ35" i="43"/>
  <c r="CL35" i="43"/>
  <c r="CT35" i="43" s="1"/>
  <c r="CM35" i="43"/>
  <c r="CP35" i="43"/>
  <c r="CS35" i="43"/>
  <c r="F36" i="43"/>
  <c r="R36" i="43"/>
  <c r="V36" i="43"/>
  <c r="AD36" i="43"/>
  <c r="AH36" i="43"/>
  <c r="AP36" i="43"/>
  <c r="BB36" i="43"/>
  <c r="BN36" i="43"/>
  <c r="BZ36" i="43"/>
  <c r="CL36" i="43"/>
  <c r="CT36" i="43" s="1"/>
  <c r="CM36" i="43"/>
  <c r="CP36" i="43"/>
  <c r="CS36" i="43"/>
  <c r="F37" i="43"/>
  <c r="R37" i="43"/>
  <c r="V37" i="43"/>
  <c r="AD37" i="43"/>
  <c r="AH37" i="43"/>
  <c r="AP37" i="43"/>
  <c r="BB37" i="43"/>
  <c r="BN37" i="43"/>
  <c r="BZ37" i="43"/>
  <c r="CL37" i="43"/>
  <c r="CM37" i="43"/>
  <c r="CP37" i="43"/>
  <c r="CS37" i="43"/>
  <c r="CT37" i="43" s="1"/>
  <c r="F38" i="43"/>
  <c r="R38" i="43"/>
  <c r="V38" i="43"/>
  <c r="AD38" i="43"/>
  <c r="AH38" i="43"/>
  <c r="AP38" i="43"/>
  <c r="BB38" i="43"/>
  <c r="BN38" i="43"/>
  <c r="BZ38" i="43"/>
  <c r="CL38" i="43"/>
  <c r="CM38" i="43"/>
  <c r="CP38" i="43"/>
  <c r="CS38" i="43"/>
  <c r="CT38" i="43" s="1"/>
  <c r="F39" i="43"/>
  <c r="R39" i="43"/>
  <c r="V39" i="43"/>
  <c r="AD39" i="43"/>
  <c r="AH39" i="43"/>
  <c r="AP39" i="43"/>
  <c r="BB39" i="43"/>
  <c r="BN39" i="43"/>
  <c r="BZ39" i="43"/>
  <c r="CL39" i="43"/>
  <c r="CT39" i="43" s="1"/>
  <c r="CM39" i="43"/>
  <c r="CP39" i="43"/>
  <c r="CS39" i="43"/>
  <c r="F40" i="43"/>
  <c r="R40" i="43"/>
  <c r="V40" i="43"/>
  <c r="AD40" i="43"/>
  <c r="AH40" i="43"/>
  <c r="AP40" i="43"/>
  <c r="BB40" i="43"/>
  <c r="BN40" i="43"/>
  <c r="BZ40" i="43"/>
  <c r="CL40" i="43"/>
  <c r="CT40" i="43" s="1"/>
  <c r="CM40" i="43"/>
  <c r="CP40" i="43"/>
  <c r="CS40" i="43"/>
  <c r="F41" i="43"/>
  <c r="R41" i="43"/>
  <c r="V41" i="43"/>
  <c r="AD41" i="43"/>
  <c r="AH41" i="43"/>
  <c r="AP41" i="43"/>
  <c r="BB41" i="43"/>
  <c r="BN41" i="43"/>
  <c r="BZ41" i="43"/>
  <c r="CL41" i="43"/>
  <c r="CM41" i="43"/>
  <c r="CP41" i="43"/>
  <c r="CS41" i="43"/>
  <c r="CT41" i="43" s="1"/>
  <c r="F42" i="43"/>
  <c r="R42" i="43"/>
  <c r="V42" i="43"/>
  <c r="AD42" i="43"/>
  <c r="AH42" i="43"/>
  <c r="AP42" i="43"/>
  <c r="BB42" i="43"/>
  <c r="BN42" i="43"/>
  <c r="BZ42" i="43"/>
  <c r="CL42" i="43"/>
  <c r="CM42" i="43"/>
  <c r="CP42" i="43"/>
  <c r="CT42" i="43" s="1"/>
  <c r="CS42" i="43"/>
  <c r="F43" i="43"/>
  <c r="R43" i="43"/>
  <c r="V43" i="43"/>
  <c r="AD43" i="43"/>
  <c r="AH43" i="43"/>
  <c r="AP43" i="43"/>
  <c r="BB43" i="43"/>
  <c r="BN43" i="43"/>
  <c r="BZ43" i="43"/>
  <c r="CL43" i="43"/>
  <c r="CM43" i="43"/>
  <c r="CP43" i="43"/>
  <c r="CS43" i="43"/>
  <c r="CT43" i="43" s="1"/>
  <c r="F44" i="43"/>
  <c r="R44" i="43"/>
  <c r="V44" i="43"/>
  <c r="AD44" i="43"/>
  <c r="AH44" i="43"/>
  <c r="AP44" i="43"/>
  <c r="BB44" i="43"/>
  <c r="BN44" i="43"/>
  <c r="BZ44" i="43"/>
  <c r="CL44" i="43"/>
  <c r="CM44" i="43"/>
  <c r="CP44" i="43"/>
  <c r="CT44" i="43" s="1"/>
  <c r="CS44" i="43"/>
  <c r="F45" i="43"/>
  <c r="F12" i="43" s="1"/>
  <c r="R45" i="43"/>
  <c r="R12" i="43" s="1"/>
  <c r="V45" i="43"/>
  <c r="V12" i="43" s="1"/>
  <c r="AD45" i="43"/>
  <c r="AD12" i="43" s="1"/>
  <c r="AH45" i="43"/>
  <c r="AH12" i="43" s="1"/>
  <c r="AP45" i="43"/>
  <c r="AP12" i="43" s="1"/>
  <c r="BB45" i="43"/>
  <c r="BB12" i="43" s="1"/>
  <c r="BN45" i="43"/>
  <c r="BN12" i="43" s="1"/>
  <c r="BZ45" i="43"/>
  <c r="BZ12" i="43" s="1"/>
  <c r="CL45" i="43"/>
  <c r="CL12" i="43" s="1"/>
  <c r="CM45" i="43"/>
  <c r="CM12" i="43" s="1"/>
  <c r="CP45" i="43"/>
  <c r="CS45" i="43"/>
  <c r="CS12" i="43" s="1"/>
  <c r="F46" i="43"/>
  <c r="R46" i="43"/>
  <c r="V46" i="43"/>
  <c r="AD46" i="43"/>
  <c r="AH46" i="43"/>
  <c r="AP46" i="43"/>
  <c r="BB46" i="43"/>
  <c r="BN46" i="43"/>
  <c r="BZ46" i="43"/>
  <c r="CL46" i="43"/>
  <c r="CM46" i="43"/>
  <c r="CP46" i="43"/>
  <c r="CT46" i="43" s="1"/>
  <c r="CS46" i="43"/>
  <c r="F47" i="43"/>
  <c r="R47" i="43"/>
  <c r="V47" i="43"/>
  <c r="AD47" i="43"/>
  <c r="AH47" i="43"/>
  <c r="AP47" i="43"/>
  <c r="BB47" i="43"/>
  <c r="BN47" i="43"/>
  <c r="BZ47" i="43"/>
  <c r="CL47" i="43"/>
  <c r="CM47" i="43"/>
  <c r="CP47" i="43"/>
  <c r="CS47" i="43"/>
  <c r="CT47" i="43" s="1"/>
  <c r="F48" i="43"/>
  <c r="R48" i="43"/>
  <c r="V48" i="43"/>
  <c r="AD48" i="43"/>
  <c r="AH48" i="43"/>
  <c r="AP48" i="43"/>
  <c r="BB48" i="43"/>
  <c r="BN48" i="43"/>
  <c r="BZ48" i="43"/>
  <c r="CL48" i="43"/>
  <c r="CT48" i="43" s="1"/>
  <c r="CM48" i="43"/>
  <c r="CP48" i="43"/>
  <c r="CS48" i="43"/>
  <c r="F49" i="43"/>
  <c r="R49" i="43"/>
  <c r="V49" i="43"/>
  <c r="AD49" i="43"/>
  <c r="AH49" i="43"/>
  <c r="AP49" i="43"/>
  <c r="BB49" i="43"/>
  <c r="BN49" i="43"/>
  <c r="BZ49" i="43"/>
  <c r="CL49" i="43"/>
  <c r="CT49" i="43" s="1"/>
  <c r="CM49" i="43"/>
  <c r="CP49" i="43"/>
  <c r="CS49" i="43"/>
  <c r="F50" i="43"/>
  <c r="R50" i="43"/>
  <c r="V50" i="43"/>
  <c r="AD50" i="43"/>
  <c r="AH50" i="43"/>
  <c r="AP50" i="43"/>
  <c r="BB50" i="43"/>
  <c r="BN50" i="43"/>
  <c r="BZ50" i="43"/>
  <c r="CL50" i="43"/>
  <c r="CM50" i="43"/>
  <c r="CP50" i="43"/>
  <c r="CT50" i="43" s="1"/>
  <c r="CS50" i="43"/>
  <c r="F51" i="43"/>
  <c r="R51" i="43"/>
  <c r="V51" i="43"/>
  <c r="AD51" i="43"/>
  <c r="AH51" i="43"/>
  <c r="AP51" i="43"/>
  <c r="BB51" i="43"/>
  <c r="BN51" i="43"/>
  <c r="BZ51" i="43"/>
  <c r="CL51" i="43"/>
  <c r="CM51" i="43"/>
  <c r="CP51" i="43"/>
  <c r="CS51" i="43"/>
  <c r="CT51" i="43" s="1"/>
  <c r="F52" i="43"/>
  <c r="R52" i="43"/>
  <c r="V52" i="43"/>
  <c r="AD52" i="43"/>
  <c r="AH52" i="43"/>
  <c r="AP52" i="43"/>
  <c r="BB52" i="43"/>
  <c r="BN52" i="43"/>
  <c r="BZ52" i="43"/>
  <c r="CL52" i="43"/>
  <c r="CT52" i="43" s="1"/>
  <c r="CM52" i="43"/>
  <c r="CP52" i="43"/>
  <c r="CS52" i="43"/>
  <c r="F53" i="43"/>
  <c r="R53" i="43"/>
  <c r="V53" i="43"/>
  <c r="AD53" i="43"/>
  <c r="AH53" i="43"/>
  <c r="AP53" i="43"/>
  <c r="BB53" i="43"/>
  <c r="BN53" i="43"/>
  <c r="BZ53" i="43"/>
  <c r="CL53" i="43"/>
  <c r="CT53" i="43" s="1"/>
  <c r="CM53" i="43"/>
  <c r="CP53" i="43"/>
  <c r="CS53" i="43"/>
  <c r="F54" i="43"/>
  <c r="R54" i="43"/>
  <c r="V54" i="43"/>
  <c r="AD54" i="43"/>
  <c r="AH54" i="43"/>
  <c r="AP54" i="43"/>
  <c r="BB54" i="43"/>
  <c r="BN54" i="43"/>
  <c r="BZ54" i="43"/>
  <c r="CL54" i="43"/>
  <c r="CM54" i="43"/>
  <c r="CP54" i="43"/>
  <c r="CT54" i="43" s="1"/>
  <c r="CS54" i="43"/>
  <c r="F55" i="43"/>
  <c r="R55" i="43"/>
  <c r="V55" i="43"/>
  <c r="AD55" i="43"/>
  <c r="AH55" i="43"/>
  <c r="AP55" i="43"/>
  <c r="BB55" i="43"/>
  <c r="BN55" i="43"/>
  <c r="BZ55" i="43"/>
  <c r="CL55" i="43"/>
  <c r="CM55" i="43"/>
  <c r="CP55" i="43"/>
  <c r="CS55" i="43"/>
  <c r="CT55" i="43" s="1"/>
  <c r="F56" i="43"/>
  <c r="R56" i="43"/>
  <c r="V56" i="43"/>
  <c r="AD56" i="43"/>
  <c r="AH56" i="43"/>
  <c r="AP56" i="43"/>
  <c r="BB56" i="43"/>
  <c r="BN56" i="43"/>
  <c r="BZ56" i="43"/>
  <c r="CL56" i="43"/>
  <c r="CT56" i="43" s="1"/>
  <c r="CM56" i="43"/>
  <c r="CP56" i="43"/>
  <c r="CS56" i="43"/>
  <c r="F57" i="43"/>
  <c r="F13" i="43" s="1"/>
  <c r="R57" i="43"/>
  <c r="R13" i="43" s="1"/>
  <c r="V57" i="43"/>
  <c r="V13" i="43" s="1"/>
  <c r="AD57" i="43"/>
  <c r="AD13" i="43" s="1"/>
  <c r="AH57" i="43"/>
  <c r="AH13" i="43" s="1"/>
  <c r="AP57" i="43"/>
  <c r="AP13" i="43" s="1"/>
  <c r="BB57" i="43"/>
  <c r="BN57" i="43"/>
  <c r="BN13" i="43" s="1"/>
  <c r="BZ57" i="43"/>
  <c r="BZ13" i="43" s="1"/>
  <c r="CL57" i="43"/>
  <c r="CL13" i="43" s="1"/>
  <c r="CM57" i="43"/>
  <c r="CM13" i="43" s="1"/>
  <c r="CP57" i="43"/>
  <c r="CP13" i="43" s="1"/>
  <c r="CS57" i="43"/>
  <c r="CS13" i="43" s="1"/>
  <c r="F58" i="43"/>
  <c r="R58" i="43"/>
  <c r="V58" i="43"/>
  <c r="AD58" i="43"/>
  <c r="AH58" i="43"/>
  <c r="AP58" i="43"/>
  <c r="BB58" i="43"/>
  <c r="BN58" i="43"/>
  <c r="BZ58" i="43"/>
  <c r="CL58" i="43"/>
  <c r="CM58" i="43"/>
  <c r="CP58" i="43"/>
  <c r="CT58" i="43" s="1"/>
  <c r="CS58" i="43"/>
  <c r="F59" i="43"/>
  <c r="R59" i="43"/>
  <c r="V59" i="43"/>
  <c r="AD59" i="43"/>
  <c r="AH59" i="43"/>
  <c r="AP59" i="43"/>
  <c r="BB59" i="43"/>
  <c r="BN59" i="43"/>
  <c r="BZ59" i="43"/>
  <c r="CL59" i="43"/>
  <c r="CM59" i="43"/>
  <c r="CP59" i="43"/>
  <c r="CS59" i="43"/>
  <c r="CT59" i="43" s="1"/>
  <c r="F60" i="43"/>
  <c r="R60" i="43"/>
  <c r="V60" i="43"/>
  <c r="AD60" i="43"/>
  <c r="AH60" i="43"/>
  <c r="AP60" i="43"/>
  <c r="BB60" i="43"/>
  <c r="BB13" i="43" s="1"/>
  <c r="BN60" i="43"/>
  <c r="BZ60" i="43"/>
  <c r="CL60" i="43"/>
  <c r="CT60" i="43" s="1"/>
  <c r="CM60" i="43"/>
  <c r="CP60" i="43"/>
  <c r="CS60" i="43"/>
  <c r="F61" i="43"/>
  <c r="R61" i="43"/>
  <c r="V61" i="43"/>
  <c r="AD61" i="43"/>
  <c r="AH61" i="43"/>
  <c r="AP61" i="43"/>
  <c r="BB61" i="43"/>
  <c r="BN61" i="43"/>
  <c r="BZ61" i="43"/>
  <c r="CL61" i="43"/>
  <c r="CT61" i="43" s="1"/>
  <c r="CM61" i="43"/>
  <c r="CP61" i="43"/>
  <c r="CS61" i="43"/>
  <c r="F62" i="43"/>
  <c r="R62" i="43"/>
  <c r="V62" i="43"/>
  <c r="AD62" i="43"/>
  <c r="AH62" i="43"/>
  <c r="AP62" i="43"/>
  <c r="BB62" i="43"/>
  <c r="BN62" i="43"/>
  <c r="BZ62" i="43"/>
  <c r="CL62" i="43"/>
  <c r="CM62" i="43"/>
  <c r="CP62" i="43"/>
  <c r="CS62" i="43"/>
  <c r="CT62" i="43" s="1"/>
  <c r="F63" i="43"/>
  <c r="R63" i="43"/>
  <c r="V63" i="43"/>
  <c r="AD63" i="43"/>
  <c r="AH63" i="43"/>
  <c r="AP63" i="43"/>
  <c r="BB63" i="43"/>
  <c r="BN63" i="43"/>
  <c r="BZ63" i="43"/>
  <c r="CL63" i="43"/>
  <c r="CT63" i="43" s="1"/>
  <c r="CM63" i="43"/>
  <c r="CP63" i="43"/>
  <c r="CS63" i="43"/>
  <c r="F64" i="43"/>
  <c r="R64" i="43"/>
  <c r="V64" i="43"/>
  <c r="AD64" i="43"/>
  <c r="AH64" i="43"/>
  <c r="AP64" i="43"/>
  <c r="BB64" i="43"/>
  <c r="BN64" i="43"/>
  <c r="BZ64" i="43"/>
  <c r="CL64" i="43"/>
  <c r="CT64" i="43" s="1"/>
  <c r="CM64" i="43"/>
  <c r="CP64" i="43"/>
  <c r="CS64" i="43"/>
  <c r="F65" i="43"/>
  <c r="R65" i="43"/>
  <c r="V65" i="43"/>
  <c r="AD65" i="43"/>
  <c r="AH65" i="43"/>
  <c r="AP65" i="43"/>
  <c r="BB65" i="43"/>
  <c r="BN65" i="43"/>
  <c r="BZ65" i="43"/>
  <c r="CL65" i="43"/>
  <c r="CM65" i="43"/>
  <c r="CP65" i="43"/>
  <c r="CT65" i="43" s="1"/>
  <c r="CS65" i="43"/>
  <c r="F66" i="43"/>
  <c r="R66" i="43"/>
  <c r="V66" i="43"/>
  <c r="AD66" i="43"/>
  <c r="AH66" i="43"/>
  <c r="AP66" i="43"/>
  <c r="BB66" i="43"/>
  <c r="BN66" i="43"/>
  <c r="BZ66" i="43"/>
  <c r="CL66" i="43"/>
  <c r="CM66" i="43"/>
  <c r="CP66" i="43"/>
  <c r="CS66" i="43"/>
  <c r="CT66" i="43" s="1"/>
  <c r="F67" i="43"/>
  <c r="R67" i="43"/>
  <c r="V67" i="43"/>
  <c r="AD67" i="43"/>
  <c r="AH67" i="43"/>
  <c r="AP67" i="43"/>
  <c r="BB67" i="43"/>
  <c r="BN67" i="43"/>
  <c r="BZ67" i="43"/>
  <c r="CL67" i="43"/>
  <c r="CT67" i="43" s="1"/>
  <c r="CM67" i="43"/>
  <c r="CP67" i="43"/>
  <c r="CS67" i="43"/>
  <c r="F68" i="43"/>
  <c r="R68" i="43"/>
  <c r="V68" i="43"/>
  <c r="AD68" i="43"/>
  <c r="AH68" i="43"/>
  <c r="AP68" i="43"/>
  <c r="BB68" i="43"/>
  <c r="BN68" i="43"/>
  <c r="BZ68" i="43"/>
  <c r="CL68" i="43"/>
  <c r="CT68" i="43" s="1"/>
  <c r="CM68" i="43"/>
  <c r="CP68" i="43"/>
  <c r="CS68" i="43"/>
  <c r="F69" i="43"/>
  <c r="F14" i="43" s="1"/>
  <c r="R69" i="43"/>
  <c r="R14" i="43" s="1"/>
  <c r="V69" i="43"/>
  <c r="AD69" i="43"/>
  <c r="AH69" i="43"/>
  <c r="AH14" i="43" s="1"/>
  <c r="AP69" i="43"/>
  <c r="AP14" i="43" s="1"/>
  <c r="BB69" i="43"/>
  <c r="BB14" i="43" s="1"/>
  <c r="BN69" i="43"/>
  <c r="BZ69" i="43"/>
  <c r="BZ14" i="43" s="1"/>
  <c r="CL69" i="43"/>
  <c r="CL14" i="43" s="1"/>
  <c r="CM69" i="43"/>
  <c r="CM14" i="43" s="1"/>
  <c r="CP69" i="43"/>
  <c r="CT69" i="43" s="1"/>
  <c r="CS69" i="43"/>
  <c r="CS14" i="43" s="1"/>
  <c r="F70" i="43"/>
  <c r="R70" i="43"/>
  <c r="V70" i="43"/>
  <c r="V14" i="43" s="1"/>
  <c r="AD70" i="43"/>
  <c r="AH70" i="43"/>
  <c r="AP70" i="43"/>
  <c r="BB70" i="43"/>
  <c r="BN70" i="43"/>
  <c r="BZ70" i="43"/>
  <c r="CL70" i="43"/>
  <c r="CM70" i="43"/>
  <c r="CP70" i="43"/>
  <c r="CS70" i="43"/>
  <c r="CT70" i="43" s="1"/>
  <c r="F71" i="43"/>
  <c r="R71" i="43"/>
  <c r="V71" i="43"/>
  <c r="AD71" i="43"/>
  <c r="AH71" i="43"/>
  <c r="AP71" i="43"/>
  <c r="BB71" i="43"/>
  <c r="BN71" i="43"/>
  <c r="BZ71" i="43"/>
  <c r="CL71" i="43"/>
  <c r="CM71" i="43"/>
  <c r="CP71" i="43"/>
  <c r="CT71" i="43" s="1"/>
  <c r="CS71" i="43"/>
  <c r="F72" i="43"/>
  <c r="R72" i="43"/>
  <c r="V72" i="43"/>
  <c r="AD72" i="43"/>
  <c r="AH72" i="43"/>
  <c r="AP72" i="43"/>
  <c r="BB72" i="43"/>
  <c r="BN72" i="43"/>
  <c r="BZ72" i="43"/>
  <c r="CL72" i="43"/>
  <c r="CT72" i="43" s="1"/>
  <c r="CM72" i="43"/>
  <c r="CP72" i="43"/>
  <c r="CS72" i="43"/>
  <c r="F73" i="43"/>
  <c r="R73" i="43"/>
  <c r="V73" i="43"/>
  <c r="AD73" i="43"/>
  <c r="AH73" i="43"/>
  <c r="AP73" i="43"/>
  <c r="BB73" i="43"/>
  <c r="BN73" i="43"/>
  <c r="BZ73" i="43"/>
  <c r="CL73" i="43"/>
  <c r="CM73" i="43"/>
  <c r="CP73" i="43"/>
  <c r="CT73" i="43" s="1"/>
  <c r="CS73" i="43"/>
  <c r="F74" i="43"/>
  <c r="R74" i="43"/>
  <c r="V74" i="43"/>
  <c r="AD74" i="43"/>
  <c r="AH74" i="43"/>
  <c r="AP74" i="43"/>
  <c r="BB74" i="43"/>
  <c r="BN74" i="43"/>
  <c r="BZ74" i="43"/>
  <c r="CL74" i="43"/>
  <c r="CM74" i="43"/>
  <c r="CP74" i="43"/>
  <c r="CS74" i="43"/>
  <c r="CT74" i="43" s="1"/>
  <c r="F75" i="43"/>
  <c r="R75" i="43"/>
  <c r="V75" i="43"/>
  <c r="AD75" i="43"/>
  <c r="AH75" i="43"/>
  <c r="AP75" i="43"/>
  <c r="BB75" i="43"/>
  <c r="BN75" i="43"/>
  <c r="BZ75" i="43"/>
  <c r="CL75" i="43"/>
  <c r="CT75" i="43" s="1"/>
  <c r="CM75" i="43"/>
  <c r="CP75" i="43"/>
  <c r="CS75" i="43"/>
  <c r="F76" i="43"/>
  <c r="R76" i="43"/>
  <c r="V76" i="43"/>
  <c r="AD76" i="43"/>
  <c r="AH76" i="43"/>
  <c r="AP76" i="43"/>
  <c r="BB76" i="43"/>
  <c r="BN76" i="43"/>
  <c r="BZ76" i="43"/>
  <c r="CL76" i="43"/>
  <c r="CT76" i="43" s="1"/>
  <c r="CM76" i="43"/>
  <c r="CP76" i="43"/>
  <c r="CS76" i="43"/>
  <c r="F77" i="43"/>
  <c r="R77" i="43"/>
  <c r="V77" i="43"/>
  <c r="AD77" i="43"/>
  <c r="AH77" i="43"/>
  <c r="AP77" i="43"/>
  <c r="BB77" i="43"/>
  <c r="BN77" i="43"/>
  <c r="BZ77" i="43"/>
  <c r="CL77" i="43"/>
  <c r="CM77" i="43"/>
  <c r="CP77" i="43"/>
  <c r="CT77" i="43" s="1"/>
  <c r="CS77" i="43"/>
  <c r="F78" i="43"/>
  <c r="R78" i="43"/>
  <c r="V78" i="43"/>
  <c r="AD78" i="43"/>
  <c r="AH78" i="43"/>
  <c r="AP78" i="43"/>
  <c r="BB78" i="43"/>
  <c r="BN78" i="43"/>
  <c r="BZ78" i="43"/>
  <c r="CL78" i="43"/>
  <c r="CM78" i="43"/>
  <c r="CP78" i="43"/>
  <c r="CS78" i="43"/>
  <c r="CT78" i="43" s="1"/>
  <c r="F79" i="43"/>
  <c r="R79" i="43"/>
  <c r="V79" i="43"/>
  <c r="AD79" i="43"/>
  <c r="AH79" i="43"/>
  <c r="AP79" i="43"/>
  <c r="BB79" i="43"/>
  <c r="BN79" i="43"/>
  <c r="BZ79" i="43"/>
  <c r="CL79" i="43"/>
  <c r="CT79" i="43" s="1"/>
  <c r="CM79" i="43"/>
  <c r="CP79" i="43"/>
  <c r="CS79" i="43"/>
  <c r="F80" i="43"/>
  <c r="R80" i="43"/>
  <c r="V80" i="43"/>
  <c r="AD80" i="43"/>
  <c r="AH80" i="43"/>
  <c r="AP80" i="43"/>
  <c r="BB80" i="43"/>
  <c r="BN80" i="43"/>
  <c r="BZ80" i="43"/>
  <c r="CL80" i="43"/>
  <c r="CT80" i="43" s="1"/>
  <c r="CM80" i="43"/>
  <c r="CP80" i="43"/>
  <c r="CS80" i="43"/>
  <c r="F81" i="43"/>
  <c r="F15" i="43" s="1"/>
  <c r="R81" i="43"/>
  <c r="R15" i="43" s="1"/>
  <c r="V81" i="43"/>
  <c r="V15" i="43" s="1"/>
  <c r="AD81" i="43"/>
  <c r="AD15" i="43" s="1"/>
  <c r="AH81" i="43"/>
  <c r="AH15" i="43" s="1"/>
  <c r="AP81" i="43"/>
  <c r="AP15" i="43" s="1"/>
  <c r="BB81" i="43"/>
  <c r="BB15" i="43" s="1"/>
  <c r="BN81" i="43"/>
  <c r="BN15" i="43" s="1"/>
  <c r="BZ81" i="43"/>
  <c r="BZ15" i="43" s="1"/>
  <c r="CL81" i="43"/>
  <c r="CL15" i="43" s="1"/>
  <c r="CM81" i="43"/>
  <c r="CM15" i="43" s="1"/>
  <c r="CP81" i="43"/>
  <c r="CP15" i="43" s="1"/>
  <c r="CS81" i="43"/>
  <c r="F82" i="43"/>
  <c r="R82" i="43"/>
  <c r="V82" i="43"/>
  <c r="AD82" i="43"/>
  <c r="AH82" i="43"/>
  <c r="AP82" i="43"/>
  <c r="BB82" i="43"/>
  <c r="BN82" i="43"/>
  <c r="BZ82" i="43"/>
  <c r="CL82" i="43"/>
  <c r="CM82" i="43"/>
  <c r="CP82" i="43"/>
  <c r="CS82" i="43"/>
  <c r="CT82" i="43" s="1"/>
  <c r="F83" i="43"/>
  <c r="R83" i="43"/>
  <c r="V83" i="43"/>
  <c r="AD83" i="43"/>
  <c r="AH83" i="43"/>
  <c r="AP83" i="43"/>
  <c r="BB83" i="43"/>
  <c r="BN83" i="43"/>
  <c r="BZ83" i="43"/>
  <c r="CL83" i="43"/>
  <c r="CM83" i="43"/>
  <c r="CP83" i="43"/>
  <c r="CT83" i="43" s="1"/>
  <c r="CS83" i="43"/>
  <c r="CS15" i="43" s="1"/>
  <c r="F84" i="43"/>
  <c r="R84" i="43"/>
  <c r="V84" i="43"/>
  <c r="AD84" i="43"/>
  <c r="AH84" i="43"/>
  <c r="AP84" i="43"/>
  <c r="BB84" i="43"/>
  <c r="BN84" i="43"/>
  <c r="BZ84" i="43"/>
  <c r="CL84" i="43"/>
  <c r="CM84" i="43"/>
  <c r="CP84" i="43"/>
  <c r="CS84" i="43"/>
  <c r="CT84" i="43" s="1"/>
  <c r="F85" i="43"/>
  <c r="R85" i="43"/>
  <c r="V85" i="43"/>
  <c r="AD85" i="43"/>
  <c r="AH85" i="43"/>
  <c r="AP85" i="43"/>
  <c r="BB85" i="43"/>
  <c r="BN85" i="43"/>
  <c r="BZ85" i="43"/>
  <c r="CL85" i="43"/>
  <c r="CM85" i="43"/>
  <c r="CP85" i="43"/>
  <c r="CT85" i="43" s="1"/>
  <c r="CS85" i="43"/>
  <c r="F86" i="43"/>
  <c r="R86" i="43"/>
  <c r="V86" i="43"/>
  <c r="AD86" i="43"/>
  <c r="AH86" i="43"/>
  <c r="AP86" i="43"/>
  <c r="BB86" i="43"/>
  <c r="BN86" i="43"/>
  <c r="BZ86" i="43"/>
  <c r="CL86" i="43"/>
  <c r="CT86" i="43" s="1"/>
  <c r="CM86" i="43"/>
  <c r="CP86" i="43"/>
  <c r="CS86" i="43"/>
  <c r="F87" i="43"/>
  <c r="R87" i="43"/>
  <c r="V87" i="43"/>
  <c r="AD87" i="43"/>
  <c r="AH87" i="43"/>
  <c r="AP87" i="43"/>
  <c r="BB87" i="43"/>
  <c r="BN87" i="43"/>
  <c r="BZ87" i="43"/>
  <c r="CL87" i="43"/>
  <c r="CM87" i="43"/>
  <c r="CP87" i="43"/>
  <c r="CT87" i="43" s="1"/>
  <c r="CS87" i="43"/>
  <c r="F88" i="43"/>
  <c r="R88" i="43"/>
  <c r="V88" i="43"/>
  <c r="AD88" i="43"/>
  <c r="AH88" i="43"/>
  <c r="AP88" i="43"/>
  <c r="BB88" i="43"/>
  <c r="BN88" i="43"/>
  <c r="BZ88" i="43"/>
  <c r="CL88" i="43"/>
  <c r="CM88" i="43"/>
  <c r="CP88" i="43"/>
  <c r="CS88" i="43"/>
  <c r="CT88" i="43" s="1"/>
  <c r="F89" i="43"/>
  <c r="R89" i="43"/>
  <c r="V89" i="43"/>
  <c r="AD89" i="43"/>
  <c r="AH89" i="43"/>
  <c r="AP89" i="43"/>
  <c r="BB89" i="43"/>
  <c r="BN89" i="43"/>
  <c r="BZ89" i="43"/>
  <c r="CL89" i="43"/>
  <c r="CT89" i="43" s="1"/>
  <c r="CM89" i="43"/>
  <c r="CP89" i="43"/>
  <c r="CS89" i="43"/>
  <c r="F90" i="43"/>
  <c r="R90" i="43"/>
  <c r="V90" i="43"/>
  <c r="AD90" i="43"/>
  <c r="AH90" i="43"/>
  <c r="AP90" i="43"/>
  <c r="BB90" i="43"/>
  <c r="BN90" i="43"/>
  <c r="BZ90" i="43"/>
  <c r="CL90" i="43"/>
  <c r="CM90" i="43"/>
  <c r="CP90" i="43"/>
  <c r="CS90" i="43"/>
  <c r="CT90" i="43" s="1"/>
  <c r="F91" i="43"/>
  <c r="R91" i="43"/>
  <c r="V91" i="43"/>
  <c r="AD91" i="43"/>
  <c r="AH91" i="43"/>
  <c r="AP91" i="43"/>
  <c r="BB91" i="43"/>
  <c r="BN91" i="43"/>
  <c r="BZ91" i="43"/>
  <c r="CL91" i="43"/>
  <c r="CM91" i="43"/>
  <c r="CP91" i="43"/>
  <c r="CT91" i="43" s="1"/>
  <c r="CS91" i="43"/>
  <c r="F92" i="43"/>
  <c r="R92" i="43"/>
  <c r="V92" i="43"/>
  <c r="AD92" i="43"/>
  <c r="AH92" i="43"/>
  <c r="AP92" i="43"/>
  <c r="BB92" i="43"/>
  <c r="BN92" i="43"/>
  <c r="BZ92" i="43"/>
  <c r="CL92" i="43"/>
  <c r="CT92" i="43" s="1"/>
  <c r="CM92" i="43"/>
  <c r="CP92" i="43"/>
  <c r="CS92" i="43"/>
  <c r="F93" i="43"/>
  <c r="F16" i="43" s="1"/>
  <c r="R93" i="43"/>
  <c r="R16" i="43" s="1"/>
  <c r="V93" i="43"/>
  <c r="V16" i="43" s="1"/>
  <c r="AD93" i="43"/>
  <c r="AD16" i="43" s="1"/>
  <c r="AH93" i="43"/>
  <c r="AH16" i="43" s="1"/>
  <c r="AP93" i="43"/>
  <c r="AP16" i="43" s="1"/>
  <c r="BB93" i="43"/>
  <c r="BB16" i="43" s="1"/>
  <c r="BN93" i="43"/>
  <c r="BN16" i="43" s="1"/>
  <c r="BZ93" i="43"/>
  <c r="BZ16" i="43" s="1"/>
  <c r="CL93" i="43"/>
  <c r="CL16" i="43" s="1"/>
  <c r="CM93" i="43"/>
  <c r="CM16" i="43" s="1"/>
  <c r="CP93" i="43"/>
  <c r="CP16" i="43" s="1"/>
  <c r="CS93" i="43"/>
  <c r="F94" i="43"/>
  <c r="R94" i="43"/>
  <c r="V94" i="43"/>
  <c r="AD94" i="43"/>
  <c r="AH94" i="43"/>
  <c r="AP94" i="43"/>
  <c r="BB94" i="43"/>
  <c r="BN94" i="43"/>
  <c r="BZ94" i="43"/>
  <c r="CL94" i="43"/>
  <c r="CM94" i="43"/>
  <c r="CP94" i="43"/>
  <c r="CS94" i="43"/>
  <c r="CT94" i="43" s="1"/>
  <c r="F95" i="43"/>
  <c r="R95" i="43"/>
  <c r="V95" i="43"/>
  <c r="AD95" i="43"/>
  <c r="AH95" i="43"/>
  <c r="AP95" i="43"/>
  <c r="BB95" i="43"/>
  <c r="BN95" i="43"/>
  <c r="BZ95" i="43"/>
  <c r="CL95" i="43"/>
  <c r="CM95" i="43"/>
  <c r="CP95" i="43"/>
  <c r="CT95" i="43" s="1"/>
  <c r="CS95" i="43"/>
  <c r="CS16" i="43" s="1"/>
  <c r="F96" i="43"/>
  <c r="R96" i="43"/>
  <c r="V96" i="43"/>
  <c r="AD96" i="43"/>
  <c r="AH96" i="43"/>
  <c r="AP96" i="43"/>
  <c r="BB96" i="43"/>
  <c r="BN96" i="43"/>
  <c r="BZ96" i="43"/>
  <c r="CL96" i="43"/>
  <c r="CM96" i="43"/>
  <c r="CP96" i="43"/>
  <c r="CS96" i="43"/>
  <c r="CT96" i="43" s="1"/>
  <c r="F97" i="43"/>
  <c r="R97" i="43"/>
  <c r="V97" i="43"/>
  <c r="AD97" i="43"/>
  <c r="AH97" i="43"/>
  <c r="AP97" i="43"/>
  <c r="BB97" i="43"/>
  <c r="BN97" i="43"/>
  <c r="BZ97" i="43"/>
  <c r="CL97" i="43"/>
  <c r="CM97" i="43"/>
  <c r="CP97" i="43"/>
  <c r="CT97" i="43" s="1"/>
  <c r="CS97" i="43"/>
  <c r="F98" i="43"/>
  <c r="R98" i="43"/>
  <c r="V98" i="43"/>
  <c r="AD98" i="43"/>
  <c r="AH98" i="43"/>
  <c r="AP98" i="43"/>
  <c r="BB98" i="43"/>
  <c r="BN98" i="43"/>
  <c r="BZ98" i="43"/>
  <c r="CL98" i="43"/>
  <c r="CM98" i="43"/>
  <c r="CP98" i="43"/>
  <c r="CS98" i="43"/>
  <c r="CT98" i="43" s="1"/>
  <c r="F99" i="43"/>
  <c r="R99" i="43"/>
  <c r="V99" i="43"/>
  <c r="AD99" i="43"/>
  <c r="AH99" i="43"/>
  <c r="AP99" i="43"/>
  <c r="BB99" i="43"/>
  <c r="BN99" i="43"/>
  <c r="BZ99" i="43"/>
  <c r="CL99" i="43"/>
  <c r="CM99" i="43"/>
  <c r="CP99" i="43"/>
  <c r="CT99" i="43" s="1"/>
  <c r="CS99" i="43"/>
  <c r="F100" i="43"/>
  <c r="R100" i="43"/>
  <c r="V100" i="43"/>
  <c r="AD100" i="43"/>
  <c r="AH100" i="43"/>
  <c r="AP100" i="43"/>
  <c r="BB100" i="43"/>
  <c r="BN100" i="43"/>
  <c r="BZ100" i="43"/>
  <c r="CL100" i="43"/>
  <c r="CM100" i="43"/>
  <c r="CP100" i="43"/>
  <c r="CS100" i="43"/>
  <c r="CT100" i="43" s="1"/>
  <c r="F101" i="43"/>
  <c r="R101" i="43"/>
  <c r="V101" i="43"/>
  <c r="AD101" i="43"/>
  <c r="AH101" i="43"/>
  <c r="AP101" i="43"/>
  <c r="BB101" i="43"/>
  <c r="BN101" i="43"/>
  <c r="BZ101" i="43"/>
  <c r="CL101" i="43"/>
  <c r="CM101" i="43"/>
  <c r="CP101" i="43"/>
  <c r="CT101" i="43" s="1"/>
  <c r="CS101" i="43"/>
  <c r="F102" i="43"/>
  <c r="R102" i="43"/>
  <c r="V102" i="43"/>
  <c r="AD102" i="43"/>
  <c r="AH102" i="43"/>
  <c r="AP102" i="43"/>
  <c r="BB102" i="43"/>
  <c r="BN102" i="43"/>
  <c r="BZ102" i="43"/>
  <c r="CL102" i="43"/>
  <c r="CM102" i="43"/>
  <c r="CP102" i="43"/>
  <c r="CS102" i="43"/>
  <c r="CT102" i="43" s="1"/>
  <c r="F103" i="43"/>
  <c r="R103" i="43"/>
  <c r="V103" i="43"/>
  <c r="AD103" i="43"/>
  <c r="AH103" i="43"/>
  <c r="AP103" i="43"/>
  <c r="BB103" i="43"/>
  <c r="BN103" i="43"/>
  <c r="BZ103" i="43"/>
  <c r="CL103" i="43"/>
  <c r="CM103" i="43"/>
  <c r="CP103" i="43"/>
  <c r="CT103" i="43" s="1"/>
  <c r="CS103" i="43"/>
  <c r="F104" i="43"/>
  <c r="R104" i="43"/>
  <c r="V104" i="43"/>
  <c r="AD104" i="43"/>
  <c r="AH104" i="43"/>
  <c r="AP104" i="43"/>
  <c r="BB104" i="43"/>
  <c r="BN104" i="43"/>
  <c r="BZ104" i="43"/>
  <c r="CL104" i="43"/>
  <c r="CM104" i="43"/>
  <c r="CP104" i="43"/>
  <c r="CS104" i="43"/>
  <c r="CT104" i="43" s="1"/>
  <c r="F105" i="43"/>
  <c r="F17" i="43" s="1"/>
  <c r="R105" i="43"/>
  <c r="R17" i="43" s="1"/>
  <c r="V105" i="43"/>
  <c r="V17" i="43" s="1"/>
  <c r="AD105" i="43"/>
  <c r="AD17" i="43" s="1"/>
  <c r="AH105" i="43"/>
  <c r="AH17" i="43" s="1"/>
  <c r="AP105" i="43"/>
  <c r="AP17" i="43" s="1"/>
  <c r="BB105" i="43"/>
  <c r="BB17" i="43" s="1"/>
  <c r="BN105" i="43"/>
  <c r="BN17" i="43" s="1"/>
  <c r="BZ105" i="43"/>
  <c r="BZ17" i="43" s="1"/>
  <c r="CL105" i="43"/>
  <c r="CL17" i="43" s="1"/>
  <c r="CM105" i="43"/>
  <c r="CM17" i="43" s="1"/>
  <c r="CP105" i="43"/>
  <c r="CP17" i="43" s="1"/>
  <c r="CS105" i="43"/>
  <c r="F106" i="43"/>
  <c r="R106" i="43"/>
  <c r="V106" i="43"/>
  <c r="AD106" i="43"/>
  <c r="AH106" i="43"/>
  <c r="AP106" i="43"/>
  <c r="BB106" i="43"/>
  <c r="BN106" i="43"/>
  <c r="BZ106" i="43"/>
  <c r="CL106" i="43"/>
  <c r="CM106" i="43"/>
  <c r="CP106" i="43"/>
  <c r="CS106" i="43"/>
  <c r="CT106" i="43" s="1"/>
  <c r="F107" i="43"/>
  <c r="R107" i="43"/>
  <c r="V107" i="43"/>
  <c r="AD107" i="43"/>
  <c r="AH107" i="43"/>
  <c r="AP107" i="43"/>
  <c r="BB107" i="43"/>
  <c r="BN107" i="43"/>
  <c r="BZ107" i="43"/>
  <c r="CL107" i="43"/>
  <c r="CT107" i="43" s="1"/>
  <c r="CM107" i="43"/>
  <c r="CP107" i="43"/>
  <c r="CS107" i="43"/>
  <c r="CS17" i="43" s="1"/>
  <c r="F108" i="43"/>
  <c r="R108" i="43"/>
  <c r="V108" i="43"/>
  <c r="AD108" i="43"/>
  <c r="AH108" i="43"/>
  <c r="AP108" i="43"/>
  <c r="BB108" i="43"/>
  <c r="BN108" i="43"/>
  <c r="BZ108" i="43"/>
  <c r="CL108" i="43"/>
  <c r="CM108" i="43"/>
  <c r="CP108" i="43"/>
  <c r="CS108" i="43"/>
  <c r="CT108" i="43" s="1"/>
  <c r="F109" i="43"/>
  <c r="R109" i="43"/>
  <c r="V109" i="43"/>
  <c r="AD109" i="43"/>
  <c r="AH109" i="43"/>
  <c r="AP109" i="43"/>
  <c r="BB109" i="43"/>
  <c r="BN109" i="43"/>
  <c r="BZ109" i="43"/>
  <c r="CL109" i="43"/>
  <c r="CM109" i="43"/>
  <c r="CP109" i="43"/>
  <c r="CT109" i="43" s="1"/>
  <c r="CS109" i="43"/>
  <c r="F110" i="43"/>
  <c r="R110" i="43"/>
  <c r="V110" i="43"/>
  <c r="AD110" i="43"/>
  <c r="AH110" i="43"/>
  <c r="AP110" i="43"/>
  <c r="BB110" i="43"/>
  <c r="BN110" i="43"/>
  <c r="BZ110" i="43"/>
  <c r="CL110" i="43"/>
  <c r="CM110" i="43"/>
  <c r="CP110" i="43"/>
  <c r="CS110" i="43"/>
  <c r="CT110" i="43" s="1"/>
  <c r="F111" i="43"/>
  <c r="R111" i="43"/>
  <c r="V111" i="43"/>
  <c r="AD111" i="43"/>
  <c r="AH111" i="43"/>
  <c r="AP111" i="43"/>
  <c r="BB111" i="43"/>
  <c r="BN111" i="43"/>
  <c r="BZ111" i="43"/>
  <c r="CL111" i="43"/>
  <c r="CT111" i="43" s="1"/>
  <c r="CM111" i="43"/>
  <c r="CP111" i="43"/>
  <c r="CS111" i="43"/>
  <c r="F112" i="43"/>
  <c r="R112" i="43"/>
  <c r="V112" i="43"/>
  <c r="AD112" i="43"/>
  <c r="AH112" i="43"/>
  <c r="AP112" i="43"/>
  <c r="BB112" i="43"/>
  <c r="BN112" i="43"/>
  <c r="BZ112" i="43"/>
  <c r="CL112" i="43"/>
  <c r="CM112" i="43"/>
  <c r="CP112" i="43"/>
  <c r="CS112" i="43"/>
  <c r="CT112" i="43" s="1"/>
  <c r="F113" i="43"/>
  <c r="R113" i="43"/>
  <c r="V113" i="43"/>
  <c r="AD113" i="43"/>
  <c r="AH113" i="43"/>
  <c r="AP113" i="43"/>
  <c r="BB113" i="43"/>
  <c r="BN113" i="43"/>
  <c r="BZ113" i="43"/>
  <c r="CL113" i="43"/>
  <c r="CM113" i="43"/>
  <c r="CP113" i="43"/>
  <c r="CT113" i="43" s="1"/>
  <c r="CS113" i="43"/>
  <c r="F114" i="43"/>
  <c r="R114" i="43"/>
  <c r="V114" i="43"/>
  <c r="AD114" i="43"/>
  <c r="AH114" i="43"/>
  <c r="AP114" i="43"/>
  <c r="BB114" i="43"/>
  <c r="BN114" i="43"/>
  <c r="BZ114" i="43"/>
  <c r="CL114" i="43"/>
  <c r="CM114" i="43"/>
  <c r="CP114" i="43"/>
  <c r="CS114" i="43"/>
  <c r="CT114" i="43" s="1"/>
  <c r="F115" i="43"/>
  <c r="R115" i="43"/>
  <c r="V115" i="43"/>
  <c r="AD115" i="43"/>
  <c r="AH115" i="43"/>
  <c r="AP115" i="43"/>
  <c r="BB115" i="43"/>
  <c r="BN115" i="43"/>
  <c r="BZ115" i="43"/>
  <c r="CL115" i="43"/>
  <c r="CT115" i="43" s="1"/>
  <c r="CM115" i="43"/>
  <c r="CP115" i="43"/>
  <c r="CS115" i="43"/>
  <c r="F116" i="43"/>
  <c r="R116" i="43"/>
  <c r="V116" i="43"/>
  <c r="AD116" i="43"/>
  <c r="AH116" i="43"/>
  <c r="AP116" i="43"/>
  <c r="BB116" i="43"/>
  <c r="BN116" i="43"/>
  <c r="BZ116" i="43"/>
  <c r="CL116" i="43"/>
  <c r="CM116" i="43"/>
  <c r="CP116" i="43"/>
  <c r="CS116" i="43"/>
  <c r="CT116" i="43" s="1"/>
  <c r="A117" i="43"/>
  <c r="A118" i="43" s="1"/>
  <c r="A119" i="43" s="1"/>
  <c r="A120" i="43" s="1"/>
  <c r="A121" i="43" s="1"/>
  <c r="A122" i="43" s="1"/>
  <c r="A123" i="43" s="1"/>
  <c r="A124" i="43" s="1"/>
  <c r="A125" i="43" s="1"/>
  <c r="A126" i="43" s="1"/>
  <c r="A127" i="43" s="1"/>
  <c r="A128" i="43" s="1"/>
  <c r="A129" i="43" s="1"/>
  <c r="A130" i="43" s="1"/>
  <c r="A131" i="43" s="1"/>
  <c r="A132" i="43" s="1"/>
  <c r="A133" i="43" s="1"/>
  <c r="A134" i="43" s="1"/>
  <c r="A135" i="43" s="1"/>
  <c r="A136" i="43" s="1"/>
  <c r="A137" i="43" s="1"/>
  <c r="A138" i="43" s="1"/>
  <c r="A139" i="43" s="1"/>
  <c r="A140" i="43" s="1"/>
  <c r="A141" i="43" s="1"/>
  <c r="A142" i="43" s="1"/>
  <c r="A143" i="43" s="1"/>
  <c r="A144" i="43" s="1"/>
  <c r="A145" i="43" s="1"/>
  <c r="A146" i="43" s="1"/>
  <c r="F117" i="43"/>
  <c r="F18" i="43" s="1"/>
  <c r="R117" i="43"/>
  <c r="R18" i="43" s="1"/>
  <c r="V117" i="43"/>
  <c r="V18" i="43" s="1"/>
  <c r="AD117" i="43"/>
  <c r="AD18" i="43" s="1"/>
  <c r="AH117" i="43"/>
  <c r="AH18" i="43" s="1"/>
  <c r="AP117" i="43"/>
  <c r="AP18" i="43" s="1"/>
  <c r="BB117" i="43"/>
  <c r="BB18" i="43" s="1"/>
  <c r="BN117" i="43"/>
  <c r="BN18" i="43" s="1"/>
  <c r="BZ117" i="43"/>
  <c r="BZ18" i="43" s="1"/>
  <c r="CL117" i="43"/>
  <c r="CL18" i="43" s="1"/>
  <c r="CM117" i="43"/>
  <c r="CM18" i="43" s="1"/>
  <c r="CP117" i="43"/>
  <c r="CP18" i="43" s="1"/>
  <c r="CS117" i="43"/>
  <c r="F118" i="43"/>
  <c r="R118" i="43"/>
  <c r="V118" i="43"/>
  <c r="AD118" i="43"/>
  <c r="AH118" i="43"/>
  <c r="AP118" i="43"/>
  <c r="BB118" i="43"/>
  <c r="BN118" i="43"/>
  <c r="BZ118" i="43"/>
  <c r="CL118" i="43"/>
  <c r="CM118" i="43"/>
  <c r="CP118" i="43"/>
  <c r="CT118" i="43" s="1"/>
  <c r="CS118" i="43"/>
  <c r="F119" i="43"/>
  <c r="R119" i="43"/>
  <c r="V119" i="43"/>
  <c r="AD119" i="43"/>
  <c r="AH119" i="43"/>
  <c r="AP119" i="43"/>
  <c r="BB119" i="43"/>
  <c r="BN119" i="43"/>
  <c r="BZ119" i="43"/>
  <c r="CL119" i="43"/>
  <c r="CT119" i="43" s="1"/>
  <c r="CM119" i="43"/>
  <c r="CP119" i="43"/>
  <c r="CS119" i="43"/>
  <c r="F120" i="43"/>
  <c r="R120" i="43"/>
  <c r="V120" i="43"/>
  <c r="AD120" i="43"/>
  <c r="AH120" i="43"/>
  <c r="AP120" i="43"/>
  <c r="BB120" i="43"/>
  <c r="BN120" i="43"/>
  <c r="BZ120" i="43"/>
  <c r="CL120" i="43"/>
  <c r="CM120" i="43"/>
  <c r="CP120" i="43"/>
  <c r="CS120" i="43"/>
  <c r="CT120" i="43" s="1"/>
  <c r="F121" i="43"/>
  <c r="R121" i="43"/>
  <c r="V121" i="43"/>
  <c r="AD121" i="43"/>
  <c r="AH121" i="43"/>
  <c r="AP121" i="43"/>
  <c r="BB121" i="43"/>
  <c r="BN121" i="43"/>
  <c r="BZ121" i="43"/>
  <c r="CL121" i="43"/>
  <c r="CT121" i="43" s="1"/>
  <c r="CM121" i="43"/>
  <c r="CP121" i="43"/>
  <c r="CS121" i="43"/>
  <c r="F122" i="43"/>
  <c r="R122" i="43"/>
  <c r="V122" i="43"/>
  <c r="AD122" i="43"/>
  <c r="AH122" i="43"/>
  <c r="AP122" i="43"/>
  <c r="BB122" i="43"/>
  <c r="BN122" i="43"/>
  <c r="BZ122" i="43"/>
  <c r="CL122" i="43"/>
  <c r="CM122" i="43"/>
  <c r="CP122" i="43"/>
  <c r="CT122" i="43" s="1"/>
  <c r="CS122" i="43"/>
  <c r="CS18" i="43" s="1"/>
  <c r="F123" i="43"/>
  <c r="R123" i="43"/>
  <c r="V123" i="43"/>
  <c r="AD123" i="43"/>
  <c r="AH123" i="43"/>
  <c r="AP123" i="43"/>
  <c r="BB123" i="43"/>
  <c r="BN123" i="43"/>
  <c r="BZ123" i="43"/>
  <c r="CL123" i="43"/>
  <c r="CM123" i="43"/>
  <c r="CP123" i="43"/>
  <c r="CS123" i="43"/>
  <c r="CT123" i="43"/>
  <c r="F124" i="43"/>
  <c r="R124" i="43"/>
  <c r="V124" i="43"/>
  <c r="AD124" i="43"/>
  <c r="AH124" i="43"/>
  <c r="AP124" i="43"/>
  <c r="BB124" i="43"/>
  <c r="BN124" i="43"/>
  <c r="BZ124" i="43"/>
  <c r="CL124" i="43"/>
  <c r="CM124" i="43"/>
  <c r="CP124" i="43"/>
  <c r="CS124" i="43"/>
  <c r="CT124" i="43" s="1"/>
  <c r="F125" i="43"/>
  <c r="R125" i="43"/>
  <c r="V125" i="43"/>
  <c r="AD125" i="43"/>
  <c r="AH125" i="43"/>
  <c r="AP125" i="43"/>
  <c r="BB125" i="43"/>
  <c r="BN125" i="43"/>
  <c r="BZ125" i="43"/>
  <c r="CL125" i="43"/>
  <c r="CM125" i="43"/>
  <c r="CP125" i="43"/>
  <c r="CT125" i="43" s="1"/>
  <c r="CS125" i="43"/>
  <c r="F126" i="43"/>
  <c r="R126" i="43"/>
  <c r="V126" i="43"/>
  <c r="AD126" i="43"/>
  <c r="AH126" i="43"/>
  <c r="AP126" i="43"/>
  <c r="BB126" i="43"/>
  <c r="BN126" i="43"/>
  <c r="BZ126" i="43"/>
  <c r="CL126" i="43"/>
  <c r="CM126" i="43"/>
  <c r="CP126" i="43"/>
  <c r="CS126" i="43"/>
  <c r="CT126" i="43" s="1"/>
  <c r="F127" i="43"/>
  <c r="R127" i="43"/>
  <c r="V127" i="43"/>
  <c r="AD127" i="43"/>
  <c r="AH127" i="43"/>
  <c r="AP127" i="43"/>
  <c r="BB127" i="43"/>
  <c r="BN127" i="43"/>
  <c r="BZ127" i="43"/>
  <c r="CL127" i="43"/>
  <c r="CT127" i="43" s="1"/>
  <c r="CM127" i="43"/>
  <c r="CP127" i="43"/>
  <c r="CS127" i="43"/>
  <c r="F128" i="43"/>
  <c r="R128" i="43"/>
  <c r="V128" i="43"/>
  <c r="AD128" i="43"/>
  <c r="AH128" i="43"/>
  <c r="AP128" i="43"/>
  <c r="BB128" i="43"/>
  <c r="BN128" i="43"/>
  <c r="BZ128" i="43"/>
  <c r="CL128" i="43"/>
  <c r="CM128" i="43"/>
  <c r="CP128" i="43"/>
  <c r="CS128" i="43"/>
  <c r="CT128" i="43" s="1"/>
  <c r="F129" i="43"/>
  <c r="F19" i="43" s="1"/>
  <c r="R129" i="43"/>
  <c r="R19" i="43" s="1"/>
  <c r="V129" i="43"/>
  <c r="V19" i="43" s="1"/>
  <c r="AD129" i="43"/>
  <c r="AD19" i="43" s="1"/>
  <c r="AH129" i="43"/>
  <c r="AH19" i="43" s="1"/>
  <c r="AP129" i="43"/>
  <c r="AP19" i="43" s="1"/>
  <c r="BB129" i="43"/>
  <c r="BB19" i="43" s="1"/>
  <c r="BN129" i="43"/>
  <c r="BN19" i="43" s="1"/>
  <c r="BZ129" i="43"/>
  <c r="BZ19" i="43" s="1"/>
  <c r="CL129" i="43"/>
  <c r="CT129" i="43" s="1"/>
  <c r="CM129" i="43"/>
  <c r="CP129" i="43"/>
  <c r="CP19" i="43" s="1"/>
  <c r="CS129" i="43"/>
  <c r="CS19" i="43" s="1"/>
  <c r="F130" i="43"/>
  <c r="R130" i="43"/>
  <c r="V130" i="43"/>
  <c r="AD130" i="43"/>
  <c r="AH130" i="43"/>
  <c r="AP130" i="43"/>
  <c r="BB130" i="43"/>
  <c r="BN130" i="43"/>
  <c r="BZ130" i="43"/>
  <c r="CL130" i="43"/>
  <c r="CM130" i="43"/>
  <c r="CP130" i="43"/>
  <c r="CS130" i="43"/>
  <c r="CT130" i="43" s="1"/>
  <c r="F131" i="43"/>
  <c r="R131" i="43"/>
  <c r="V131" i="43"/>
  <c r="AD131" i="43"/>
  <c r="AH131" i="43"/>
  <c r="AP131" i="43"/>
  <c r="BB131" i="43"/>
  <c r="BN131" i="43"/>
  <c r="BZ131" i="43"/>
  <c r="CL131" i="43"/>
  <c r="CM131" i="43"/>
  <c r="CP131" i="43"/>
  <c r="CS131" i="43"/>
  <c r="CT131" i="43"/>
  <c r="F132" i="43"/>
  <c r="R132" i="43"/>
  <c r="V132" i="43"/>
  <c r="AD132" i="43"/>
  <c r="AH132" i="43"/>
  <c r="AP132" i="43"/>
  <c r="BB132" i="43"/>
  <c r="BN132" i="43"/>
  <c r="BZ132" i="43"/>
  <c r="CL132" i="43"/>
  <c r="CM132" i="43"/>
  <c r="CP132" i="43"/>
  <c r="CS132" i="43"/>
  <c r="CT132" i="43" s="1"/>
  <c r="F133" i="43"/>
  <c r="R133" i="43"/>
  <c r="V133" i="43"/>
  <c r="AD133" i="43"/>
  <c r="AH133" i="43"/>
  <c r="AP133" i="43"/>
  <c r="BB133" i="43"/>
  <c r="BN133" i="43"/>
  <c r="BZ133" i="43"/>
  <c r="CL133" i="43"/>
  <c r="CM133" i="43"/>
  <c r="CP133" i="43"/>
  <c r="CT133" i="43" s="1"/>
  <c r="CS133" i="43"/>
  <c r="F134" i="43"/>
  <c r="R134" i="43"/>
  <c r="V134" i="43"/>
  <c r="AD134" i="43"/>
  <c r="AH134" i="43"/>
  <c r="AP134" i="43"/>
  <c r="BB134" i="43"/>
  <c r="BN134" i="43"/>
  <c r="BZ134" i="43"/>
  <c r="CL134" i="43"/>
  <c r="CM134" i="43"/>
  <c r="CP134" i="43"/>
  <c r="CS134" i="43"/>
  <c r="CT134" i="43" s="1"/>
  <c r="F135" i="43"/>
  <c r="R135" i="43"/>
  <c r="V135" i="43"/>
  <c r="AD135" i="43"/>
  <c r="AH135" i="43"/>
  <c r="AP135" i="43"/>
  <c r="BB135" i="43"/>
  <c r="BN135" i="43"/>
  <c r="BZ135" i="43"/>
  <c r="CL135" i="43"/>
  <c r="CT135" i="43" s="1"/>
  <c r="CM135" i="43"/>
  <c r="CP135" i="43"/>
  <c r="CS135" i="43"/>
  <c r="F136" i="43"/>
  <c r="R136" i="43"/>
  <c r="V136" i="43"/>
  <c r="AD136" i="43"/>
  <c r="AH136" i="43"/>
  <c r="AP136" i="43"/>
  <c r="BB136" i="43"/>
  <c r="BN136" i="43"/>
  <c r="BZ136" i="43"/>
  <c r="CL136" i="43"/>
  <c r="CM136" i="43"/>
  <c r="CM19" i="43" s="1"/>
  <c r="CP136" i="43"/>
  <c r="CS136" i="43"/>
  <c r="CT136" i="43" s="1"/>
  <c r="F137" i="43"/>
  <c r="R137" i="43"/>
  <c r="V137" i="43"/>
  <c r="AD137" i="43"/>
  <c r="AH137" i="43"/>
  <c r="AP137" i="43"/>
  <c r="BB137" i="43"/>
  <c r="BN137" i="43"/>
  <c r="BZ137" i="43"/>
  <c r="CL137" i="43"/>
  <c r="CT137" i="43" s="1"/>
  <c r="CM137" i="43"/>
  <c r="CP137" i="43"/>
  <c r="CS137" i="43"/>
  <c r="F138" i="43"/>
  <c r="R138" i="43"/>
  <c r="V138" i="43"/>
  <c r="AD138" i="43"/>
  <c r="AH138" i="43"/>
  <c r="AP138" i="43"/>
  <c r="BB138" i="43"/>
  <c r="BN138" i="43"/>
  <c r="BZ138" i="43"/>
  <c r="CL138" i="43"/>
  <c r="CM138" i="43"/>
  <c r="CP138" i="43"/>
  <c r="CT138" i="43" s="1"/>
  <c r="CS138" i="43"/>
  <c r="F139" i="43"/>
  <c r="R139" i="43"/>
  <c r="V139" i="43"/>
  <c r="AD139" i="43"/>
  <c r="AH139" i="43"/>
  <c r="AP139" i="43"/>
  <c r="BB139" i="43"/>
  <c r="BN139" i="43"/>
  <c r="BZ139" i="43"/>
  <c r="CL139" i="43"/>
  <c r="CM139" i="43"/>
  <c r="CP139" i="43"/>
  <c r="CS139" i="43"/>
  <c r="CT139" i="43"/>
  <c r="F140" i="43"/>
  <c r="R140" i="43"/>
  <c r="V140" i="43"/>
  <c r="AD140" i="43"/>
  <c r="AH140" i="43"/>
  <c r="AP140" i="43"/>
  <c r="BB140" i="43"/>
  <c r="BN140" i="43"/>
  <c r="BZ140" i="43"/>
  <c r="CL140" i="43"/>
  <c r="CM140" i="43"/>
  <c r="CP140" i="43"/>
  <c r="CS140" i="43"/>
  <c r="CT140" i="43" s="1"/>
  <c r="F141" i="43"/>
  <c r="R141" i="43"/>
  <c r="V141" i="43"/>
  <c r="AD141" i="43"/>
  <c r="AH141" i="43"/>
  <c r="AP141" i="43"/>
  <c r="BB141" i="43"/>
  <c r="BN141" i="43"/>
  <c r="BZ141" i="43"/>
  <c r="CL141" i="43"/>
  <c r="CM141" i="43"/>
  <c r="CP141" i="43"/>
  <c r="CT141" i="43" s="1"/>
  <c r="CS141" i="43"/>
  <c r="F142" i="43"/>
  <c r="R142" i="43"/>
  <c r="V142" i="43"/>
  <c r="AD142" i="43"/>
  <c r="AH142" i="43"/>
  <c r="AP142" i="43"/>
  <c r="BB142" i="43"/>
  <c r="BN142" i="43"/>
  <c r="BZ142" i="43"/>
  <c r="CL142" i="43"/>
  <c r="CM142" i="43"/>
  <c r="CP142" i="43"/>
  <c r="CS142" i="43"/>
  <c r="CT142" i="43" s="1"/>
  <c r="F143" i="43"/>
  <c r="R143" i="43"/>
  <c r="V143" i="43"/>
  <c r="AD143" i="43"/>
  <c r="AH143" i="43"/>
  <c r="AP143" i="43"/>
  <c r="BB143" i="43"/>
  <c r="BN143" i="43"/>
  <c r="BZ143" i="43"/>
  <c r="CL143" i="43"/>
  <c r="CT143" i="43" s="1"/>
  <c r="CM143" i="43"/>
  <c r="CP143" i="43"/>
  <c r="CS143" i="43"/>
  <c r="F144" i="43"/>
  <c r="R144" i="43"/>
  <c r="V144" i="43"/>
  <c r="AD144" i="43"/>
  <c r="AH144" i="43"/>
  <c r="AP144" i="43"/>
  <c r="BB144" i="43"/>
  <c r="BN144" i="43"/>
  <c r="BZ144" i="43"/>
  <c r="CL144" i="43"/>
  <c r="CM144" i="43"/>
  <c r="CP144" i="43"/>
  <c r="CS144" i="43"/>
  <c r="CT144" i="43" s="1"/>
  <c r="F145" i="43"/>
  <c r="R145" i="43"/>
  <c r="V145" i="43"/>
  <c r="AD145" i="43"/>
  <c r="AH145" i="43"/>
  <c r="AP145" i="43"/>
  <c r="BB145" i="43"/>
  <c r="BN145" i="43"/>
  <c r="BZ145" i="43"/>
  <c r="CL145" i="43"/>
  <c r="CT145" i="43" s="1"/>
  <c r="CM145" i="43"/>
  <c r="CP145" i="43"/>
  <c r="CS145" i="43"/>
  <c r="F146" i="43"/>
  <c r="R146" i="43"/>
  <c r="V146" i="43"/>
  <c r="AD146" i="43"/>
  <c r="AH146" i="43"/>
  <c r="AP146" i="43"/>
  <c r="BB146" i="43"/>
  <c r="BN146" i="43"/>
  <c r="BZ146" i="43"/>
  <c r="CL146" i="43"/>
  <c r="CM146" i="43"/>
  <c r="CP146" i="43"/>
  <c r="CT146" i="43" s="1"/>
  <c r="CS146" i="43"/>
  <c r="I170" i="28" l="1"/>
  <c r="I162" i="28"/>
  <c r="N170" i="28"/>
  <c r="N162" i="28"/>
  <c r="O173" i="28"/>
  <c r="O165" i="28"/>
  <c r="O157" i="28"/>
  <c r="I169" i="28"/>
  <c r="I161" i="28"/>
  <c r="N169" i="28"/>
  <c r="N161" i="28"/>
  <c r="O172" i="28"/>
  <c r="O164" i="28"/>
  <c r="I171" i="28"/>
  <c r="I163" i="28"/>
  <c r="I155" i="28"/>
  <c r="M167" i="28"/>
  <c r="N167" i="28"/>
  <c r="N159" i="28"/>
  <c r="M174" i="28"/>
  <c r="M166" i="28"/>
  <c r="M158" i="28"/>
  <c r="N174" i="28"/>
  <c r="N166" i="28"/>
  <c r="N158" i="28"/>
  <c r="O170" i="28"/>
  <c r="O162" i="28"/>
  <c r="O169" i="28"/>
  <c r="O161" i="28"/>
  <c r="M159" i="28"/>
  <c r="I167" i="28"/>
  <c r="I159" i="28"/>
  <c r="M173" i="28"/>
  <c r="M165" i="28"/>
  <c r="M157" i="28"/>
  <c r="I174" i="28"/>
  <c r="I166" i="28"/>
  <c r="I158" i="28"/>
  <c r="M172" i="28"/>
  <c r="P172" i="28" s="1"/>
  <c r="M164" i="28"/>
  <c r="M171" i="28"/>
  <c r="P171" i="28" s="1"/>
  <c r="M163" i="28"/>
  <c r="P163" i="28" s="1"/>
  <c r="M170" i="28"/>
  <c r="P170" i="28" s="1"/>
  <c r="M162" i="28"/>
  <c r="M169" i="28"/>
  <c r="M161" i="28"/>
  <c r="M168" i="28"/>
  <c r="P168" i="28" s="1"/>
  <c r="M160" i="28"/>
  <c r="P160" i="28" s="1"/>
  <c r="CT19" i="43"/>
  <c r="CT14" i="43"/>
  <c r="CL19" i="43"/>
  <c r="CT117" i="43"/>
  <c r="CT18" i="43" s="1"/>
  <c r="CP14" i="43"/>
  <c r="CT105" i="43"/>
  <c r="CT17" i="43" s="1"/>
  <c r="CT93" i="43"/>
  <c r="CT16" i="43" s="1"/>
  <c r="CT81" i="43"/>
  <c r="CT15" i="43" s="1"/>
  <c r="CT57" i="43"/>
  <c r="CT13" i="43" s="1"/>
  <c r="CT45" i="43"/>
  <c r="CT12" i="43" s="1"/>
  <c r="CT33" i="43"/>
  <c r="CT11" i="43" s="1"/>
  <c r="CT21" i="43"/>
  <c r="CT10" i="43" s="1"/>
  <c r="P166" i="28" l="1"/>
  <c r="P157" i="28"/>
  <c r="P165" i="28"/>
  <c r="P173" i="28"/>
  <c r="P159" i="28"/>
  <c r="P167" i="28"/>
  <c r="P174" i="28"/>
  <c r="P164" i="28"/>
  <c r="P158" i="28"/>
  <c r="P161" i="28"/>
  <c r="P162" i="28"/>
  <c r="P169" i="28"/>
  <c r="F23" i="34"/>
  <c r="G23" i="34" s="1"/>
  <c r="F24" i="34"/>
  <c r="G24" i="34" s="1"/>
  <c r="H24" i="34"/>
  <c r="H25" i="34" s="1"/>
  <c r="E26" i="34"/>
  <c r="E29" i="34"/>
  <c r="F29" i="34" s="1"/>
  <c r="F30" i="34"/>
  <c r="G30" i="34" s="1"/>
  <c r="H30" i="34"/>
  <c r="F31" i="34"/>
  <c r="G31" i="34" s="1"/>
  <c r="H31" i="34"/>
  <c r="E32" i="34"/>
  <c r="F32" i="34"/>
  <c r="G32" i="34"/>
  <c r="F33" i="34"/>
  <c r="G33" i="34" s="1"/>
  <c r="H33" i="34"/>
  <c r="H34" i="34" s="1"/>
  <c r="F34" i="34" s="1"/>
  <c r="G34" i="34" s="1"/>
  <c r="E35" i="34"/>
  <c r="F35" i="34"/>
  <c r="G35" i="34" s="1"/>
  <c r="H36" i="34"/>
  <c r="F36" i="34" s="1"/>
  <c r="G36" i="34" s="1"/>
  <c r="F37" i="34"/>
  <c r="G37" i="34" s="1"/>
  <c r="H37" i="34"/>
  <c r="E38" i="34"/>
  <c r="F38" i="34" s="1"/>
  <c r="H39" i="34"/>
  <c r="H40" i="34"/>
  <c r="F40" i="34" s="1"/>
  <c r="G40" i="34" s="1"/>
  <c r="E41" i="34"/>
  <c r="F41" i="34"/>
  <c r="G41" i="34" s="1"/>
  <c r="F42" i="34"/>
  <c r="G42" i="34" s="1"/>
  <c r="H42" i="34"/>
  <c r="H43" i="34" s="1"/>
  <c r="F43" i="34" s="1"/>
  <c r="G43" i="34" s="1"/>
  <c r="G54" i="34"/>
  <c r="H54" i="34"/>
  <c r="D55" i="34"/>
  <c r="D56" i="34"/>
  <c r="C16" i="28"/>
  <c r="O48" i="28"/>
  <c r="N48" i="28"/>
  <c r="K48" i="28"/>
  <c r="I49" i="28"/>
  <c r="K49" i="28"/>
  <c r="M49" i="28"/>
  <c r="N49" i="28"/>
  <c r="O49" i="28"/>
  <c r="N50" i="28"/>
  <c r="K50" i="28"/>
  <c r="O51" i="28"/>
  <c r="I51" i="28"/>
  <c r="K51" i="28"/>
  <c r="N51" i="28"/>
  <c r="O52" i="28"/>
  <c r="N52" i="28"/>
  <c r="K52" i="28"/>
  <c r="O53" i="28"/>
  <c r="I53" i="28"/>
  <c r="K53" i="28"/>
  <c r="M53" i="28"/>
  <c r="N53" i="28"/>
  <c r="I54" i="28"/>
  <c r="N54" i="28"/>
  <c r="K54" i="28"/>
  <c r="O55" i="28"/>
  <c r="I55" i="28"/>
  <c r="K55" i="28"/>
  <c r="N55" i="28"/>
  <c r="O56" i="28"/>
  <c r="N56" i="28"/>
  <c r="K56" i="28"/>
  <c r="O57" i="28"/>
  <c r="I57" i="28"/>
  <c r="K57" i="28"/>
  <c r="M57" i="28"/>
  <c r="N57" i="28"/>
  <c r="I58" i="28"/>
  <c r="N58" i="28"/>
  <c r="K58" i="28"/>
  <c r="N59" i="28"/>
  <c r="I59" i="28"/>
  <c r="K59" i="28"/>
  <c r="M59" i="28"/>
  <c r="O59" i="28"/>
  <c r="N60" i="28"/>
  <c r="K60" i="28"/>
  <c r="N61" i="28"/>
  <c r="I61" i="28"/>
  <c r="K61" i="28"/>
  <c r="O61" i="28"/>
  <c r="M62" i="28"/>
  <c r="K62" i="28"/>
  <c r="N62" i="28"/>
  <c r="K63" i="28"/>
  <c r="I64" i="28"/>
  <c r="M64" i="28"/>
  <c r="K64" i="28"/>
  <c r="N64" i="28"/>
  <c r="O65" i="28"/>
  <c r="I65" i="28"/>
  <c r="K65" i="28"/>
  <c r="M65" i="28"/>
  <c r="N65" i="28"/>
  <c r="I66" i="28"/>
  <c r="M66" i="28"/>
  <c r="K66" i="28"/>
  <c r="N66" i="28"/>
  <c r="O67" i="28"/>
  <c r="I67" i="28"/>
  <c r="K67" i="28"/>
  <c r="M67" i="28"/>
  <c r="N67" i="28"/>
  <c r="O68" i="28"/>
  <c r="I68" i="28"/>
  <c r="M68" i="28"/>
  <c r="K68" i="28"/>
  <c r="N68" i="28"/>
  <c r="O69" i="28"/>
  <c r="I69" i="28"/>
  <c r="K69" i="28"/>
  <c r="M69" i="28"/>
  <c r="N69" i="28"/>
  <c r="O70" i="28"/>
  <c r="I70" i="28"/>
  <c r="M70" i="28"/>
  <c r="K70" i="28"/>
  <c r="N70" i="28"/>
  <c r="O71" i="28"/>
  <c r="I71" i="28"/>
  <c r="K71" i="28"/>
  <c r="M71" i="28"/>
  <c r="N71" i="28"/>
  <c r="I72" i="28"/>
  <c r="M72" i="28"/>
  <c r="K72" i="28"/>
  <c r="N72" i="28"/>
  <c r="O73" i="28"/>
  <c r="I73" i="28"/>
  <c r="K73" i="28"/>
  <c r="M73" i="28"/>
  <c r="N73" i="28"/>
  <c r="I74" i="28"/>
  <c r="M74" i="28"/>
  <c r="K74" i="28"/>
  <c r="N74" i="28"/>
  <c r="O75" i="28"/>
  <c r="I75" i="28"/>
  <c r="K75" i="28"/>
  <c r="M75" i="28"/>
  <c r="N75" i="28"/>
  <c r="O76" i="28"/>
  <c r="I76" i="28"/>
  <c r="M76" i="28"/>
  <c r="K76" i="28"/>
  <c r="N76" i="28"/>
  <c r="O77" i="28"/>
  <c r="I77" i="28"/>
  <c r="K77" i="28"/>
  <c r="M77" i="28"/>
  <c r="N77" i="28"/>
  <c r="I78" i="28"/>
  <c r="M78" i="28"/>
  <c r="K78" i="28"/>
  <c r="N78" i="28"/>
  <c r="O79" i="28"/>
  <c r="I79" i="28"/>
  <c r="K79" i="28"/>
  <c r="M79" i="28"/>
  <c r="N79" i="28"/>
  <c r="I80" i="28"/>
  <c r="M80" i="28"/>
  <c r="K80" i="28"/>
  <c r="N80" i="28"/>
  <c r="O81" i="28"/>
  <c r="I81" i="28"/>
  <c r="K81" i="28"/>
  <c r="M81" i="28"/>
  <c r="N81" i="28"/>
  <c r="I82" i="28"/>
  <c r="M82" i="28"/>
  <c r="K82" i="28"/>
  <c r="N82" i="28"/>
  <c r="O83" i="28"/>
  <c r="I83" i="28"/>
  <c r="K83" i="28"/>
  <c r="M83" i="28"/>
  <c r="N83" i="28"/>
  <c r="O84" i="28"/>
  <c r="I84" i="28"/>
  <c r="M84" i="28"/>
  <c r="K84" i="28"/>
  <c r="N84" i="28"/>
  <c r="O85" i="28"/>
  <c r="I85" i="28"/>
  <c r="K85" i="28"/>
  <c r="M85" i="28"/>
  <c r="N85" i="28"/>
  <c r="O86" i="28"/>
  <c r="I86" i="28"/>
  <c r="M86" i="28"/>
  <c r="K86" i="28"/>
  <c r="N86" i="28"/>
  <c r="O87" i="28"/>
  <c r="I87" i="28"/>
  <c r="K87" i="28"/>
  <c r="M87" i="28"/>
  <c r="N87" i="28"/>
  <c r="I88" i="28"/>
  <c r="M88" i="28"/>
  <c r="K88" i="28"/>
  <c r="N88" i="28"/>
  <c r="O89" i="28"/>
  <c r="I89" i="28"/>
  <c r="K89" i="28"/>
  <c r="M89" i="28"/>
  <c r="N89" i="28"/>
  <c r="M90" i="28"/>
  <c r="K90" i="28"/>
  <c r="O91" i="28"/>
  <c r="I91" i="28"/>
  <c r="K91" i="28"/>
  <c r="M91" i="28"/>
  <c r="N91" i="28"/>
  <c r="O92" i="28"/>
  <c r="M92" i="28"/>
  <c r="K92" i="28"/>
  <c r="O93" i="28"/>
  <c r="I93" i="28"/>
  <c r="K93" i="28"/>
  <c r="M93" i="28"/>
  <c r="N93" i="28"/>
  <c r="I94" i="28"/>
  <c r="M94" i="28"/>
  <c r="K94" i="28"/>
  <c r="N94" i="28"/>
  <c r="I95" i="28"/>
  <c r="K95" i="28"/>
  <c r="M95" i="28"/>
  <c r="N95" i="28"/>
  <c r="I96" i="28"/>
  <c r="M96" i="28"/>
  <c r="K96" i="28"/>
  <c r="I97" i="28"/>
  <c r="K97" i="28"/>
  <c r="M97" i="28"/>
  <c r="N97" i="28"/>
  <c r="M98" i="28"/>
  <c r="K98" i="28"/>
  <c r="I99" i="28"/>
  <c r="K99" i="28"/>
  <c r="M99" i="28"/>
  <c r="N99" i="28"/>
  <c r="K100" i="28"/>
  <c r="O101" i="28"/>
  <c r="I101" i="28"/>
  <c r="K101" i="28"/>
  <c r="M101" i="28"/>
  <c r="N101" i="28"/>
  <c r="O102" i="28"/>
  <c r="I102" i="28"/>
  <c r="M102" i="28"/>
  <c r="K102" i="28"/>
  <c r="N102" i="28"/>
  <c r="O103" i="28"/>
  <c r="I103" i="28"/>
  <c r="K103" i="28"/>
  <c r="M103" i="28"/>
  <c r="N103" i="28"/>
  <c r="M104" i="28"/>
  <c r="K104" i="28"/>
  <c r="N104" i="28"/>
  <c r="I105" i="28"/>
  <c r="K105" i="28"/>
  <c r="M105" i="28"/>
  <c r="N105" i="28"/>
  <c r="M106" i="28"/>
  <c r="K106" i="28"/>
  <c r="I107" i="28"/>
  <c r="K107" i="28"/>
  <c r="M107" i="28"/>
  <c r="N107" i="28"/>
  <c r="O108" i="28"/>
  <c r="M108" i="28"/>
  <c r="K108" i="28"/>
  <c r="O109" i="28"/>
  <c r="I109" i="28"/>
  <c r="K109" i="28"/>
  <c r="M109" i="28"/>
  <c r="N109" i="28"/>
  <c r="I110" i="28"/>
  <c r="N110" i="28"/>
  <c r="K110" i="28"/>
  <c r="M110" i="28"/>
  <c r="I111" i="28"/>
  <c r="M111" i="28"/>
  <c r="K111" i="28"/>
  <c r="M112" i="28"/>
  <c r="K112" i="28"/>
  <c r="K113" i="28"/>
  <c r="O114" i="28"/>
  <c r="I114" i="28"/>
  <c r="K114" i="28"/>
  <c r="M114" i="28"/>
  <c r="N114" i="28"/>
  <c r="K115" i="28"/>
  <c r="M115" i="28"/>
  <c r="N115" i="28"/>
  <c r="M116" i="28"/>
  <c r="K116" i="28"/>
  <c r="N116" i="28"/>
  <c r="O117" i="28"/>
  <c r="M117" i="28"/>
  <c r="K117" i="28"/>
  <c r="N117" i="28"/>
  <c r="I118" i="28"/>
  <c r="N118" i="28"/>
  <c r="K118" i="28"/>
  <c r="M118" i="28"/>
  <c r="I119" i="28"/>
  <c r="M119" i="28"/>
  <c r="K119" i="28"/>
  <c r="N119" i="28"/>
  <c r="M120" i="28"/>
  <c r="K120" i="28"/>
  <c r="K121" i="28"/>
  <c r="O122" i="28"/>
  <c r="I122" i="28"/>
  <c r="K122" i="28"/>
  <c r="M122" i="28"/>
  <c r="N122" i="28"/>
  <c r="K123" i="28"/>
  <c r="M123" i="28"/>
  <c r="N123" i="28"/>
  <c r="M124" i="28"/>
  <c r="K124" i="28"/>
  <c r="N124" i="28"/>
  <c r="O125" i="28"/>
  <c r="M125" i="28"/>
  <c r="K125" i="28"/>
  <c r="N125" i="28"/>
  <c r="I126" i="28"/>
  <c r="N126" i="28"/>
  <c r="K126" i="28"/>
  <c r="M126" i="28"/>
  <c r="I127" i="28"/>
  <c r="M127" i="28"/>
  <c r="K127" i="28"/>
  <c r="M128" i="28"/>
  <c r="K128" i="28"/>
  <c r="K129" i="28"/>
  <c r="O130" i="28"/>
  <c r="I130" i="28"/>
  <c r="K130" i="28"/>
  <c r="M130" i="28"/>
  <c r="N130" i="28"/>
  <c r="K131" i="28"/>
  <c r="M131" i="28"/>
  <c r="N131" i="28"/>
  <c r="M132" i="28"/>
  <c r="K132" i="28"/>
  <c r="N132" i="28"/>
  <c r="O133" i="28"/>
  <c r="M133" i="28"/>
  <c r="K133" i="28"/>
  <c r="N133" i="28"/>
  <c r="I134" i="28"/>
  <c r="N134" i="28"/>
  <c r="K134" i="28"/>
  <c r="M134" i="28"/>
  <c r="I135" i="28"/>
  <c r="M135" i="28"/>
  <c r="K135" i="28"/>
  <c r="M136" i="28"/>
  <c r="K136" i="28"/>
  <c r="K137" i="28"/>
  <c r="O138" i="28"/>
  <c r="I138" i="28"/>
  <c r="K138" i="28"/>
  <c r="M138" i="28"/>
  <c r="N138" i="28"/>
  <c r="K139" i="28"/>
  <c r="M139" i="28"/>
  <c r="N139" i="28"/>
  <c r="O139" i="28"/>
  <c r="M140" i="28"/>
  <c r="K140" i="28"/>
  <c r="O141" i="28"/>
  <c r="K141" i="28"/>
  <c r="O142" i="28"/>
  <c r="I142" i="28"/>
  <c r="N142" i="28"/>
  <c r="K142" i="28"/>
  <c r="M142" i="28"/>
  <c r="I143" i="28"/>
  <c r="K143" i="28"/>
  <c r="O144" i="28"/>
  <c r="I144" i="28"/>
  <c r="N144" i="28"/>
  <c r="K144" i="28"/>
  <c r="M144" i="28"/>
  <c r="K145" i="28"/>
  <c r="O146" i="28"/>
  <c r="I146" i="28"/>
  <c r="M146" i="28"/>
  <c r="J146" i="28"/>
  <c r="K146" i="28"/>
  <c r="N147" i="28"/>
  <c r="J147" i="28"/>
  <c r="J148" i="28" s="1"/>
  <c r="J149" i="28" s="1"/>
  <c r="J150" i="28" s="1"/>
  <c r="K147" i="28"/>
  <c r="O147" i="28"/>
  <c r="M148" i="28"/>
  <c r="I148" i="28"/>
  <c r="K148" i="28"/>
  <c r="N148" i="28"/>
  <c r="O148" i="28"/>
  <c r="O149" i="28"/>
  <c r="I149" i="28"/>
  <c r="K149" i="28"/>
  <c r="M149" i="28"/>
  <c r="N149" i="28"/>
  <c r="O150" i="28"/>
  <c r="K150" i="28"/>
  <c r="M151" i="28"/>
  <c r="N151" i="28"/>
  <c r="J151" i="28"/>
  <c r="J152" i="28" s="1"/>
  <c r="J153" i="28" s="1"/>
  <c r="J154" i="28" s="1"/>
  <c r="J155" i="28" s="1"/>
  <c r="J156" i="28" s="1"/>
  <c r="K151" i="28"/>
  <c r="O151" i="28"/>
  <c r="N152" i="28"/>
  <c r="M152" i="28"/>
  <c r="I152" i="28"/>
  <c r="K152" i="28"/>
  <c r="O152" i="28"/>
  <c r="O153" i="28"/>
  <c r="I153" i="28"/>
  <c r="K153" i="28"/>
  <c r="M153" i="28"/>
  <c r="N153" i="28"/>
  <c r="O154" i="28"/>
  <c r="I154" i="28"/>
  <c r="M154" i="28"/>
  <c r="K154" i="28"/>
  <c r="N155" i="28"/>
  <c r="K155" i="28"/>
  <c r="O155" i="28"/>
  <c r="M156" i="28"/>
  <c r="K156" i="28"/>
  <c r="N156" i="28"/>
  <c r="O156" i="28"/>
  <c r="J56" i="23"/>
  <c r="R57" i="23"/>
  <c r="Q57" i="23"/>
  <c r="AE57" i="23" s="1"/>
  <c r="S57" i="23"/>
  <c r="T57" i="23"/>
  <c r="V57" i="23"/>
  <c r="W57" i="23"/>
  <c r="C58" i="23"/>
  <c r="B58" i="23" s="1"/>
  <c r="D58" i="23"/>
  <c r="E58" i="23"/>
  <c r="F58" i="23"/>
  <c r="G58" i="23"/>
  <c r="H58" i="23"/>
  <c r="K58" i="23"/>
  <c r="L58" i="23"/>
  <c r="M58" i="23"/>
  <c r="C59" i="23"/>
  <c r="B59" i="23" s="1"/>
  <c r="D59" i="23"/>
  <c r="E59" i="23"/>
  <c r="F59" i="23"/>
  <c r="G59" i="23"/>
  <c r="H59" i="23"/>
  <c r="K59" i="23"/>
  <c r="L59" i="23"/>
  <c r="M59" i="23"/>
  <c r="C60" i="23"/>
  <c r="J60" i="23" s="1"/>
  <c r="D60" i="23"/>
  <c r="E60" i="23"/>
  <c r="F60" i="23"/>
  <c r="G60" i="23"/>
  <c r="H60" i="23"/>
  <c r="K60" i="23"/>
  <c r="L60" i="23"/>
  <c r="M60" i="23"/>
  <c r="C61" i="23"/>
  <c r="J61" i="23" s="1"/>
  <c r="D61" i="23"/>
  <c r="E61" i="23"/>
  <c r="F61" i="23"/>
  <c r="G61" i="23"/>
  <c r="H61" i="23"/>
  <c r="K61" i="23"/>
  <c r="L61" i="23"/>
  <c r="M61" i="23"/>
  <c r="C62" i="23"/>
  <c r="J62" i="23" s="1"/>
  <c r="D62" i="23"/>
  <c r="E62" i="23"/>
  <c r="F62" i="23"/>
  <c r="G62" i="23"/>
  <c r="H62" i="23"/>
  <c r="K62" i="23"/>
  <c r="L62" i="23"/>
  <c r="M62" i="23"/>
  <c r="C63" i="23"/>
  <c r="J63" i="23" s="1"/>
  <c r="D63" i="23"/>
  <c r="E63" i="23"/>
  <c r="F63" i="23"/>
  <c r="G63" i="23"/>
  <c r="H63" i="23"/>
  <c r="K63" i="23"/>
  <c r="L63" i="23"/>
  <c r="M63" i="23"/>
  <c r="C64" i="23"/>
  <c r="B64" i="23" s="1"/>
  <c r="D64" i="23"/>
  <c r="E64" i="23"/>
  <c r="F64" i="23"/>
  <c r="G64" i="23"/>
  <c r="H64" i="23"/>
  <c r="K64" i="23"/>
  <c r="L64" i="23"/>
  <c r="M64" i="23"/>
  <c r="C65" i="23"/>
  <c r="J65" i="23" s="1"/>
  <c r="D65" i="23"/>
  <c r="E65" i="23"/>
  <c r="F65" i="23"/>
  <c r="G65" i="23"/>
  <c r="H65" i="23"/>
  <c r="K65" i="23"/>
  <c r="L65" i="23"/>
  <c r="M65" i="23"/>
  <c r="C66" i="23"/>
  <c r="J66" i="23" s="1"/>
  <c r="D66" i="23"/>
  <c r="E66" i="23"/>
  <c r="F66" i="23"/>
  <c r="G66" i="23"/>
  <c r="H66" i="23"/>
  <c r="K66" i="23"/>
  <c r="L66" i="23"/>
  <c r="M66" i="23"/>
  <c r="C67" i="23"/>
  <c r="B67" i="23" s="1"/>
  <c r="D67" i="23"/>
  <c r="E67" i="23"/>
  <c r="F67" i="23"/>
  <c r="G67" i="23"/>
  <c r="H67" i="23"/>
  <c r="K67" i="23"/>
  <c r="L67" i="23"/>
  <c r="M67" i="23"/>
  <c r="C68" i="23"/>
  <c r="J68" i="23" s="1"/>
  <c r="D68" i="23"/>
  <c r="E68" i="23"/>
  <c r="F68" i="23"/>
  <c r="G68" i="23"/>
  <c r="H68" i="23"/>
  <c r="K68" i="23"/>
  <c r="L68" i="23"/>
  <c r="M68" i="23"/>
  <c r="C69" i="23"/>
  <c r="J69" i="23" s="1"/>
  <c r="D69" i="23"/>
  <c r="E69" i="23"/>
  <c r="F69" i="23"/>
  <c r="G69" i="23"/>
  <c r="H69" i="23"/>
  <c r="K69" i="23"/>
  <c r="L69" i="23"/>
  <c r="M69" i="23"/>
  <c r="C70" i="23"/>
  <c r="J70" i="23" s="1"/>
  <c r="D70" i="23"/>
  <c r="E70" i="23"/>
  <c r="F70" i="23"/>
  <c r="G70" i="23"/>
  <c r="H70" i="23"/>
  <c r="K70" i="23"/>
  <c r="L70" i="23"/>
  <c r="M70" i="23"/>
  <c r="C71" i="23"/>
  <c r="B71" i="23" s="1"/>
  <c r="D71" i="23"/>
  <c r="E71" i="23"/>
  <c r="F71" i="23"/>
  <c r="G71" i="23"/>
  <c r="H71" i="23"/>
  <c r="J71" i="23"/>
  <c r="K71" i="23"/>
  <c r="L71" i="23"/>
  <c r="M71" i="23"/>
  <c r="C72" i="23"/>
  <c r="B72" i="23" s="1"/>
  <c r="D72" i="23"/>
  <c r="E72" i="23"/>
  <c r="F72" i="23"/>
  <c r="G72" i="23"/>
  <c r="H72" i="23"/>
  <c r="J72" i="23"/>
  <c r="K72" i="23"/>
  <c r="L72" i="23"/>
  <c r="M72" i="23"/>
  <c r="C73" i="23"/>
  <c r="D73" i="23"/>
  <c r="E73" i="23"/>
  <c r="F73" i="23"/>
  <c r="G73" i="23"/>
  <c r="H73" i="23"/>
  <c r="K73" i="23"/>
  <c r="L73" i="23"/>
  <c r="M73" i="23"/>
  <c r="C74" i="23"/>
  <c r="B74" i="23" s="1"/>
  <c r="D74" i="23"/>
  <c r="E74" i="23"/>
  <c r="F74" i="23"/>
  <c r="G74" i="23"/>
  <c r="H74" i="23"/>
  <c r="K74" i="23"/>
  <c r="L74" i="23"/>
  <c r="M74" i="23"/>
  <c r="C75" i="23"/>
  <c r="J75" i="23" s="1"/>
  <c r="D75" i="23"/>
  <c r="E75" i="23"/>
  <c r="F75" i="23"/>
  <c r="G75" i="23"/>
  <c r="H75" i="23"/>
  <c r="K75" i="23"/>
  <c r="L75" i="23"/>
  <c r="M75" i="23"/>
  <c r="C76" i="23"/>
  <c r="J76" i="23" s="1"/>
  <c r="D76" i="23"/>
  <c r="E76" i="23"/>
  <c r="F76" i="23"/>
  <c r="G76" i="23"/>
  <c r="H76" i="23"/>
  <c r="K76" i="23"/>
  <c r="L76" i="23"/>
  <c r="M76" i="23"/>
  <c r="C77" i="23"/>
  <c r="B77" i="23" s="1"/>
  <c r="D77" i="23"/>
  <c r="E77" i="23"/>
  <c r="F77" i="23"/>
  <c r="G77" i="23"/>
  <c r="H77" i="23"/>
  <c r="J77" i="23"/>
  <c r="K77" i="23"/>
  <c r="L77" i="23"/>
  <c r="M77" i="23"/>
  <c r="C78" i="23"/>
  <c r="J78" i="23" s="1"/>
  <c r="D78" i="23"/>
  <c r="E78" i="23"/>
  <c r="F78" i="23"/>
  <c r="G78" i="23"/>
  <c r="H78" i="23"/>
  <c r="K78" i="23"/>
  <c r="L78" i="23"/>
  <c r="M78" i="23"/>
  <c r="C79" i="23"/>
  <c r="J79" i="23" s="1"/>
  <c r="D79" i="23"/>
  <c r="E79" i="23"/>
  <c r="F79" i="23"/>
  <c r="G79" i="23"/>
  <c r="H79" i="23"/>
  <c r="K79" i="23"/>
  <c r="L79" i="23"/>
  <c r="M79" i="23"/>
  <c r="C80" i="23"/>
  <c r="B80" i="23" s="1"/>
  <c r="D80" i="23"/>
  <c r="E80" i="23"/>
  <c r="F80" i="23"/>
  <c r="G80" i="23"/>
  <c r="H80" i="23"/>
  <c r="K80" i="23"/>
  <c r="L80" i="23"/>
  <c r="M80" i="23"/>
  <c r="C81" i="23"/>
  <c r="D81" i="23"/>
  <c r="E81" i="23"/>
  <c r="F81" i="23"/>
  <c r="G81" i="23"/>
  <c r="H81" i="23"/>
  <c r="K81" i="23"/>
  <c r="L81" i="23"/>
  <c r="M81" i="23"/>
  <c r="C82" i="23"/>
  <c r="B82" i="23" s="1"/>
  <c r="D82" i="23"/>
  <c r="E82" i="23"/>
  <c r="F82" i="23"/>
  <c r="G82" i="23"/>
  <c r="H82" i="23"/>
  <c r="K82" i="23"/>
  <c r="L82" i="23"/>
  <c r="M82" i="23"/>
  <c r="C83" i="23"/>
  <c r="J83" i="23" s="1"/>
  <c r="D83" i="23"/>
  <c r="E83" i="23"/>
  <c r="F83" i="23"/>
  <c r="G83" i="23"/>
  <c r="H83" i="23"/>
  <c r="K83" i="23"/>
  <c r="L83" i="23"/>
  <c r="M83" i="23"/>
  <c r="C84" i="23"/>
  <c r="J84" i="23" s="1"/>
  <c r="D84" i="23"/>
  <c r="E84" i="23"/>
  <c r="F84" i="23"/>
  <c r="G84" i="23"/>
  <c r="H84" i="23"/>
  <c r="K84" i="23"/>
  <c r="L84" i="23"/>
  <c r="M84" i="23"/>
  <c r="C85" i="23"/>
  <c r="J85" i="23" s="1"/>
  <c r="D85" i="23"/>
  <c r="E85" i="23"/>
  <c r="F85" i="23"/>
  <c r="G85" i="23"/>
  <c r="H85" i="23"/>
  <c r="K85" i="23"/>
  <c r="L85" i="23"/>
  <c r="M85" i="23"/>
  <c r="C86" i="23"/>
  <c r="J86" i="23" s="1"/>
  <c r="D86" i="23"/>
  <c r="E86" i="23"/>
  <c r="F86" i="23"/>
  <c r="G86" i="23"/>
  <c r="H86" i="23"/>
  <c r="K86" i="23"/>
  <c r="L86" i="23"/>
  <c r="M86" i="23"/>
  <c r="C87" i="23"/>
  <c r="J87" i="23" s="1"/>
  <c r="D87" i="23"/>
  <c r="E87" i="23"/>
  <c r="F87" i="23"/>
  <c r="G87" i="23"/>
  <c r="H87" i="23"/>
  <c r="K87" i="23"/>
  <c r="L87" i="23"/>
  <c r="M87" i="23"/>
  <c r="C88" i="23"/>
  <c r="B88" i="23" s="1"/>
  <c r="D88" i="23"/>
  <c r="E88" i="23"/>
  <c r="F88" i="23"/>
  <c r="G88" i="23"/>
  <c r="H88" i="23"/>
  <c r="J88" i="23"/>
  <c r="K88" i="23"/>
  <c r="L88" i="23"/>
  <c r="M88" i="23"/>
  <c r="C89" i="23"/>
  <c r="D89" i="23"/>
  <c r="E89" i="23"/>
  <c r="F89" i="23"/>
  <c r="G89" i="23"/>
  <c r="H89" i="23"/>
  <c r="K89" i="23"/>
  <c r="L89" i="23"/>
  <c r="M89" i="23"/>
  <c r="B90" i="23"/>
  <c r="C90" i="23"/>
  <c r="D90" i="23"/>
  <c r="E90" i="23"/>
  <c r="F90" i="23"/>
  <c r="G90" i="23"/>
  <c r="H90" i="23"/>
  <c r="J90" i="23"/>
  <c r="K90" i="23"/>
  <c r="L90" i="23"/>
  <c r="M90" i="23"/>
  <c r="C91" i="23"/>
  <c r="J91" i="23" s="1"/>
  <c r="D91" i="23"/>
  <c r="E91" i="23"/>
  <c r="F91" i="23"/>
  <c r="G91" i="23"/>
  <c r="H91" i="23"/>
  <c r="K91" i="23"/>
  <c r="L91" i="23"/>
  <c r="M91" i="23"/>
  <c r="C92" i="23"/>
  <c r="J92" i="23" s="1"/>
  <c r="D92" i="23"/>
  <c r="E92" i="23"/>
  <c r="F92" i="23"/>
  <c r="G92" i="23"/>
  <c r="H92" i="23"/>
  <c r="K92" i="23"/>
  <c r="L92" i="23"/>
  <c r="M92" i="23"/>
  <c r="C93" i="23"/>
  <c r="B93" i="23" s="1"/>
  <c r="D93" i="23"/>
  <c r="E93" i="23"/>
  <c r="F93" i="23"/>
  <c r="G93" i="23"/>
  <c r="H93" i="23"/>
  <c r="K93" i="23"/>
  <c r="L93" i="23"/>
  <c r="M93" i="23"/>
  <c r="C94" i="23"/>
  <c r="D94" i="23"/>
  <c r="E94" i="23"/>
  <c r="F94" i="23"/>
  <c r="G94" i="23"/>
  <c r="H94" i="23"/>
  <c r="K94" i="23"/>
  <c r="L94" i="23"/>
  <c r="M94" i="23"/>
  <c r="C95" i="23"/>
  <c r="B95" i="23" s="1"/>
  <c r="D95" i="23"/>
  <c r="E95" i="23"/>
  <c r="F95" i="23"/>
  <c r="G95" i="23"/>
  <c r="H95" i="23"/>
  <c r="K95" i="23"/>
  <c r="L95" i="23"/>
  <c r="M95" i="23"/>
  <c r="C96" i="23"/>
  <c r="B96" i="23" s="1"/>
  <c r="D96" i="23"/>
  <c r="E96" i="23"/>
  <c r="F96" i="23"/>
  <c r="G96" i="23"/>
  <c r="H96" i="23"/>
  <c r="J96" i="23"/>
  <c r="K96" i="23"/>
  <c r="L96" i="23"/>
  <c r="M96" i="23"/>
  <c r="C97" i="23"/>
  <c r="J97" i="23" s="1"/>
  <c r="D97" i="23"/>
  <c r="E97" i="23"/>
  <c r="F97" i="23"/>
  <c r="G97" i="23"/>
  <c r="H97" i="23"/>
  <c r="K97" i="23"/>
  <c r="L97" i="23"/>
  <c r="M97" i="23"/>
  <c r="C98" i="23"/>
  <c r="J98" i="23" s="1"/>
  <c r="D98" i="23"/>
  <c r="E98" i="23"/>
  <c r="F98" i="23"/>
  <c r="G98" i="23"/>
  <c r="H98" i="23"/>
  <c r="K98" i="23"/>
  <c r="L98" i="23"/>
  <c r="M98" i="23"/>
  <c r="C99" i="23"/>
  <c r="J99" i="23" s="1"/>
  <c r="D99" i="23"/>
  <c r="E99" i="23"/>
  <c r="F99" i="23"/>
  <c r="G99" i="23"/>
  <c r="H99" i="23"/>
  <c r="K99" i="23"/>
  <c r="L99" i="23"/>
  <c r="M99" i="23"/>
  <c r="C100" i="23"/>
  <c r="B100" i="23" s="1"/>
  <c r="D100" i="23"/>
  <c r="E100" i="23"/>
  <c r="F100" i="23"/>
  <c r="G100" i="23"/>
  <c r="H100" i="23"/>
  <c r="K100" i="23"/>
  <c r="L100" i="23"/>
  <c r="M100" i="23"/>
  <c r="C101" i="23"/>
  <c r="B101" i="23" s="1"/>
  <c r="D101" i="23"/>
  <c r="E101" i="23"/>
  <c r="F101" i="23"/>
  <c r="G101" i="23"/>
  <c r="H101" i="23"/>
  <c r="K101" i="23"/>
  <c r="L101" i="23"/>
  <c r="M101" i="23"/>
  <c r="C102" i="23"/>
  <c r="D102" i="23"/>
  <c r="E102" i="23"/>
  <c r="F102" i="23"/>
  <c r="G102" i="23"/>
  <c r="H102" i="23"/>
  <c r="K102" i="23"/>
  <c r="L102" i="23"/>
  <c r="M102" i="23"/>
  <c r="C103" i="23"/>
  <c r="B103" i="23" s="1"/>
  <c r="D103" i="23"/>
  <c r="E103" i="23"/>
  <c r="F103" i="23"/>
  <c r="G103" i="23"/>
  <c r="H103" i="23"/>
  <c r="K103" i="23"/>
  <c r="L103" i="23"/>
  <c r="M103" i="23"/>
  <c r="C104" i="23"/>
  <c r="B104" i="23" s="1"/>
  <c r="D104" i="23"/>
  <c r="E104" i="23"/>
  <c r="F104" i="23"/>
  <c r="G104" i="23"/>
  <c r="H104" i="23"/>
  <c r="K104" i="23"/>
  <c r="L104" i="23"/>
  <c r="M104" i="23"/>
  <c r="C105" i="23"/>
  <c r="J105" i="23" s="1"/>
  <c r="D105" i="23"/>
  <c r="E105" i="23"/>
  <c r="F105" i="23"/>
  <c r="G105" i="23"/>
  <c r="H105" i="23"/>
  <c r="K105" i="23"/>
  <c r="L105" i="23"/>
  <c r="M105" i="23"/>
  <c r="C106" i="23"/>
  <c r="J106" i="23" s="1"/>
  <c r="D106" i="23"/>
  <c r="E106" i="23"/>
  <c r="F106" i="23"/>
  <c r="G106" i="23"/>
  <c r="H106" i="23"/>
  <c r="K106" i="23"/>
  <c r="L106" i="23"/>
  <c r="M106" i="23"/>
  <c r="C107" i="23"/>
  <c r="J107" i="23" s="1"/>
  <c r="D107" i="23"/>
  <c r="E107" i="23"/>
  <c r="F107" i="23"/>
  <c r="G107" i="23"/>
  <c r="H107" i="23"/>
  <c r="K107" i="23"/>
  <c r="L107" i="23"/>
  <c r="M107" i="23"/>
  <c r="C108" i="23"/>
  <c r="J108" i="23" s="1"/>
  <c r="D108" i="23"/>
  <c r="E108" i="23"/>
  <c r="F108" i="23"/>
  <c r="G108" i="23"/>
  <c r="H108" i="23"/>
  <c r="K108" i="23"/>
  <c r="L108" i="23"/>
  <c r="M108" i="23"/>
  <c r="C109" i="23"/>
  <c r="B109" i="23" s="1"/>
  <c r="D109" i="23"/>
  <c r="E109" i="23"/>
  <c r="F109" i="23"/>
  <c r="G109" i="23"/>
  <c r="H109" i="23"/>
  <c r="K109" i="23"/>
  <c r="L109" i="23"/>
  <c r="M109" i="23"/>
  <c r="C110" i="23"/>
  <c r="D110" i="23"/>
  <c r="E110" i="23"/>
  <c r="F110" i="23"/>
  <c r="G110" i="23"/>
  <c r="H110" i="23"/>
  <c r="K110" i="23"/>
  <c r="L110" i="23"/>
  <c r="M110" i="23"/>
  <c r="C111" i="23"/>
  <c r="B111" i="23" s="1"/>
  <c r="D111" i="23"/>
  <c r="E111" i="23"/>
  <c r="F111" i="23"/>
  <c r="G111" i="23"/>
  <c r="H111" i="23"/>
  <c r="K111" i="23"/>
  <c r="L111" i="23"/>
  <c r="M111" i="23"/>
  <c r="C112" i="23"/>
  <c r="J112" i="23" s="1"/>
  <c r="D112" i="23"/>
  <c r="E112" i="23"/>
  <c r="F112" i="23"/>
  <c r="G112" i="23"/>
  <c r="H112" i="23"/>
  <c r="K112" i="23"/>
  <c r="L112" i="23"/>
  <c r="M112" i="23"/>
  <c r="C113" i="23"/>
  <c r="J113" i="23" s="1"/>
  <c r="D113" i="23"/>
  <c r="E113" i="23"/>
  <c r="F113" i="23"/>
  <c r="G113" i="23"/>
  <c r="H113" i="23"/>
  <c r="K113" i="23"/>
  <c r="L113" i="23"/>
  <c r="M113" i="23"/>
  <c r="B114" i="23"/>
  <c r="C114" i="23"/>
  <c r="D114" i="23"/>
  <c r="E114" i="23"/>
  <c r="F114" i="23"/>
  <c r="G114" i="23"/>
  <c r="H114" i="23"/>
  <c r="J114" i="23"/>
  <c r="K114" i="23"/>
  <c r="L114" i="23"/>
  <c r="M114" i="23"/>
  <c r="C115" i="23"/>
  <c r="J115" i="23" s="1"/>
  <c r="D115" i="23"/>
  <c r="E115" i="23"/>
  <c r="F115" i="23"/>
  <c r="G115" i="23"/>
  <c r="H115" i="23"/>
  <c r="K115" i="23"/>
  <c r="L115" i="23"/>
  <c r="M115" i="23"/>
  <c r="B116" i="23"/>
  <c r="C116" i="23"/>
  <c r="J116" i="23" s="1"/>
  <c r="D116" i="23"/>
  <c r="E116" i="23"/>
  <c r="F116" i="23"/>
  <c r="G116" i="23"/>
  <c r="H116" i="23"/>
  <c r="K116" i="23"/>
  <c r="L116" i="23"/>
  <c r="M116" i="23"/>
  <c r="C117" i="23"/>
  <c r="B117" i="23" s="1"/>
  <c r="D117" i="23"/>
  <c r="E117" i="23"/>
  <c r="F117" i="23"/>
  <c r="G117" i="23"/>
  <c r="H117" i="23"/>
  <c r="K117" i="23"/>
  <c r="L117" i="23"/>
  <c r="M117" i="23"/>
  <c r="C118" i="23"/>
  <c r="D118" i="23"/>
  <c r="E118" i="23"/>
  <c r="F118" i="23"/>
  <c r="G118" i="23"/>
  <c r="H118" i="23"/>
  <c r="K118" i="23"/>
  <c r="L118" i="23"/>
  <c r="M118" i="23"/>
  <c r="C119" i="23"/>
  <c r="B119" i="23" s="1"/>
  <c r="D119" i="23"/>
  <c r="E119" i="23"/>
  <c r="F119" i="23"/>
  <c r="G119" i="23"/>
  <c r="H119" i="23"/>
  <c r="K119" i="23"/>
  <c r="L119" i="23"/>
  <c r="M119" i="23"/>
  <c r="C120" i="23"/>
  <c r="J120" i="23" s="1"/>
  <c r="D120" i="23"/>
  <c r="E120" i="23"/>
  <c r="F120" i="23"/>
  <c r="G120" i="23"/>
  <c r="H120" i="23"/>
  <c r="K120" i="23"/>
  <c r="L120" i="23"/>
  <c r="M120" i="23"/>
  <c r="C121" i="23"/>
  <c r="J121" i="23" s="1"/>
  <c r="D121" i="23"/>
  <c r="E121" i="23"/>
  <c r="F121" i="23"/>
  <c r="G121" i="23"/>
  <c r="H121" i="23"/>
  <c r="K121" i="23"/>
  <c r="L121" i="23"/>
  <c r="M121" i="23"/>
  <c r="C122" i="23"/>
  <c r="J122" i="23" s="1"/>
  <c r="D122" i="23"/>
  <c r="E122" i="23"/>
  <c r="F122" i="23"/>
  <c r="G122" i="23"/>
  <c r="H122" i="23"/>
  <c r="K122" i="23"/>
  <c r="L122" i="23"/>
  <c r="M122" i="23"/>
  <c r="C123" i="23"/>
  <c r="J123" i="23" s="1"/>
  <c r="D123" i="23"/>
  <c r="E123" i="23"/>
  <c r="F123" i="23"/>
  <c r="G123" i="23"/>
  <c r="H123" i="23"/>
  <c r="K123" i="23"/>
  <c r="L123" i="23"/>
  <c r="M123" i="23"/>
  <c r="C124" i="23"/>
  <c r="J124" i="23" s="1"/>
  <c r="D124" i="23"/>
  <c r="E124" i="23"/>
  <c r="F124" i="23"/>
  <c r="G124" i="23"/>
  <c r="H124" i="23"/>
  <c r="K124" i="23"/>
  <c r="L124" i="23"/>
  <c r="M124" i="23"/>
  <c r="C125" i="23"/>
  <c r="B125" i="23" s="1"/>
  <c r="D125" i="23"/>
  <c r="E125" i="23"/>
  <c r="F125" i="23"/>
  <c r="G125" i="23"/>
  <c r="H125" i="23"/>
  <c r="K125" i="23"/>
  <c r="L125" i="23"/>
  <c r="M125" i="23"/>
  <c r="C126" i="23"/>
  <c r="D126" i="23"/>
  <c r="E126" i="23"/>
  <c r="F126" i="23"/>
  <c r="G126" i="23"/>
  <c r="H126" i="23"/>
  <c r="K126" i="23"/>
  <c r="L126" i="23"/>
  <c r="M126" i="23"/>
  <c r="C127" i="23"/>
  <c r="B127" i="23" s="1"/>
  <c r="D127" i="23"/>
  <c r="E127" i="23"/>
  <c r="F127" i="23"/>
  <c r="G127" i="23"/>
  <c r="H127" i="23"/>
  <c r="K127" i="23"/>
  <c r="L127" i="23"/>
  <c r="M127" i="23"/>
  <c r="C128" i="23"/>
  <c r="B128" i="23" s="1"/>
  <c r="D128" i="23"/>
  <c r="E128" i="23"/>
  <c r="F128" i="23"/>
  <c r="G128" i="23"/>
  <c r="H128" i="23"/>
  <c r="K128" i="23"/>
  <c r="L128" i="23"/>
  <c r="M128" i="23"/>
  <c r="C129" i="23"/>
  <c r="J129" i="23" s="1"/>
  <c r="D129" i="23"/>
  <c r="E129" i="23"/>
  <c r="F129" i="23"/>
  <c r="G129" i="23"/>
  <c r="H129" i="23"/>
  <c r="K129" i="23"/>
  <c r="L129" i="23"/>
  <c r="M129" i="23"/>
  <c r="C130" i="23"/>
  <c r="J130" i="23" s="1"/>
  <c r="D130" i="23"/>
  <c r="E130" i="23"/>
  <c r="F130" i="23"/>
  <c r="G130" i="23"/>
  <c r="H130" i="23"/>
  <c r="K130" i="23"/>
  <c r="L130" i="23"/>
  <c r="M130" i="23"/>
  <c r="C131" i="23"/>
  <c r="D131" i="23"/>
  <c r="E131" i="23"/>
  <c r="F131" i="23"/>
  <c r="G131" i="23"/>
  <c r="H131" i="23"/>
  <c r="K131" i="23"/>
  <c r="L131" i="23"/>
  <c r="M131" i="23"/>
  <c r="C132" i="23"/>
  <c r="J132" i="23" s="1"/>
  <c r="D132" i="23"/>
  <c r="E132" i="23"/>
  <c r="F132" i="23"/>
  <c r="G132" i="23"/>
  <c r="H132" i="23"/>
  <c r="K132" i="23"/>
  <c r="L132" i="23"/>
  <c r="M132" i="23"/>
  <c r="C133" i="23"/>
  <c r="B133" i="23" s="1"/>
  <c r="D133" i="23"/>
  <c r="E133" i="23"/>
  <c r="F133" i="23"/>
  <c r="G133" i="23"/>
  <c r="H133" i="23"/>
  <c r="K133" i="23"/>
  <c r="L133" i="23"/>
  <c r="M133" i="23"/>
  <c r="C134" i="23"/>
  <c r="J134" i="23" s="1"/>
  <c r="D134" i="23"/>
  <c r="E134" i="23"/>
  <c r="F134" i="23"/>
  <c r="G134" i="23"/>
  <c r="H134" i="23"/>
  <c r="K134" i="23"/>
  <c r="L134" i="23"/>
  <c r="M134" i="23"/>
  <c r="C135" i="23"/>
  <c r="B135" i="23" s="1"/>
  <c r="D135" i="23"/>
  <c r="E135" i="23"/>
  <c r="F135" i="23"/>
  <c r="G135" i="23"/>
  <c r="H135" i="23"/>
  <c r="K135" i="23"/>
  <c r="L135" i="23"/>
  <c r="M135" i="23"/>
  <c r="C136" i="23"/>
  <c r="J136" i="23" s="1"/>
  <c r="D136" i="23"/>
  <c r="E136" i="23"/>
  <c r="F136" i="23"/>
  <c r="G136" i="23"/>
  <c r="H136" i="23"/>
  <c r="K136" i="23"/>
  <c r="L136" i="23"/>
  <c r="M136" i="23"/>
  <c r="C137" i="23"/>
  <c r="J137" i="23" s="1"/>
  <c r="D137" i="23"/>
  <c r="E137" i="23"/>
  <c r="F137" i="23"/>
  <c r="G137" i="23"/>
  <c r="H137" i="23"/>
  <c r="K137" i="23"/>
  <c r="L137" i="23"/>
  <c r="M137" i="23"/>
  <c r="C138" i="23"/>
  <c r="J138" i="23" s="1"/>
  <c r="D138" i="23"/>
  <c r="E138" i="23"/>
  <c r="F138" i="23"/>
  <c r="G138" i="23"/>
  <c r="H138" i="23"/>
  <c r="K138" i="23"/>
  <c r="L138" i="23"/>
  <c r="M138" i="23"/>
  <c r="C139" i="23"/>
  <c r="D139" i="23"/>
  <c r="E139" i="23"/>
  <c r="F139" i="23"/>
  <c r="G139" i="23"/>
  <c r="H139" i="23"/>
  <c r="K139" i="23"/>
  <c r="L139" i="23"/>
  <c r="M139" i="23"/>
  <c r="C140" i="23"/>
  <c r="J140" i="23" s="1"/>
  <c r="D140" i="23"/>
  <c r="E140" i="23"/>
  <c r="F140" i="23"/>
  <c r="G140" i="23"/>
  <c r="H140" i="23"/>
  <c r="K140" i="23"/>
  <c r="L140" i="23"/>
  <c r="M140" i="23"/>
  <c r="C141" i="23"/>
  <c r="B141" i="23" s="1"/>
  <c r="D141" i="23"/>
  <c r="E141" i="23"/>
  <c r="F141" i="23"/>
  <c r="G141" i="23"/>
  <c r="H141" i="23"/>
  <c r="J141" i="23"/>
  <c r="K141" i="23"/>
  <c r="L141" i="23"/>
  <c r="M141" i="23"/>
  <c r="C142" i="23"/>
  <c r="J142" i="23" s="1"/>
  <c r="D142" i="23"/>
  <c r="E142" i="23"/>
  <c r="F142" i="23"/>
  <c r="G142" i="23"/>
  <c r="H142" i="23"/>
  <c r="K142" i="23"/>
  <c r="L142" i="23"/>
  <c r="M142" i="23"/>
  <c r="C143" i="23"/>
  <c r="B143" i="23" s="1"/>
  <c r="D143" i="23"/>
  <c r="E143" i="23"/>
  <c r="F143" i="23"/>
  <c r="G143" i="23"/>
  <c r="H143" i="23"/>
  <c r="K143" i="23"/>
  <c r="L143" i="23"/>
  <c r="M143" i="23"/>
  <c r="C144" i="23"/>
  <c r="J144" i="23" s="1"/>
  <c r="D144" i="23"/>
  <c r="E144" i="23"/>
  <c r="F144" i="23"/>
  <c r="G144" i="23"/>
  <c r="H144" i="23"/>
  <c r="K144" i="23"/>
  <c r="L144" i="23"/>
  <c r="M144" i="23"/>
  <c r="C145" i="23"/>
  <c r="B145" i="23" s="1"/>
  <c r="D145" i="23"/>
  <c r="E145" i="23"/>
  <c r="F145" i="23"/>
  <c r="G145" i="23"/>
  <c r="H145" i="23"/>
  <c r="J145" i="23"/>
  <c r="K145" i="23"/>
  <c r="L145" i="23"/>
  <c r="M145" i="23"/>
  <c r="C146" i="23"/>
  <c r="B146" i="23" s="1"/>
  <c r="D146" i="23"/>
  <c r="E146" i="23"/>
  <c r="F146" i="23"/>
  <c r="G146" i="23"/>
  <c r="H146" i="23"/>
  <c r="K146" i="23"/>
  <c r="L146" i="23"/>
  <c r="M146" i="23"/>
  <c r="C147" i="23"/>
  <c r="D147" i="23"/>
  <c r="E147" i="23"/>
  <c r="F147" i="23"/>
  <c r="G147" i="23"/>
  <c r="H147" i="23"/>
  <c r="K147" i="23"/>
  <c r="L147" i="23"/>
  <c r="M147" i="23"/>
  <c r="C148" i="23"/>
  <c r="J148" i="23" s="1"/>
  <c r="D148" i="23"/>
  <c r="E148" i="23"/>
  <c r="F148" i="23"/>
  <c r="G148" i="23"/>
  <c r="H148" i="23"/>
  <c r="K148" i="23"/>
  <c r="L148" i="23"/>
  <c r="M148" i="23"/>
  <c r="C149" i="23"/>
  <c r="B149" i="23" s="1"/>
  <c r="D149" i="23"/>
  <c r="E149" i="23"/>
  <c r="F149" i="23"/>
  <c r="G149" i="23"/>
  <c r="H149" i="23"/>
  <c r="K149" i="23"/>
  <c r="L149" i="23"/>
  <c r="M149" i="23"/>
  <c r="C150" i="23"/>
  <c r="J150" i="23" s="1"/>
  <c r="D150" i="23"/>
  <c r="E150" i="23"/>
  <c r="F150" i="23"/>
  <c r="G150" i="23"/>
  <c r="H150" i="23"/>
  <c r="K150" i="23"/>
  <c r="L150" i="23"/>
  <c r="M150" i="23"/>
  <c r="C151" i="23"/>
  <c r="B151" i="23" s="1"/>
  <c r="D151" i="23"/>
  <c r="E151" i="23"/>
  <c r="F151" i="23"/>
  <c r="G151" i="23"/>
  <c r="H151" i="23"/>
  <c r="K151" i="23"/>
  <c r="L151" i="23"/>
  <c r="M151" i="23"/>
  <c r="C152" i="23"/>
  <c r="J152" i="23" s="1"/>
  <c r="D152" i="23"/>
  <c r="E152" i="23"/>
  <c r="F152" i="23"/>
  <c r="G152" i="23"/>
  <c r="H152" i="23"/>
  <c r="K152" i="23"/>
  <c r="L152" i="23"/>
  <c r="M152" i="23"/>
  <c r="C153" i="23"/>
  <c r="J153" i="23" s="1"/>
  <c r="D153" i="23"/>
  <c r="E153" i="23"/>
  <c r="F153" i="23"/>
  <c r="G153" i="23"/>
  <c r="H153" i="23"/>
  <c r="K153" i="23"/>
  <c r="L153" i="23"/>
  <c r="M153" i="23"/>
  <c r="C154" i="23"/>
  <c r="J154" i="23" s="1"/>
  <c r="D154" i="23"/>
  <c r="E154" i="23"/>
  <c r="F154" i="23"/>
  <c r="G154" i="23"/>
  <c r="H154" i="23"/>
  <c r="K154" i="23"/>
  <c r="L154" i="23"/>
  <c r="M154" i="23"/>
  <c r="C155" i="23"/>
  <c r="B155" i="23" s="1"/>
  <c r="D155" i="23"/>
  <c r="E155" i="23"/>
  <c r="F155" i="23"/>
  <c r="G155" i="23"/>
  <c r="H155" i="23"/>
  <c r="K155" i="23"/>
  <c r="L155" i="23"/>
  <c r="M155" i="23"/>
  <c r="C156" i="23"/>
  <c r="J156" i="23" s="1"/>
  <c r="D156" i="23"/>
  <c r="E156" i="23"/>
  <c r="F156" i="23"/>
  <c r="G156" i="23"/>
  <c r="H156" i="23"/>
  <c r="K156" i="23"/>
  <c r="L156" i="23"/>
  <c r="M156" i="23"/>
  <c r="C157" i="23"/>
  <c r="B157" i="23" s="1"/>
  <c r="D157" i="23"/>
  <c r="E157" i="23"/>
  <c r="F157" i="23"/>
  <c r="G157" i="23"/>
  <c r="H157" i="23"/>
  <c r="K157" i="23"/>
  <c r="L157" i="23"/>
  <c r="M157" i="23"/>
  <c r="C158" i="23"/>
  <c r="J158" i="23" s="1"/>
  <c r="D158" i="23"/>
  <c r="E158" i="23"/>
  <c r="F158" i="23"/>
  <c r="G158" i="23"/>
  <c r="H158" i="23"/>
  <c r="K158" i="23"/>
  <c r="L158" i="23"/>
  <c r="M158" i="23"/>
  <c r="C159" i="23"/>
  <c r="B159" i="23" s="1"/>
  <c r="D159" i="23"/>
  <c r="E159" i="23"/>
  <c r="F159" i="23"/>
  <c r="G159" i="23"/>
  <c r="H159" i="23"/>
  <c r="K159" i="23"/>
  <c r="L159" i="23"/>
  <c r="M159" i="23"/>
  <c r="C160" i="23"/>
  <c r="J160" i="23" s="1"/>
  <c r="D160" i="23"/>
  <c r="E160" i="23"/>
  <c r="F160" i="23"/>
  <c r="G160" i="23"/>
  <c r="H160" i="23"/>
  <c r="K160" i="23"/>
  <c r="L160" i="23"/>
  <c r="M160" i="23"/>
  <c r="C161" i="23"/>
  <c r="J161" i="23" s="1"/>
  <c r="D161" i="23"/>
  <c r="E161" i="23"/>
  <c r="F161" i="23"/>
  <c r="G161" i="23"/>
  <c r="H161" i="23"/>
  <c r="K161" i="23"/>
  <c r="L161" i="23"/>
  <c r="M161" i="23"/>
  <c r="C162" i="23"/>
  <c r="B162" i="23" s="1"/>
  <c r="D162" i="23"/>
  <c r="E162" i="23"/>
  <c r="F162" i="23"/>
  <c r="G162" i="23"/>
  <c r="H162" i="23"/>
  <c r="K162" i="23"/>
  <c r="L162" i="23"/>
  <c r="M162" i="23"/>
  <c r="C163" i="23"/>
  <c r="B163" i="23" s="1"/>
  <c r="D163" i="23"/>
  <c r="E163" i="23"/>
  <c r="F163" i="23"/>
  <c r="G163" i="23"/>
  <c r="H163" i="23"/>
  <c r="K163" i="23"/>
  <c r="L163" i="23"/>
  <c r="M163" i="23"/>
  <c r="C164" i="23"/>
  <c r="J164" i="23" s="1"/>
  <c r="D164" i="23"/>
  <c r="E164" i="23"/>
  <c r="F164" i="23"/>
  <c r="G164" i="23"/>
  <c r="H164" i="23"/>
  <c r="K164" i="23"/>
  <c r="L164" i="23"/>
  <c r="M164" i="23"/>
  <c r="C165" i="23"/>
  <c r="B165" i="23" s="1"/>
  <c r="D165" i="23"/>
  <c r="E165" i="23"/>
  <c r="F165" i="23"/>
  <c r="G165" i="23"/>
  <c r="H165" i="23"/>
  <c r="K165" i="23"/>
  <c r="L165" i="23"/>
  <c r="M165" i="23"/>
  <c r="C166" i="23"/>
  <c r="J166" i="23" s="1"/>
  <c r="D166" i="23"/>
  <c r="E166" i="23"/>
  <c r="F166" i="23"/>
  <c r="G166" i="23"/>
  <c r="H166" i="23"/>
  <c r="K166" i="23"/>
  <c r="L166" i="23"/>
  <c r="M166" i="23"/>
  <c r="C167" i="23"/>
  <c r="B167" i="23" s="1"/>
  <c r="D167" i="23"/>
  <c r="E167" i="23"/>
  <c r="F167" i="23"/>
  <c r="G167" i="23"/>
  <c r="H167" i="23"/>
  <c r="J167" i="23"/>
  <c r="K167" i="23"/>
  <c r="L167" i="23"/>
  <c r="M167" i="23"/>
  <c r="C168" i="23"/>
  <c r="J168" i="23" s="1"/>
  <c r="D168" i="23"/>
  <c r="E168" i="23"/>
  <c r="F168" i="23"/>
  <c r="G168" i="23"/>
  <c r="H168" i="23"/>
  <c r="K168" i="23"/>
  <c r="L168" i="23"/>
  <c r="M168" i="23"/>
  <c r="C169" i="23"/>
  <c r="J169" i="23" s="1"/>
  <c r="D169" i="23"/>
  <c r="E169" i="23"/>
  <c r="F169" i="23"/>
  <c r="G169" i="23"/>
  <c r="H169" i="23"/>
  <c r="K169" i="23"/>
  <c r="L169" i="23"/>
  <c r="M169" i="23"/>
  <c r="B170" i="23"/>
  <c r="C170" i="23"/>
  <c r="D170" i="23"/>
  <c r="E170" i="23"/>
  <c r="F170" i="23"/>
  <c r="G170" i="23"/>
  <c r="H170" i="23"/>
  <c r="J170" i="23"/>
  <c r="K170" i="23"/>
  <c r="L170" i="23"/>
  <c r="M170" i="23"/>
  <c r="C171" i="23"/>
  <c r="B171" i="23" s="1"/>
  <c r="D171" i="23"/>
  <c r="E171" i="23"/>
  <c r="F171" i="23"/>
  <c r="G171" i="23"/>
  <c r="H171" i="23"/>
  <c r="K171" i="23"/>
  <c r="L171" i="23"/>
  <c r="M171" i="23"/>
  <c r="B172" i="23"/>
  <c r="C172" i="23"/>
  <c r="J172" i="23" s="1"/>
  <c r="D172" i="23"/>
  <c r="E172" i="23"/>
  <c r="F172" i="23"/>
  <c r="G172" i="23"/>
  <c r="H172" i="23"/>
  <c r="K172" i="23"/>
  <c r="L172" i="23"/>
  <c r="M172" i="23"/>
  <c r="C173" i="23"/>
  <c r="B173" i="23" s="1"/>
  <c r="D173" i="23"/>
  <c r="E173" i="23"/>
  <c r="F173" i="23"/>
  <c r="G173" i="23"/>
  <c r="H173" i="23"/>
  <c r="K173" i="23"/>
  <c r="L173" i="23"/>
  <c r="M173" i="23"/>
  <c r="C174" i="23"/>
  <c r="J174" i="23" s="1"/>
  <c r="D174" i="23"/>
  <c r="E174" i="23"/>
  <c r="F174" i="23"/>
  <c r="G174" i="23"/>
  <c r="H174" i="23"/>
  <c r="K174" i="23"/>
  <c r="L174" i="23"/>
  <c r="M174" i="23"/>
  <c r="C175" i="23"/>
  <c r="B175" i="23" s="1"/>
  <c r="D175" i="23"/>
  <c r="E175" i="23"/>
  <c r="F175" i="23"/>
  <c r="G175" i="23"/>
  <c r="H175" i="23"/>
  <c r="K175" i="23"/>
  <c r="L175" i="23"/>
  <c r="M175" i="23"/>
  <c r="C176" i="23"/>
  <c r="B176" i="23" s="1"/>
  <c r="D176" i="23"/>
  <c r="E176" i="23"/>
  <c r="F176" i="23"/>
  <c r="G176" i="23"/>
  <c r="H176" i="23"/>
  <c r="J176" i="23"/>
  <c r="K176" i="23"/>
  <c r="L176" i="23"/>
  <c r="M176" i="23"/>
  <c r="C177" i="23"/>
  <c r="J177" i="23" s="1"/>
  <c r="D177" i="23"/>
  <c r="E177" i="23"/>
  <c r="F177" i="23"/>
  <c r="G177" i="23"/>
  <c r="H177" i="23"/>
  <c r="K177" i="23"/>
  <c r="L177" i="23"/>
  <c r="M177" i="23"/>
  <c r="C178" i="23"/>
  <c r="J178" i="23" s="1"/>
  <c r="D178" i="23"/>
  <c r="E178" i="23"/>
  <c r="F178" i="23"/>
  <c r="G178" i="23"/>
  <c r="H178" i="23"/>
  <c r="K178" i="23"/>
  <c r="L178" i="23"/>
  <c r="M178" i="23"/>
  <c r="C179" i="23"/>
  <c r="B179" i="23" s="1"/>
  <c r="D179" i="23"/>
  <c r="E179" i="23"/>
  <c r="F179" i="23"/>
  <c r="G179" i="23"/>
  <c r="H179" i="23"/>
  <c r="K179" i="23"/>
  <c r="L179" i="23"/>
  <c r="M179" i="23"/>
  <c r="C180" i="23"/>
  <c r="J180" i="23" s="1"/>
  <c r="D180" i="23"/>
  <c r="E180" i="23"/>
  <c r="F180" i="23"/>
  <c r="G180" i="23"/>
  <c r="H180" i="23"/>
  <c r="K180" i="23"/>
  <c r="L180" i="23"/>
  <c r="M180" i="23"/>
  <c r="C181" i="23"/>
  <c r="B181" i="23" s="1"/>
  <c r="D181" i="23"/>
  <c r="E181" i="23"/>
  <c r="F181" i="23"/>
  <c r="G181" i="23"/>
  <c r="H181" i="23"/>
  <c r="J181" i="23"/>
  <c r="K181" i="23"/>
  <c r="L181" i="23"/>
  <c r="M181" i="23"/>
  <c r="C182" i="23"/>
  <c r="J182" i="23" s="1"/>
  <c r="D182" i="23"/>
  <c r="E182" i="23"/>
  <c r="F182" i="23"/>
  <c r="G182" i="23"/>
  <c r="H182" i="23"/>
  <c r="K182" i="23"/>
  <c r="L182" i="23"/>
  <c r="M182" i="23"/>
  <c r="C183" i="23"/>
  <c r="J183" i="23" s="1"/>
  <c r="D183" i="23"/>
  <c r="E183" i="23"/>
  <c r="F183" i="23"/>
  <c r="G183" i="23"/>
  <c r="H183" i="23"/>
  <c r="K183" i="23"/>
  <c r="L183" i="23"/>
  <c r="M183" i="23"/>
  <c r="C184" i="23"/>
  <c r="J184" i="23" s="1"/>
  <c r="D184" i="23"/>
  <c r="E184" i="23"/>
  <c r="F184" i="23"/>
  <c r="G184" i="23"/>
  <c r="H184" i="23"/>
  <c r="K184" i="23"/>
  <c r="L184" i="23"/>
  <c r="M184" i="23"/>
  <c r="B185" i="23"/>
  <c r="C185" i="23"/>
  <c r="J185" i="23" s="1"/>
  <c r="D185" i="23"/>
  <c r="E185" i="23"/>
  <c r="F185" i="23"/>
  <c r="G185" i="23"/>
  <c r="H185" i="23"/>
  <c r="K185" i="23"/>
  <c r="L185" i="23"/>
  <c r="M185" i="23"/>
  <c r="C186" i="23"/>
  <c r="B186" i="23" s="1"/>
  <c r="D186" i="23"/>
  <c r="E186" i="23"/>
  <c r="F186" i="23"/>
  <c r="G186" i="23"/>
  <c r="H186" i="23"/>
  <c r="K186" i="23"/>
  <c r="L186" i="23"/>
  <c r="M186" i="23"/>
  <c r="C187" i="23"/>
  <c r="B187" i="23" s="1"/>
  <c r="D187" i="23"/>
  <c r="E187" i="23"/>
  <c r="F187" i="23"/>
  <c r="G187" i="23"/>
  <c r="H187" i="23"/>
  <c r="K187" i="23"/>
  <c r="L187" i="23"/>
  <c r="M187" i="23"/>
  <c r="C188" i="23"/>
  <c r="J188" i="23" s="1"/>
  <c r="D188" i="23"/>
  <c r="E188" i="23"/>
  <c r="F188" i="23"/>
  <c r="G188" i="23"/>
  <c r="H188" i="23"/>
  <c r="K188" i="23"/>
  <c r="L188" i="23"/>
  <c r="M188" i="23"/>
  <c r="C189" i="23"/>
  <c r="B189" i="23" s="1"/>
  <c r="D189" i="23"/>
  <c r="E189" i="23"/>
  <c r="F189" i="23"/>
  <c r="G189" i="23"/>
  <c r="H189" i="23"/>
  <c r="K189" i="23"/>
  <c r="L189" i="23"/>
  <c r="M189" i="23"/>
  <c r="C190" i="23"/>
  <c r="J190" i="23" s="1"/>
  <c r="D190" i="23"/>
  <c r="E190" i="23"/>
  <c r="F190" i="23"/>
  <c r="G190" i="23"/>
  <c r="H190" i="23"/>
  <c r="K190" i="23"/>
  <c r="L190" i="23"/>
  <c r="M190" i="23"/>
  <c r="C191" i="23"/>
  <c r="J191" i="23" s="1"/>
  <c r="D191" i="23"/>
  <c r="E191" i="23"/>
  <c r="F191" i="23"/>
  <c r="G191" i="23"/>
  <c r="H191" i="23"/>
  <c r="K191" i="23"/>
  <c r="L191" i="23"/>
  <c r="M191" i="23"/>
  <c r="C192" i="23"/>
  <c r="B192" i="23" s="1"/>
  <c r="D192" i="23"/>
  <c r="E192" i="23"/>
  <c r="F192" i="23"/>
  <c r="G192" i="23"/>
  <c r="H192" i="23"/>
  <c r="K192" i="23"/>
  <c r="L192" i="23"/>
  <c r="M192" i="23"/>
  <c r="C193" i="23"/>
  <c r="B193" i="23" s="1"/>
  <c r="D193" i="23"/>
  <c r="E193" i="23"/>
  <c r="F193" i="23"/>
  <c r="G193" i="23"/>
  <c r="H193" i="23"/>
  <c r="K193" i="23"/>
  <c r="L193" i="23"/>
  <c r="M193" i="23"/>
  <c r="C194" i="23"/>
  <c r="B194" i="23" s="1"/>
  <c r="D194" i="23"/>
  <c r="E194" i="23"/>
  <c r="F194" i="23"/>
  <c r="G194" i="23"/>
  <c r="H194" i="23"/>
  <c r="K194" i="23"/>
  <c r="L194" i="23"/>
  <c r="M194" i="23"/>
  <c r="C195" i="23"/>
  <c r="B195" i="23" s="1"/>
  <c r="D195" i="23"/>
  <c r="E195" i="23"/>
  <c r="F195" i="23"/>
  <c r="G195" i="23"/>
  <c r="H195" i="23"/>
  <c r="K195" i="23"/>
  <c r="L195" i="23"/>
  <c r="M195" i="23"/>
  <c r="C196" i="23"/>
  <c r="B196" i="23" s="1"/>
  <c r="D196" i="23"/>
  <c r="E196" i="23"/>
  <c r="F196" i="23"/>
  <c r="G196" i="23"/>
  <c r="H196" i="23"/>
  <c r="K196" i="23"/>
  <c r="L196" i="23"/>
  <c r="M196" i="23"/>
  <c r="C197" i="23"/>
  <c r="B197" i="23" s="1"/>
  <c r="D197" i="23"/>
  <c r="E197" i="23"/>
  <c r="F197" i="23"/>
  <c r="G197" i="23"/>
  <c r="H197" i="23"/>
  <c r="K197" i="23"/>
  <c r="L197" i="23"/>
  <c r="M197" i="23"/>
  <c r="B198" i="23"/>
  <c r="C198" i="23"/>
  <c r="J198" i="23" s="1"/>
  <c r="D198" i="23"/>
  <c r="E198" i="23"/>
  <c r="F198" i="23"/>
  <c r="G198" i="23"/>
  <c r="H198" i="23"/>
  <c r="K198" i="23"/>
  <c r="L198" i="23"/>
  <c r="M198" i="23"/>
  <c r="B199" i="23"/>
  <c r="C199" i="23"/>
  <c r="J199" i="23" s="1"/>
  <c r="D199" i="23"/>
  <c r="E199" i="23"/>
  <c r="F199" i="23"/>
  <c r="G199" i="23"/>
  <c r="H199" i="23"/>
  <c r="K199" i="23"/>
  <c r="L199" i="23"/>
  <c r="M199" i="23"/>
  <c r="C200" i="23"/>
  <c r="J200" i="23" s="1"/>
  <c r="D200" i="23"/>
  <c r="E200" i="23"/>
  <c r="F200" i="23"/>
  <c r="G200" i="23"/>
  <c r="H200" i="23"/>
  <c r="K200" i="23"/>
  <c r="L200" i="23"/>
  <c r="M200" i="23"/>
  <c r="C201" i="23"/>
  <c r="J201" i="23" s="1"/>
  <c r="D201" i="23"/>
  <c r="E201" i="23"/>
  <c r="F201" i="23"/>
  <c r="G201" i="23"/>
  <c r="H201" i="23"/>
  <c r="K201" i="23"/>
  <c r="L201" i="23"/>
  <c r="M201" i="23"/>
  <c r="C202" i="23"/>
  <c r="J202" i="23" s="1"/>
  <c r="D202" i="23"/>
  <c r="E202" i="23"/>
  <c r="F202" i="23"/>
  <c r="G202" i="23"/>
  <c r="H202" i="23"/>
  <c r="K202" i="23"/>
  <c r="L202" i="23"/>
  <c r="M202" i="23"/>
  <c r="C203" i="23"/>
  <c r="B203" i="23" s="1"/>
  <c r="D203" i="23"/>
  <c r="E203" i="23"/>
  <c r="F203" i="23"/>
  <c r="G203" i="23"/>
  <c r="H203" i="23"/>
  <c r="K203" i="23"/>
  <c r="L203" i="23"/>
  <c r="M203" i="23"/>
  <c r="C204" i="23"/>
  <c r="J204" i="23" s="1"/>
  <c r="D204" i="23"/>
  <c r="E204" i="23"/>
  <c r="F204" i="23"/>
  <c r="G204" i="23"/>
  <c r="H204" i="23"/>
  <c r="K204" i="23"/>
  <c r="L204" i="23"/>
  <c r="M204" i="23"/>
  <c r="C205" i="23"/>
  <c r="B205" i="23" s="1"/>
  <c r="D205" i="23"/>
  <c r="E205" i="23"/>
  <c r="F205" i="23"/>
  <c r="G205" i="23"/>
  <c r="H205" i="23"/>
  <c r="K205" i="23"/>
  <c r="L205" i="23"/>
  <c r="M205" i="23"/>
  <c r="C206" i="23"/>
  <c r="J206" i="23" s="1"/>
  <c r="D206" i="23"/>
  <c r="E206" i="23"/>
  <c r="F206" i="23"/>
  <c r="G206" i="23"/>
  <c r="H206" i="23"/>
  <c r="K206" i="23"/>
  <c r="L206" i="23"/>
  <c r="M206" i="23"/>
  <c r="C207" i="23"/>
  <c r="B207" i="23" s="1"/>
  <c r="D207" i="23"/>
  <c r="E207" i="23"/>
  <c r="F207" i="23"/>
  <c r="G207" i="23"/>
  <c r="H207" i="23"/>
  <c r="K207" i="23"/>
  <c r="L207" i="23"/>
  <c r="M207" i="23"/>
  <c r="C208" i="23"/>
  <c r="J208" i="23" s="1"/>
  <c r="D208" i="23"/>
  <c r="E208" i="23"/>
  <c r="F208" i="23"/>
  <c r="G208" i="23"/>
  <c r="H208" i="23"/>
  <c r="K208" i="23"/>
  <c r="L208" i="23"/>
  <c r="M208" i="23"/>
  <c r="C209" i="23"/>
  <c r="J209" i="23" s="1"/>
  <c r="D209" i="23"/>
  <c r="E209" i="23"/>
  <c r="F209" i="23"/>
  <c r="G209" i="23"/>
  <c r="H209" i="23"/>
  <c r="K209" i="23"/>
  <c r="L209" i="23"/>
  <c r="M209" i="23"/>
  <c r="C210" i="23"/>
  <c r="B210" i="23" s="1"/>
  <c r="D210" i="23"/>
  <c r="E210" i="23"/>
  <c r="F210" i="23"/>
  <c r="G210" i="23"/>
  <c r="H210" i="23"/>
  <c r="K210" i="23"/>
  <c r="L210" i="23"/>
  <c r="M210" i="23"/>
  <c r="C211" i="23"/>
  <c r="B211" i="23" s="1"/>
  <c r="D211" i="23"/>
  <c r="E211" i="23"/>
  <c r="F211" i="23"/>
  <c r="G211" i="23"/>
  <c r="H211" i="23"/>
  <c r="K211" i="23"/>
  <c r="L211" i="23"/>
  <c r="M211" i="23"/>
  <c r="C212" i="23"/>
  <c r="J212" i="23" s="1"/>
  <c r="D212" i="23"/>
  <c r="E212" i="23"/>
  <c r="F212" i="23"/>
  <c r="G212" i="23"/>
  <c r="H212" i="23"/>
  <c r="K212" i="23"/>
  <c r="L212" i="23"/>
  <c r="M212" i="23"/>
  <c r="C213" i="23"/>
  <c r="J213" i="23" s="1"/>
  <c r="D213" i="23"/>
  <c r="E213" i="23"/>
  <c r="F213" i="23"/>
  <c r="G213" i="23"/>
  <c r="H213" i="23"/>
  <c r="K213" i="23"/>
  <c r="L213" i="23"/>
  <c r="M213" i="23"/>
  <c r="C214" i="23"/>
  <c r="B214" i="23" s="1"/>
  <c r="D214" i="23"/>
  <c r="E214" i="23"/>
  <c r="F214" i="23"/>
  <c r="G214" i="23"/>
  <c r="H214" i="23"/>
  <c r="J214" i="23"/>
  <c r="K214" i="23"/>
  <c r="L214" i="23"/>
  <c r="M214" i="23"/>
  <c r="C215" i="23"/>
  <c r="J215" i="23" s="1"/>
  <c r="D215" i="23"/>
  <c r="E215" i="23"/>
  <c r="F215" i="23"/>
  <c r="G215" i="23"/>
  <c r="H215" i="23"/>
  <c r="K215" i="23"/>
  <c r="L215" i="23"/>
  <c r="M215" i="23"/>
  <c r="C216" i="23"/>
  <c r="J216" i="23" s="1"/>
  <c r="D216" i="23"/>
  <c r="E216" i="23"/>
  <c r="F216" i="23"/>
  <c r="G216" i="23"/>
  <c r="H216" i="23"/>
  <c r="K216" i="23"/>
  <c r="L216" i="23"/>
  <c r="M216" i="23"/>
  <c r="C217" i="23"/>
  <c r="J217" i="23" s="1"/>
  <c r="D217" i="23"/>
  <c r="E217" i="23"/>
  <c r="F217" i="23"/>
  <c r="G217" i="23"/>
  <c r="H217" i="23"/>
  <c r="K217" i="23"/>
  <c r="L217" i="23"/>
  <c r="M217" i="23"/>
  <c r="C218" i="23"/>
  <c r="B218" i="23" s="1"/>
  <c r="D218" i="23"/>
  <c r="E218" i="23"/>
  <c r="F218" i="23"/>
  <c r="G218" i="23"/>
  <c r="H218" i="23"/>
  <c r="K218" i="23"/>
  <c r="L218" i="23"/>
  <c r="M218" i="23"/>
  <c r="C219" i="23"/>
  <c r="B219" i="23" s="1"/>
  <c r="D219" i="23"/>
  <c r="E219" i="23"/>
  <c r="F219" i="23"/>
  <c r="G219" i="23"/>
  <c r="H219" i="23"/>
  <c r="K219" i="23"/>
  <c r="L219" i="23"/>
  <c r="M219" i="23"/>
  <c r="C220" i="23"/>
  <c r="J220" i="23" s="1"/>
  <c r="D220" i="23"/>
  <c r="E220" i="23"/>
  <c r="F220" i="23"/>
  <c r="G220" i="23"/>
  <c r="H220" i="23"/>
  <c r="K220" i="23"/>
  <c r="L220" i="23"/>
  <c r="M220" i="23"/>
  <c r="C221" i="23"/>
  <c r="J221" i="23" s="1"/>
  <c r="D221" i="23"/>
  <c r="E221" i="23"/>
  <c r="F221" i="23"/>
  <c r="G221" i="23"/>
  <c r="H221" i="23"/>
  <c r="K221" i="23"/>
  <c r="L221" i="23"/>
  <c r="M221" i="23"/>
  <c r="C222" i="23"/>
  <c r="B222" i="23" s="1"/>
  <c r="D222" i="23"/>
  <c r="E222" i="23"/>
  <c r="F222" i="23"/>
  <c r="G222" i="23"/>
  <c r="H222" i="23"/>
  <c r="K222" i="23"/>
  <c r="L222" i="23"/>
  <c r="M222" i="23"/>
  <c r="C223" i="23"/>
  <c r="B223" i="23" s="1"/>
  <c r="D223" i="23"/>
  <c r="E223" i="23"/>
  <c r="F223" i="23"/>
  <c r="G223" i="23"/>
  <c r="H223" i="23"/>
  <c r="K223" i="23"/>
  <c r="L223" i="23"/>
  <c r="M223" i="23"/>
  <c r="C224" i="23"/>
  <c r="J224" i="23" s="1"/>
  <c r="D224" i="23"/>
  <c r="E224" i="23"/>
  <c r="F224" i="23"/>
  <c r="G224" i="23"/>
  <c r="H224" i="23"/>
  <c r="K224" i="23"/>
  <c r="L224" i="23"/>
  <c r="M224" i="23"/>
  <c r="C225" i="23"/>
  <c r="J225" i="23" s="1"/>
  <c r="D225" i="23"/>
  <c r="E225" i="23"/>
  <c r="F225" i="23"/>
  <c r="G225" i="23"/>
  <c r="H225" i="23"/>
  <c r="K225" i="23"/>
  <c r="L225" i="23"/>
  <c r="M225" i="23"/>
  <c r="C226" i="23"/>
  <c r="B226" i="23" s="1"/>
  <c r="D226" i="23"/>
  <c r="E226" i="23"/>
  <c r="F226" i="23"/>
  <c r="G226" i="23"/>
  <c r="H226" i="23"/>
  <c r="K226" i="23"/>
  <c r="L226" i="23"/>
  <c r="M226" i="23"/>
  <c r="C227" i="23"/>
  <c r="B227" i="23" s="1"/>
  <c r="D227" i="23"/>
  <c r="E227" i="23"/>
  <c r="F227" i="23"/>
  <c r="G227" i="23"/>
  <c r="H227" i="23"/>
  <c r="K227" i="23"/>
  <c r="L227" i="23"/>
  <c r="M227" i="23"/>
  <c r="C228" i="23"/>
  <c r="J228" i="23" s="1"/>
  <c r="D228" i="23"/>
  <c r="E228" i="23"/>
  <c r="F228" i="23"/>
  <c r="G228" i="23"/>
  <c r="H228" i="23"/>
  <c r="K228" i="23"/>
  <c r="L228" i="23"/>
  <c r="M228" i="23"/>
  <c r="C229" i="23"/>
  <c r="J229" i="23" s="1"/>
  <c r="D229" i="23"/>
  <c r="E229" i="23"/>
  <c r="F229" i="23"/>
  <c r="G229" i="23"/>
  <c r="H229" i="23"/>
  <c r="K229" i="23"/>
  <c r="L229" i="23"/>
  <c r="M229" i="23"/>
  <c r="C230" i="23"/>
  <c r="B230" i="23" s="1"/>
  <c r="D230" i="23"/>
  <c r="E230" i="23"/>
  <c r="F230" i="23"/>
  <c r="G230" i="23"/>
  <c r="H230" i="23"/>
  <c r="K230" i="23"/>
  <c r="L230" i="23"/>
  <c r="M230" i="23"/>
  <c r="C231" i="23"/>
  <c r="B231" i="23" s="1"/>
  <c r="D231" i="23"/>
  <c r="E231" i="23"/>
  <c r="F231" i="23"/>
  <c r="G231" i="23"/>
  <c r="H231" i="23"/>
  <c r="K231" i="23"/>
  <c r="L231" i="23"/>
  <c r="M231" i="23"/>
  <c r="C232" i="23"/>
  <c r="J232" i="23" s="1"/>
  <c r="D232" i="23"/>
  <c r="E232" i="23"/>
  <c r="F232" i="23"/>
  <c r="G232" i="23"/>
  <c r="H232" i="23"/>
  <c r="K232" i="23"/>
  <c r="L232" i="23"/>
  <c r="M232" i="23"/>
  <c r="C233" i="23"/>
  <c r="J233" i="23" s="1"/>
  <c r="D233" i="23"/>
  <c r="E233" i="23"/>
  <c r="F233" i="23"/>
  <c r="G233" i="23"/>
  <c r="H233" i="23"/>
  <c r="K233" i="23"/>
  <c r="L233" i="23"/>
  <c r="M233" i="23"/>
  <c r="C234" i="23"/>
  <c r="B234" i="23" s="1"/>
  <c r="D234" i="23"/>
  <c r="E234" i="23"/>
  <c r="F234" i="23"/>
  <c r="G234" i="23"/>
  <c r="H234" i="23"/>
  <c r="K234" i="23"/>
  <c r="L234" i="23"/>
  <c r="M234" i="23"/>
  <c r="C235" i="23"/>
  <c r="B235" i="23" s="1"/>
  <c r="D235" i="23"/>
  <c r="E235" i="23"/>
  <c r="F235" i="23"/>
  <c r="G235" i="23"/>
  <c r="H235" i="23"/>
  <c r="K235" i="23"/>
  <c r="L235" i="23"/>
  <c r="M235" i="23"/>
  <c r="C236" i="23"/>
  <c r="J236" i="23" s="1"/>
  <c r="D236" i="23"/>
  <c r="E236" i="23"/>
  <c r="F236" i="23"/>
  <c r="G236" i="23"/>
  <c r="H236" i="23"/>
  <c r="K236" i="23"/>
  <c r="L236" i="23"/>
  <c r="M236" i="23"/>
  <c r="C237" i="23"/>
  <c r="J237" i="23" s="1"/>
  <c r="D237" i="23"/>
  <c r="E237" i="23"/>
  <c r="F237" i="23"/>
  <c r="G237" i="23"/>
  <c r="H237" i="23"/>
  <c r="K237" i="23"/>
  <c r="L237" i="23"/>
  <c r="M237" i="23"/>
  <c r="C238" i="23"/>
  <c r="B238" i="23" s="1"/>
  <c r="D238" i="23"/>
  <c r="E238" i="23"/>
  <c r="F238" i="23"/>
  <c r="G238" i="23"/>
  <c r="H238" i="23"/>
  <c r="K238" i="23"/>
  <c r="L238" i="23"/>
  <c r="M238" i="23"/>
  <c r="C239" i="23"/>
  <c r="B239" i="23" s="1"/>
  <c r="D239" i="23"/>
  <c r="E239" i="23"/>
  <c r="F239" i="23"/>
  <c r="G239" i="23"/>
  <c r="H239" i="23"/>
  <c r="K239" i="23"/>
  <c r="L239" i="23"/>
  <c r="M239" i="23"/>
  <c r="C240" i="23"/>
  <c r="J240" i="23" s="1"/>
  <c r="D240" i="23"/>
  <c r="E240" i="23"/>
  <c r="F240" i="23"/>
  <c r="G240" i="23"/>
  <c r="H240" i="23"/>
  <c r="K240" i="23"/>
  <c r="L240" i="23"/>
  <c r="M240" i="23"/>
  <c r="C241" i="23"/>
  <c r="J241" i="23" s="1"/>
  <c r="D241" i="23"/>
  <c r="E241" i="23"/>
  <c r="F241" i="23"/>
  <c r="G241" i="23"/>
  <c r="H241" i="23"/>
  <c r="K241" i="23"/>
  <c r="L241" i="23"/>
  <c r="M241" i="23"/>
  <c r="C242" i="23"/>
  <c r="B242" i="23" s="1"/>
  <c r="D242" i="23"/>
  <c r="E242" i="23"/>
  <c r="F242" i="23"/>
  <c r="G242" i="23"/>
  <c r="H242" i="23"/>
  <c r="K242" i="23"/>
  <c r="L242" i="23"/>
  <c r="M242" i="23"/>
  <c r="C243" i="23"/>
  <c r="B243" i="23" s="1"/>
  <c r="D243" i="23"/>
  <c r="E243" i="23"/>
  <c r="F243" i="23"/>
  <c r="G243" i="23"/>
  <c r="H243" i="23"/>
  <c r="K243" i="23"/>
  <c r="L243" i="23"/>
  <c r="M243" i="23"/>
  <c r="C244" i="23"/>
  <c r="J244" i="23" s="1"/>
  <c r="D244" i="23"/>
  <c r="E244" i="23"/>
  <c r="F244" i="23"/>
  <c r="G244" i="23"/>
  <c r="H244" i="23"/>
  <c r="K244" i="23"/>
  <c r="L244" i="23"/>
  <c r="M244" i="23"/>
  <c r="C245" i="23"/>
  <c r="J245" i="23" s="1"/>
  <c r="D245" i="23"/>
  <c r="E245" i="23"/>
  <c r="F245" i="23"/>
  <c r="G245" i="23"/>
  <c r="H245" i="23"/>
  <c r="K245" i="23"/>
  <c r="L245" i="23"/>
  <c r="M245" i="23"/>
  <c r="C246" i="23"/>
  <c r="B246" i="23" s="1"/>
  <c r="D246" i="23"/>
  <c r="E246" i="23"/>
  <c r="F246" i="23"/>
  <c r="G246" i="23"/>
  <c r="H246" i="23"/>
  <c r="K246" i="23"/>
  <c r="L246" i="23"/>
  <c r="M246" i="23"/>
  <c r="C247" i="23"/>
  <c r="B247" i="23" s="1"/>
  <c r="D247" i="23"/>
  <c r="E247" i="23"/>
  <c r="F247" i="23"/>
  <c r="G247" i="23"/>
  <c r="H247" i="23"/>
  <c r="K247" i="23"/>
  <c r="L247" i="23"/>
  <c r="M247" i="23"/>
  <c r="C248" i="23"/>
  <c r="J248" i="23" s="1"/>
  <c r="D248" i="23"/>
  <c r="E248" i="23"/>
  <c r="F248" i="23"/>
  <c r="G248" i="23"/>
  <c r="H248" i="23"/>
  <c r="K248" i="23"/>
  <c r="L248" i="23"/>
  <c r="M248" i="23"/>
  <c r="C249" i="23"/>
  <c r="J249" i="23" s="1"/>
  <c r="D249" i="23"/>
  <c r="E249" i="23"/>
  <c r="F249" i="23"/>
  <c r="G249" i="23"/>
  <c r="H249" i="23"/>
  <c r="K249" i="23"/>
  <c r="L249" i="23"/>
  <c r="M249" i="23"/>
  <c r="C250" i="23"/>
  <c r="B250" i="23" s="1"/>
  <c r="D250" i="23"/>
  <c r="E250" i="23"/>
  <c r="F250" i="23"/>
  <c r="G250" i="23"/>
  <c r="H250" i="23"/>
  <c r="K250" i="23"/>
  <c r="L250" i="23"/>
  <c r="M250" i="23"/>
  <c r="C251" i="23"/>
  <c r="B251" i="23" s="1"/>
  <c r="D251" i="23"/>
  <c r="E251" i="23"/>
  <c r="F251" i="23"/>
  <c r="G251" i="23"/>
  <c r="H251" i="23"/>
  <c r="K251" i="23"/>
  <c r="L251" i="23"/>
  <c r="M251" i="23"/>
  <c r="C252" i="23"/>
  <c r="J252" i="23" s="1"/>
  <c r="D252" i="23"/>
  <c r="E252" i="23"/>
  <c r="F252" i="23"/>
  <c r="G252" i="23"/>
  <c r="H252" i="23"/>
  <c r="K252" i="23"/>
  <c r="L252" i="23"/>
  <c r="M252" i="23"/>
  <c r="C253" i="23"/>
  <c r="J253" i="23" s="1"/>
  <c r="D253" i="23"/>
  <c r="E253" i="23"/>
  <c r="F253" i="23"/>
  <c r="G253" i="23"/>
  <c r="H253" i="23"/>
  <c r="K253" i="23"/>
  <c r="L253" i="23"/>
  <c r="M253" i="23"/>
  <c r="C254" i="23"/>
  <c r="B254" i="23" s="1"/>
  <c r="D254" i="23"/>
  <c r="E254" i="23"/>
  <c r="F254" i="23"/>
  <c r="G254" i="23"/>
  <c r="H254" i="23"/>
  <c r="K254" i="23"/>
  <c r="L254" i="23"/>
  <c r="M254" i="23"/>
  <c r="C255" i="23"/>
  <c r="B255" i="23" s="1"/>
  <c r="D255" i="23"/>
  <c r="E255" i="23"/>
  <c r="F255" i="23"/>
  <c r="G255" i="23"/>
  <c r="H255" i="23"/>
  <c r="K255" i="23"/>
  <c r="L255" i="23"/>
  <c r="M255" i="23"/>
  <c r="C256" i="23"/>
  <c r="J256" i="23" s="1"/>
  <c r="D256" i="23"/>
  <c r="E256" i="23"/>
  <c r="F256" i="23"/>
  <c r="G256" i="23"/>
  <c r="H256" i="23"/>
  <c r="K256" i="23"/>
  <c r="L256" i="23"/>
  <c r="M256" i="23"/>
  <c r="C257" i="23"/>
  <c r="J257" i="23" s="1"/>
  <c r="D257" i="23"/>
  <c r="E257" i="23"/>
  <c r="F257" i="23"/>
  <c r="G257" i="23"/>
  <c r="H257" i="23"/>
  <c r="K257" i="23"/>
  <c r="L257" i="23"/>
  <c r="M257" i="23"/>
  <c r="C258" i="23"/>
  <c r="B258" i="23" s="1"/>
  <c r="D258" i="23"/>
  <c r="E258" i="23"/>
  <c r="F258" i="23"/>
  <c r="G258" i="23"/>
  <c r="H258" i="23"/>
  <c r="K258" i="23"/>
  <c r="L258" i="23"/>
  <c r="M258" i="23"/>
  <c r="C259" i="23"/>
  <c r="B259" i="23" s="1"/>
  <c r="D259" i="23"/>
  <c r="E259" i="23"/>
  <c r="F259" i="23"/>
  <c r="G259" i="23"/>
  <c r="H259" i="23"/>
  <c r="K259" i="23"/>
  <c r="L259" i="23"/>
  <c r="M259" i="23"/>
  <c r="C260" i="23"/>
  <c r="J260" i="23" s="1"/>
  <c r="D260" i="23"/>
  <c r="E260" i="23"/>
  <c r="F260" i="23"/>
  <c r="G260" i="23"/>
  <c r="H260" i="23"/>
  <c r="K260" i="23"/>
  <c r="L260" i="23"/>
  <c r="M260" i="23"/>
  <c r="C261" i="23"/>
  <c r="J261" i="23" s="1"/>
  <c r="D261" i="23"/>
  <c r="E261" i="23"/>
  <c r="F261" i="23"/>
  <c r="G261" i="23"/>
  <c r="H261" i="23"/>
  <c r="K261" i="23"/>
  <c r="L261" i="23"/>
  <c r="M261" i="23"/>
  <c r="AG60" i="23" l="1"/>
  <c r="AF60" i="23"/>
  <c r="AE59" i="23"/>
  <c r="B106" i="23"/>
  <c r="AE58" i="23"/>
  <c r="AH61" i="23"/>
  <c r="AE60" i="23"/>
  <c r="AK59" i="23"/>
  <c r="J101" i="23"/>
  <c r="J82" i="23"/>
  <c r="AK58" i="23"/>
  <c r="AI57" i="23"/>
  <c r="AL57" i="23" s="1"/>
  <c r="X57" i="23"/>
  <c r="AF57" i="23"/>
  <c r="U57" i="23"/>
  <c r="AA57" i="23"/>
  <c r="AV57" i="23"/>
  <c r="AI61" i="23"/>
  <c r="AG61" i="23"/>
  <c r="B204" i="23"/>
  <c r="J187" i="23"/>
  <c r="AK60" i="23"/>
  <c r="AJ59" i="23"/>
  <c r="B122" i="23"/>
  <c r="AJ58" i="23"/>
  <c r="AF58" i="23"/>
  <c r="AJ57" i="23"/>
  <c r="AM57" i="23" s="1"/>
  <c r="AB57" i="23"/>
  <c r="AG57" i="23"/>
  <c r="Y57" i="23"/>
  <c r="J211" i="23"/>
  <c r="AJ60" i="23"/>
  <c r="J162" i="23"/>
  <c r="AI59" i="23"/>
  <c r="J128" i="23"/>
  <c r="AI58" i="23"/>
  <c r="J192" i="23"/>
  <c r="AI60" i="23"/>
  <c r="B138" i="23"/>
  <c r="B132" i="23"/>
  <c r="B108" i="23"/>
  <c r="AK61" i="23"/>
  <c r="J210" i="23"/>
  <c r="AH59" i="23"/>
  <c r="J104" i="23"/>
  <c r="AH58" i="23"/>
  <c r="AF59" i="23"/>
  <c r="AJ61" i="23"/>
  <c r="B201" i="23"/>
  <c r="AH60" i="23"/>
  <c r="AG59" i="23"/>
  <c r="B124" i="23"/>
  <c r="AG58" i="23"/>
  <c r="AK57" i="23"/>
  <c r="AN57" i="23" s="1"/>
  <c r="AH57" i="23"/>
  <c r="Z57" i="23"/>
  <c r="AC57" i="23"/>
  <c r="B215" i="23"/>
  <c r="B188" i="23"/>
  <c r="B180" i="23"/>
  <c r="B120" i="23"/>
  <c r="B85" i="23"/>
  <c r="J194" i="23"/>
  <c r="J175" i="23"/>
  <c r="J165" i="23"/>
  <c r="J155" i="23"/>
  <c r="J100" i="23"/>
  <c r="AV59" i="23"/>
  <c r="AV58" i="23"/>
  <c r="B202" i="23"/>
  <c r="B184" i="23"/>
  <c r="B164" i="23"/>
  <c r="B98" i="23"/>
  <c r="B79" i="23"/>
  <c r="B75" i="23"/>
  <c r="J193" i="23"/>
  <c r="J146" i="23"/>
  <c r="J135" i="23"/>
  <c r="B134" i="23"/>
  <c r="J93" i="23"/>
  <c r="B92" i="23"/>
  <c r="B83" i="23"/>
  <c r="J59" i="23"/>
  <c r="B112" i="23"/>
  <c r="J103" i="23"/>
  <c r="B68" i="23"/>
  <c r="J64" i="23"/>
  <c r="AV63" i="23"/>
  <c r="AV62" i="23"/>
  <c r="AV61" i="23"/>
  <c r="B166" i="23"/>
  <c r="J58" i="23"/>
  <c r="AE61" i="23"/>
  <c r="AF61" i="23"/>
  <c r="J196" i="23"/>
  <c r="J186" i="23"/>
  <c r="J163" i="23"/>
  <c r="J157" i="23"/>
  <c r="B137" i="23"/>
  <c r="B61" i="23"/>
  <c r="J259" i="23"/>
  <c r="J255" i="23"/>
  <c r="J251" i="23"/>
  <c r="J247" i="23"/>
  <c r="J243" i="23"/>
  <c r="J239" i="23"/>
  <c r="J235" i="23"/>
  <c r="J231" i="23"/>
  <c r="J227" i="23"/>
  <c r="J223" i="23"/>
  <c r="J219" i="23"/>
  <c r="J207" i="23"/>
  <c r="B183" i="23"/>
  <c r="J173" i="23"/>
  <c r="J159" i="23"/>
  <c r="B158" i="23"/>
  <c r="B142" i="23"/>
  <c r="J80" i="23"/>
  <c r="B261" i="23"/>
  <c r="J258" i="23"/>
  <c r="B257" i="23"/>
  <c r="J254" i="23"/>
  <c r="B253" i="23"/>
  <c r="J250" i="23"/>
  <c r="B249" i="23"/>
  <c r="J246" i="23"/>
  <c r="B245" i="23"/>
  <c r="J242" i="23"/>
  <c r="B241" i="23"/>
  <c r="J238" i="23"/>
  <c r="B237" i="23"/>
  <c r="J234" i="23"/>
  <c r="B233" i="23"/>
  <c r="J230" i="23"/>
  <c r="B229" i="23"/>
  <c r="J226" i="23"/>
  <c r="B225" i="23"/>
  <c r="J222" i="23"/>
  <c r="B221" i="23"/>
  <c r="J218" i="23"/>
  <c r="B217" i="23"/>
  <c r="B213" i="23"/>
  <c r="B182" i="23"/>
  <c r="B168" i="23"/>
  <c r="B154" i="23"/>
  <c r="B130" i="23"/>
  <c r="B87" i="23"/>
  <c r="B60" i="23"/>
  <c r="J205" i="23"/>
  <c r="J179" i="23"/>
  <c r="J149" i="23"/>
  <c r="J119" i="23"/>
  <c r="J111" i="23"/>
  <c r="J67" i="23"/>
  <c r="B208" i="23"/>
  <c r="B200" i="23"/>
  <c r="B178" i="23"/>
  <c r="B174" i="23"/>
  <c r="B160" i="23"/>
  <c r="B148" i="23"/>
  <c r="B69" i="23"/>
  <c r="B66" i="23"/>
  <c r="B62" i="23"/>
  <c r="J171" i="23"/>
  <c r="B156" i="23"/>
  <c r="B152" i="23"/>
  <c r="B144" i="23"/>
  <c r="B140" i="23"/>
  <c r="B136" i="23"/>
  <c r="J133" i="23"/>
  <c r="B129" i="23"/>
  <c r="B113" i="23"/>
  <c r="B105" i="23"/>
  <c r="J125" i="23"/>
  <c r="J117" i="23"/>
  <c r="J109" i="23"/>
  <c r="J165" i="28"/>
  <c r="J166" i="28" s="1"/>
  <c r="J167" i="28" s="1"/>
  <c r="J168" i="28" s="1"/>
  <c r="J170" i="28" s="1"/>
  <c r="J171" i="28" s="1"/>
  <c r="J172" i="28" s="1"/>
  <c r="J173" i="28" s="1"/>
  <c r="J174" i="28" s="1"/>
  <c r="J175" i="28" s="1"/>
  <c r="C21" i="28"/>
  <c r="P138" i="28"/>
  <c r="P139" i="28"/>
  <c r="P73" i="28"/>
  <c r="P149" i="28"/>
  <c r="P71" i="28"/>
  <c r="P79" i="28"/>
  <c r="P130" i="28"/>
  <c r="P57" i="28"/>
  <c r="P122" i="28"/>
  <c r="P84" i="28"/>
  <c r="P142" i="28"/>
  <c r="P68" i="28"/>
  <c r="P49" i="28"/>
  <c r="P103" i="28"/>
  <c r="P114" i="28"/>
  <c r="P89" i="28"/>
  <c r="P87" i="28"/>
  <c r="P156" i="28"/>
  <c r="P148" i="28"/>
  <c r="P53" i="28"/>
  <c r="B260" i="23"/>
  <c r="B252" i="23"/>
  <c r="B244" i="23"/>
  <c r="B236" i="23"/>
  <c r="B228" i="23"/>
  <c r="B220" i="23"/>
  <c r="B212" i="23"/>
  <c r="B209" i="23"/>
  <c r="B206" i="23"/>
  <c r="B191" i="23"/>
  <c r="B169" i="23"/>
  <c r="B153" i="23"/>
  <c r="B121" i="23"/>
  <c r="J94" i="23"/>
  <c r="B94" i="23"/>
  <c r="I145" i="28"/>
  <c r="J102" i="23"/>
  <c r="B102" i="23"/>
  <c r="J203" i="23"/>
  <c r="J197" i="23"/>
  <c r="J143" i="23"/>
  <c r="J131" i="23"/>
  <c r="B131" i="23"/>
  <c r="J95" i="23"/>
  <c r="M155" i="28"/>
  <c r="P155" i="28" s="1"/>
  <c r="I147" i="28"/>
  <c r="M147" i="28"/>
  <c r="P147" i="28" s="1"/>
  <c r="M137" i="28"/>
  <c r="N137" i="28"/>
  <c r="B190" i="23"/>
  <c r="B97" i="23"/>
  <c r="O143" i="28"/>
  <c r="J89" i="23"/>
  <c r="B89" i="23"/>
  <c r="J81" i="23"/>
  <c r="B81" i="23"/>
  <c r="P152" i="28"/>
  <c r="M150" i="28"/>
  <c r="N150" i="28"/>
  <c r="O145" i="28"/>
  <c r="B256" i="23"/>
  <c r="B248" i="23"/>
  <c r="B240" i="23"/>
  <c r="B232" i="23"/>
  <c r="B224" i="23"/>
  <c r="B216" i="23"/>
  <c r="B177" i="23"/>
  <c r="B161" i="23"/>
  <c r="J147" i="23"/>
  <c r="B147" i="23"/>
  <c r="J73" i="23"/>
  <c r="B73" i="23"/>
  <c r="P151" i="28"/>
  <c r="I150" i="28"/>
  <c r="P144" i="28"/>
  <c r="P125" i="28"/>
  <c r="P117" i="28"/>
  <c r="J126" i="23"/>
  <c r="B126" i="23"/>
  <c r="J74" i="23"/>
  <c r="P153" i="28"/>
  <c r="M141" i="28"/>
  <c r="N141" i="28"/>
  <c r="P133" i="28"/>
  <c r="M121" i="28"/>
  <c r="N121" i="28"/>
  <c r="M113" i="28"/>
  <c r="C17" i="28" s="1"/>
  <c r="N113" i="28"/>
  <c r="M100" i="28"/>
  <c r="N100" i="28"/>
  <c r="J139" i="23"/>
  <c r="B139" i="23"/>
  <c r="M145" i="28"/>
  <c r="N145" i="28"/>
  <c r="J195" i="23"/>
  <c r="J189" i="23"/>
  <c r="J151" i="23"/>
  <c r="B150" i="23"/>
  <c r="J127" i="23"/>
  <c r="J118" i="23"/>
  <c r="B118" i="23"/>
  <c r="J110" i="23"/>
  <c r="B110" i="23"/>
  <c r="B84" i="23"/>
  <c r="B76" i="23"/>
  <c r="M143" i="28"/>
  <c r="N143" i="28"/>
  <c r="I141" i="28"/>
  <c r="M129" i="28"/>
  <c r="N129" i="28"/>
  <c r="I151" i="28"/>
  <c r="I140" i="28"/>
  <c r="I137" i="28"/>
  <c r="O132" i="28"/>
  <c r="P132" i="28" s="1"/>
  <c r="I129" i="28"/>
  <c r="O124" i="28"/>
  <c r="P124" i="28" s="1"/>
  <c r="I121" i="28"/>
  <c r="O116" i="28"/>
  <c r="P116" i="28" s="1"/>
  <c r="I113" i="28"/>
  <c r="P109" i="28"/>
  <c r="N108" i="28"/>
  <c r="P108" i="28" s="1"/>
  <c r="O107" i="28"/>
  <c r="P107" i="28" s="1"/>
  <c r="O106" i="28"/>
  <c r="I100" i="28"/>
  <c r="P93" i="28"/>
  <c r="N92" i="28"/>
  <c r="P92" i="28" s="1"/>
  <c r="O90" i="28"/>
  <c r="P77" i="28"/>
  <c r="O74" i="28"/>
  <c r="P74" i="28" s="1"/>
  <c r="M63" i="28"/>
  <c r="N63" i="28"/>
  <c r="I136" i="28"/>
  <c r="O131" i="28"/>
  <c r="P131" i="28" s="1"/>
  <c r="I128" i="28"/>
  <c r="O123" i="28"/>
  <c r="P123" i="28" s="1"/>
  <c r="I120" i="28"/>
  <c r="O115" i="28"/>
  <c r="P115" i="28" s="1"/>
  <c r="I112" i="28"/>
  <c r="N106" i="28"/>
  <c r="P106" i="28" s="1"/>
  <c r="O105" i="28"/>
  <c r="P105" i="28" s="1"/>
  <c r="O104" i="28"/>
  <c r="P104" i="28" s="1"/>
  <c r="I98" i="28"/>
  <c r="P91" i="28"/>
  <c r="N90" i="28"/>
  <c r="O88" i="28"/>
  <c r="P88" i="28" s="1"/>
  <c r="P75" i="28"/>
  <c r="O72" i="28"/>
  <c r="O137" i="28"/>
  <c r="O129" i="28"/>
  <c r="O121" i="28"/>
  <c r="O113" i="28"/>
  <c r="O100" i="28"/>
  <c r="P76" i="28"/>
  <c r="B123" i="23"/>
  <c r="B115" i="23"/>
  <c r="B107" i="23"/>
  <c r="B99" i="23"/>
  <c r="B91" i="23"/>
  <c r="B86" i="23"/>
  <c r="B78" i="23"/>
  <c r="B70" i="23"/>
  <c r="B65" i="23"/>
  <c r="B63" i="23"/>
  <c r="Q61" i="23" s="1"/>
  <c r="N136" i="28"/>
  <c r="O136" i="28"/>
  <c r="I133" i="28"/>
  <c r="N128" i="28"/>
  <c r="O128" i="28"/>
  <c r="I125" i="28"/>
  <c r="N120" i="28"/>
  <c r="O120" i="28"/>
  <c r="I117" i="28"/>
  <c r="N112" i="28"/>
  <c r="O112" i="28"/>
  <c r="I108" i="28"/>
  <c r="P101" i="28"/>
  <c r="O99" i="28"/>
  <c r="P99" i="28" s="1"/>
  <c r="O98" i="28"/>
  <c r="I92" i="28"/>
  <c r="P85" i="28"/>
  <c r="O82" i="28"/>
  <c r="P82" i="28" s="1"/>
  <c r="P69" i="28"/>
  <c r="O66" i="28"/>
  <c r="P66" i="28" s="1"/>
  <c r="O63" i="28"/>
  <c r="N154" i="28"/>
  <c r="P154" i="28" s="1"/>
  <c r="N146" i="28"/>
  <c r="P146" i="28" s="1"/>
  <c r="N140" i="28"/>
  <c r="N135" i="28"/>
  <c r="O135" i="28"/>
  <c r="I132" i="28"/>
  <c r="N127" i="28"/>
  <c r="O127" i="28"/>
  <c r="I124" i="28"/>
  <c r="O119" i="28"/>
  <c r="P119" i="28" s="1"/>
  <c r="I116" i="28"/>
  <c r="N111" i="28"/>
  <c r="O111" i="28"/>
  <c r="I106" i="28"/>
  <c r="N98" i="28"/>
  <c r="O97" i="28"/>
  <c r="P97" i="28" s="1"/>
  <c r="O96" i="28"/>
  <c r="I90" i="28"/>
  <c r="P83" i="28"/>
  <c r="O80" i="28"/>
  <c r="P80" i="28" s="1"/>
  <c r="P72" i="28"/>
  <c r="P67" i="28"/>
  <c r="O64" i="28"/>
  <c r="P64" i="28" s="1"/>
  <c r="O140" i="28"/>
  <c r="I139" i="28"/>
  <c r="O134" i="28"/>
  <c r="P134" i="28" s="1"/>
  <c r="I131" i="28"/>
  <c r="O126" i="28"/>
  <c r="P126" i="28" s="1"/>
  <c r="I123" i="28"/>
  <c r="O118" i="28"/>
  <c r="P118" i="28" s="1"/>
  <c r="I115" i="28"/>
  <c r="O110" i="28"/>
  <c r="P110" i="28" s="1"/>
  <c r="I104" i="28"/>
  <c r="P102" i="28"/>
  <c r="N96" i="28"/>
  <c r="O95" i="28"/>
  <c r="P95" i="28" s="1"/>
  <c r="O94" i="28"/>
  <c r="P94" i="28" s="1"/>
  <c r="P86" i="28"/>
  <c r="P81" i="28"/>
  <c r="O78" i="28"/>
  <c r="P78" i="28" s="1"/>
  <c r="P70" i="28"/>
  <c r="P65" i="28"/>
  <c r="P59" i="28"/>
  <c r="I63" i="28"/>
  <c r="I62" i="28"/>
  <c r="M60" i="28"/>
  <c r="O58" i="28"/>
  <c r="M55" i="28"/>
  <c r="P55" i="28" s="1"/>
  <c r="O54" i="28"/>
  <c r="M51" i="28"/>
  <c r="P51" i="28" s="1"/>
  <c r="O50" i="28"/>
  <c r="M56" i="28"/>
  <c r="P56" i="28" s="1"/>
  <c r="M52" i="28"/>
  <c r="P52" i="28" s="1"/>
  <c r="M48" i="28"/>
  <c r="P48" i="28" s="1"/>
  <c r="M61" i="28"/>
  <c r="P61" i="28" s="1"/>
  <c r="I50" i="28"/>
  <c r="O60" i="28"/>
  <c r="I60" i="28"/>
  <c r="M58" i="28"/>
  <c r="M54" i="28"/>
  <c r="M50" i="28"/>
  <c r="H26" i="34"/>
  <c r="H27" i="34" s="1"/>
  <c r="F25" i="34"/>
  <c r="G25" i="34" s="1"/>
  <c r="O62" i="28"/>
  <c r="P62" i="28" s="1"/>
  <c r="I56" i="28"/>
  <c r="I52" i="28"/>
  <c r="I48" i="28"/>
  <c r="G29" i="34"/>
  <c r="D57" i="34"/>
  <c r="G38" i="34"/>
  <c r="AM60" i="23" l="1"/>
  <c r="AP60" i="23"/>
  <c r="AN59" i="23"/>
  <c r="AQ59" i="23"/>
  <c r="AO60" i="23"/>
  <c r="AL60" i="23"/>
  <c r="AM59" i="23"/>
  <c r="AP59" i="23"/>
  <c r="U60" i="23"/>
  <c r="U58" i="23"/>
  <c r="AL58" i="23"/>
  <c r="AO58" i="23"/>
  <c r="AQ60" i="23"/>
  <c r="AN60" i="23"/>
  <c r="AN61" i="23"/>
  <c r="AQ61" i="23"/>
  <c r="AK64" i="23"/>
  <c r="AN58" i="23"/>
  <c r="AQ58" i="23"/>
  <c r="AO59" i="23"/>
  <c r="AL59" i="23"/>
  <c r="AI64" i="23"/>
  <c r="AO61" i="23"/>
  <c r="AL61" i="23"/>
  <c r="U61" i="23"/>
  <c r="AA61" i="23" s="1"/>
  <c r="AJ64" i="23"/>
  <c r="AP61" i="23"/>
  <c r="AM61" i="23"/>
  <c r="AM58" i="23"/>
  <c r="AP58" i="23"/>
  <c r="C22" i="28"/>
  <c r="R61" i="23"/>
  <c r="T59" i="23"/>
  <c r="V59" i="23"/>
  <c r="C20" i="28"/>
  <c r="P90" i="28"/>
  <c r="P140" i="28"/>
  <c r="P98" i="28"/>
  <c r="P128" i="28"/>
  <c r="P58" i="28"/>
  <c r="P150" i="28"/>
  <c r="P143" i="28"/>
  <c r="P111" i="28"/>
  <c r="P135" i="28"/>
  <c r="P112" i="28"/>
  <c r="P120" i="28"/>
  <c r="P127" i="28"/>
  <c r="P136" i="28"/>
  <c r="P96" i="28"/>
  <c r="T58" i="23"/>
  <c r="S60" i="23"/>
  <c r="Q59" i="23"/>
  <c r="T61" i="23"/>
  <c r="S59" i="23"/>
  <c r="Q58" i="23"/>
  <c r="V58" i="23"/>
  <c r="H28" i="34"/>
  <c r="F28" i="34" s="1"/>
  <c r="G28" i="34" s="1"/>
  <c r="F27" i="34"/>
  <c r="G27" i="34" s="1"/>
  <c r="S58" i="23"/>
  <c r="W61" i="23"/>
  <c r="P100" i="28"/>
  <c r="C19" i="28"/>
  <c r="W60" i="23"/>
  <c r="P54" i="28"/>
  <c r="T60" i="23"/>
  <c r="R60" i="23"/>
  <c r="W59" i="23"/>
  <c r="U59" i="23"/>
  <c r="P63" i="28"/>
  <c r="P113" i="28"/>
  <c r="R59" i="23"/>
  <c r="W58" i="23"/>
  <c r="D58" i="34"/>
  <c r="F39" i="34"/>
  <c r="G39" i="34"/>
  <c r="P50" i="28"/>
  <c r="P60" i="28"/>
  <c r="P129" i="28"/>
  <c r="P141" i="28"/>
  <c r="P137" i="28"/>
  <c r="R58" i="23"/>
  <c r="V61" i="23"/>
  <c r="AB61" i="23" s="1"/>
  <c r="F26" i="34"/>
  <c r="G26" i="34" s="1"/>
  <c r="P145" i="28"/>
  <c r="C18" i="28"/>
  <c r="P121" i="28"/>
  <c r="S61" i="23"/>
  <c r="Q60" i="23"/>
  <c r="AA60" i="23" s="1"/>
  <c r="V60" i="23"/>
  <c r="X61" i="23" l="1"/>
  <c r="Y59" i="23"/>
  <c r="AA58" i="23"/>
  <c r="AB59" i="23"/>
  <c r="AB64" i="23" s="1"/>
  <c r="H96" i="34"/>
  <c r="H91" i="34"/>
  <c r="H92" i="34"/>
  <c r="H93" i="34"/>
  <c r="H94" i="34"/>
  <c r="H95" i="34"/>
  <c r="G92" i="34"/>
  <c r="G91" i="34"/>
  <c r="G93" i="34"/>
  <c r="G94" i="34"/>
  <c r="G96" i="34"/>
  <c r="G95" i="34"/>
  <c r="AC59" i="23"/>
  <c r="Z59" i="23"/>
  <c r="D59" i="34"/>
  <c r="T64" i="23"/>
  <c r="T62" i="23"/>
  <c r="AC61" i="23"/>
  <c r="Z61" i="23"/>
  <c r="Q64" i="23"/>
  <c r="Q62" i="23"/>
  <c r="AB62" i="23" s="1"/>
  <c r="X58" i="23"/>
  <c r="AC58" i="23"/>
  <c r="Z58" i="23"/>
  <c r="X60" i="23"/>
  <c r="Y61" i="23"/>
  <c r="AC60" i="23"/>
  <c r="Z60" i="23"/>
  <c r="Y60" i="23"/>
  <c r="AB60" i="23"/>
  <c r="R64" i="23"/>
  <c r="R62" i="23"/>
  <c r="Y58" i="23"/>
  <c r="AB58" i="23"/>
  <c r="S64" i="23"/>
  <c r="S62" i="23"/>
  <c r="Y62" i="23" s="1"/>
  <c r="X59" i="23"/>
  <c r="AA59" i="23"/>
  <c r="Y64" i="23" l="1"/>
  <c r="AA64" i="23"/>
  <c r="Z64" i="23"/>
  <c r="X64" i="23"/>
  <c r="AC64" i="23"/>
  <c r="D60" i="34"/>
  <c r="D61" i="34" l="1"/>
  <c r="D62" i="34" l="1"/>
  <c r="D63" i="34" l="1"/>
  <c r="D64" i="34" l="1"/>
  <c r="D65" i="34" l="1"/>
  <c r="D66" i="34" l="1"/>
  <c r="D67" i="34" l="1"/>
  <c r="D68" i="34" l="1"/>
  <c r="D69" i="34" l="1"/>
  <c r="D70" i="34" l="1"/>
  <c r="D71" i="34" l="1"/>
  <c r="D72" i="34" l="1"/>
  <c r="D73" i="34" l="1"/>
  <c r="D74" i="34" l="1"/>
  <c r="D75" i="34" l="1"/>
  <c r="D76" i="34" l="1"/>
  <c r="D77" i="34" l="1"/>
  <c r="D78" i="34" l="1"/>
  <c r="D79" i="34" l="1"/>
  <c r="D80" i="34" l="1"/>
  <c r="D81" i="34" l="1"/>
  <c r="D82" i="34" l="1"/>
  <c r="D83" i="34" l="1"/>
  <c r="D84" i="34" l="1"/>
  <c r="D85" i="34" l="1"/>
  <c r="D86" i="34" l="1"/>
  <c r="D87" i="34" l="1"/>
  <c r="D88" i="34" l="1"/>
  <c r="D89" i="34" l="1"/>
  <c r="D90" i="34" l="1"/>
  <c r="D91" i="34" l="1"/>
  <c r="D92" i="34" l="1"/>
  <c r="D93" i="34" l="1"/>
  <c r="D94" i="34" l="1"/>
  <c r="D95" i="34" l="1"/>
  <c r="D96" i="34" l="1"/>
  <c r="D97" i="34" l="1"/>
  <c r="D98" i="34" l="1"/>
  <c r="D99" i="34" l="1"/>
  <c r="D100" i="34" l="1"/>
  <c r="D101" i="34" l="1"/>
  <c r="D102" i="34" l="1"/>
  <c r="D103" i="34" l="1"/>
  <c r="D104" i="34" l="1"/>
  <c r="D105" i="34" l="1"/>
  <c r="D106" i="34" l="1"/>
  <c r="D107" i="34" l="1"/>
  <c r="D108" i="34" l="1"/>
  <c r="D109" i="34" l="1"/>
</calcChain>
</file>

<file path=xl/comments1.xml><?xml version="1.0" encoding="utf-8"?>
<comments xmlns="http://schemas.openxmlformats.org/spreadsheetml/2006/main">
  <authors>
    <author>Jessica Robinson</author>
  </authors>
  <commentList>
    <comment ref="I139" authorId="0" shapeId="0">
      <text>
        <r>
          <rPr>
            <sz val="9"/>
            <color indexed="81"/>
            <rFont val="Tahoma"/>
            <family val="2"/>
          </rPr>
          <t xml:space="preserve">Likely to reflect changes in reporting rules
</t>
        </r>
      </text>
    </comment>
  </commentList>
</comments>
</file>

<file path=xl/sharedStrings.xml><?xml version="1.0" encoding="utf-8"?>
<sst xmlns="http://schemas.openxmlformats.org/spreadsheetml/2006/main" count="1990" uniqueCount="308">
  <si>
    <r>
      <t xml:space="preserve">NB </t>
    </r>
    <r>
      <rPr>
        <b/>
        <sz val="10"/>
        <rFont val="Arial"/>
        <family val="2"/>
      </rPr>
      <t xml:space="preserve"> ALWAYS DESCRIBE THE COLOUR CODE USED IN YOUR MODEL </t>
    </r>
  </si>
  <si>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</si>
  <si>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</si>
  <si>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</si>
  <si>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Inputs</t>
  </si>
  <si>
    <t>Links from other files (green)</t>
  </si>
  <si>
    <t>Error check (check =0)</t>
  </si>
  <si>
    <t>Error warnings, messages and unusual calculation assumptions</t>
  </si>
  <si>
    <t>Indicate change in formula across row with a double red line</t>
  </si>
  <si>
    <t>Key outputs</t>
  </si>
  <si>
    <t>Information Requests</t>
  </si>
  <si>
    <t>numbers</t>
  </si>
  <si>
    <t>%</t>
  </si>
  <si>
    <t>Error warnings and messages</t>
  </si>
  <si>
    <t>QA notes - annotation or documenation by QA staff</t>
  </si>
  <si>
    <t>User Instructions - IPART CHARTS</t>
  </si>
  <si>
    <t>Blue</t>
  </si>
  <si>
    <t>X value</t>
  </si>
  <si>
    <t>1st Y value</t>
  </si>
  <si>
    <t>2nd Y value</t>
  </si>
  <si>
    <t>1975-76</t>
  </si>
  <si>
    <t>1983-84</t>
  </si>
  <si>
    <t>1988-89</t>
  </si>
  <si>
    <t>1993-94</t>
  </si>
  <si>
    <t>1996-97</t>
  </si>
  <si>
    <t>1997-98</t>
  </si>
  <si>
    <t>1998-99</t>
  </si>
  <si>
    <t>1999-00</t>
  </si>
  <si>
    <r>
      <t>–</t>
    </r>
    <r>
      <rPr>
        <sz val="10"/>
        <rFont val="Arial"/>
        <family val="2"/>
      </rPr>
      <t xml:space="preserve">  en rule for when needed</t>
    </r>
  </si>
  <si>
    <t>Description of changes:</t>
  </si>
  <si>
    <t>Worksheet:</t>
  </si>
  <si>
    <t>Made by:</t>
  </si>
  <si>
    <t>Date</t>
  </si>
  <si>
    <t>Notes</t>
  </si>
  <si>
    <t>SIGNIFICANT STRUCTURAL CHANGES MADE IN THIS VERSION</t>
  </si>
  <si>
    <t>OTHER CHANGES</t>
  </si>
  <si>
    <t>CORRECTIONS TO BE MADE AFTER next date (next step)</t>
  </si>
  <si>
    <t>ALTERATIONS TO BE MADE AFTER       Next date  (next step)</t>
  </si>
  <si>
    <t xml:space="preserve">File name(s):  </t>
  </si>
  <si>
    <t>Models and spreadsheets</t>
  </si>
  <si>
    <t>IPART colour codes for models, spreadsheets and information requests</t>
  </si>
  <si>
    <t xml:space="preserve">Inputs with default values, default values are shown in italics next to or below </t>
  </si>
  <si>
    <t>Hard-coded values used that should not be changed, eg credit ratings or '1' at the start of an index series.</t>
  </si>
  <si>
    <t>Note:  You can combine options for inputs, eg:</t>
  </si>
  <si>
    <t xml:space="preserve">Inputs can be links to other files </t>
  </si>
  <si>
    <t>Inputs for historical years (actual values)</t>
  </si>
  <si>
    <t>Forecast inputs</t>
  </si>
  <si>
    <t>Name of model</t>
  </si>
  <si>
    <t>&lt;not required for simple spreadsheets if the file name is sufficiently descriptive&gt;</t>
  </si>
  <si>
    <t>Name of modeller</t>
  </si>
  <si>
    <t>Name(s) of QA staff:</t>
  </si>
  <si>
    <t>The modeller provides a concise summary of the model's purpose(s)</t>
  </si>
  <si>
    <t>&lt;add or delete rows as required&gt;</t>
  </si>
  <si>
    <t>Journal of structural changes made to model/spreadsheet</t>
  </si>
  <si>
    <t>This journal is for spreadsheets that are developed from an existing spreadsheet that has already been QA'd.</t>
  </si>
  <si>
    <t>Please paste the name of the updated version in the box below (file name)</t>
  </si>
  <si>
    <t>&lt;Enter file name here&gt;</t>
  </si>
  <si>
    <t>This model uses standard IPART colour coding:</t>
  </si>
  <si>
    <t>Blue cells indicate inputs</t>
  </si>
  <si>
    <t>Pink font indicates calculation checks</t>
  </si>
  <si>
    <t xml:space="preserve">You can drawn attention to unusual inputs </t>
  </si>
  <si>
    <t>Mid Grey</t>
  </si>
  <si>
    <t>Review that the QA is for</t>
  </si>
  <si>
    <t>Planned date of QA:</t>
  </si>
  <si>
    <t>Logic checks</t>
  </si>
  <si>
    <t>Input checks</t>
  </si>
  <si>
    <t>–     Units</t>
  </si>
  <si>
    <t>–     Nominal or real</t>
  </si>
  <si>
    <t>–     Including or excluding GST</t>
  </si>
  <si>
    <t xml:space="preserve">The model has been structured and colour coded in accordance with IPART’s modelling standards  </t>
  </si>
  <si>
    <t>Tables, inputs and outputs are clearly labelled, including (but not confined to)</t>
  </si>
  <si>
    <t>The QAer can easily identify the parts of the model that need to be checked</t>
  </si>
  <si>
    <t>The model uses the same common inputs as other models used for the same review, eg, WACC and inflation</t>
  </si>
  <si>
    <t>The source documents (or references) have all been located and will be provided to the QAer/s</t>
  </si>
  <si>
    <t>The QAer can easily identify the inputs that need to be checked</t>
  </si>
  <si>
    <t>The QAer can easily identify the source for each input that needs to be checked</t>
  </si>
  <si>
    <t>Yes</t>
  </si>
  <si>
    <t xml:space="preserve">No </t>
  </si>
  <si>
    <t>NA</t>
  </si>
  <si>
    <t>Select an option</t>
  </si>
  <si>
    <t>DO NOT DELETE</t>
  </si>
  <si>
    <t>1. PURPOSE OF MODEL</t>
  </si>
  <si>
    <t>2.3 Detailed scope of QA</t>
  </si>
  <si>
    <t xml:space="preserve">3. ASSURANCE THAT THE DELIVERABLE IS READY FOR QA </t>
  </si>
  <si>
    <t xml:space="preserve">Director (name, signature, date)  </t>
  </si>
  <si>
    <t>3.1 Director assurance that the model is ready for QA</t>
  </si>
  <si>
    <t>3.1.1 Where the QA scope includes a logic check</t>
  </si>
  <si>
    <t xml:space="preserve">Chief Modeller (name, signature, date)  </t>
  </si>
  <si>
    <t>* Or delegated SEA team modeller.</t>
  </si>
  <si>
    <t>–     Has the Regulatory Asset Base (RAB) been rolled forward correctly?</t>
  </si>
  <si>
    <t>–     Has a real weighted average cost of capital (WACC) correctly been applied to the RAB?</t>
  </si>
  <si>
    <t>–     Are timing assumptions consistent with IPART's Cash Flow assumptions?</t>
  </si>
  <si>
    <t>–     Is the treatment of asset disposals consistent with IPART’s most current policy?</t>
  </si>
  <si>
    <t>–     Has the tax allowance been calculated using IPART’s most current methodology?</t>
  </si>
  <si>
    <t>–     Have the financial ratios been calculated using IPART’s most current methodology?</t>
  </si>
  <si>
    <t>Has the correct (eg, most current) version of building block model logic been used?</t>
  </si>
  <si>
    <t>Are calculations consistent and clearly marked as real or nominal?</t>
  </si>
  <si>
    <t>Are calculations consistent and clearly marked as inclusive or exclusive of GST?</t>
  </si>
  <si>
    <t>Have adequate error checks been built into the model?</t>
  </si>
  <si>
    <t>If the model is a support model for a review, does it use the same common inputs as the main model, eg, WACC and inflation?</t>
  </si>
  <si>
    <t>Is the model consistent with good spreadsheet practice and IPART's modelling standards?</t>
  </si>
  <si>
    <t>If no to any of the above, have the relevant issues been recorded in the log and/or reported in the key findings?</t>
  </si>
  <si>
    <t>The post-QA deliverable(s) has(have) been RM8’ed as</t>
  </si>
  <si>
    <t>QA analyst</t>
  </si>
  <si>
    <t>Director</t>
  </si>
  <si>
    <t>Executive Director/GM</t>
  </si>
  <si>
    <t>Name</t>
  </si>
  <si>
    <t>&lt;add rows as required&gt;</t>
  </si>
  <si>
    <t>The modeller provides information about the context of the QA and the scope of work.</t>
  </si>
  <si>
    <t>2.2 The scope of the QA is to check</t>
  </si>
  <si>
    <t>2. CONTEXT AND SCOPE OF QA</t>
  </si>
  <si>
    <t>(iii)</t>
  </si>
  <si>
    <t>(ii)</t>
  </si>
  <si>
    <t xml:space="preserve">(i) </t>
  </si>
  <si>
    <t>how to identify the areas that need to be checked (eg, ‘check all calculations highlighted in green on the following worksheets: …’), and</t>
  </si>
  <si>
    <t>any specific areas of logic or inputs that you need particular assurance on (eg, ‘check that the rolled forward RAB is correctly indexed’)</t>
  </si>
  <si>
    <t>Specify clearly*</t>
  </si>
  <si>
    <t>* If the model contains a detailed journal of changes, you may refer to the journal.</t>
  </si>
  <si>
    <t>2.1 The model/spreadsheet is for (context)</t>
  </si>
  <si>
    <t xml:space="preserve">4 Chief Modeller*  – scope approval </t>
  </si>
  <si>
    <t>The Chief Modeller has approved the scope.</t>
  </si>
  <si>
    <t>5 QAer Report</t>
  </si>
  <si>
    <t>5.1 QAer Report on standard QA checks</t>
  </si>
  <si>
    <t>5.2 QAer summary of key findings (not applicable for inputs only check)</t>
  </si>
  <si>
    <t>6  Industry Team – RM8’ing</t>
  </si>
  <si>
    <t>7 QA sign off</t>
  </si>
  <si>
    <t>3.1.2  Where the QA scope includes input checks</t>
  </si>
  <si>
    <t>The Director signs off that the model/spreadsheet is ready for QA.</t>
  </si>
  <si>
    <t>Have units been provided for all values and clearly marked, eg, $m, $’000, $ or cents, kL, MWh, GJ, etc...?</t>
  </si>
  <si>
    <t>what is to be checked (eg, ‘check changes in the calculation of: the tax allowance; sewerage charges and;  bills’)</t>
  </si>
  <si>
    <t>–     Is the treatment of cash and non-cash capital contributions consistent with IPART’s most current policy?</t>
  </si>
  <si>
    <t>The model inputs reflect Tribunal decisions or information from the source documents</t>
  </si>
  <si>
    <t>Read then delete these rows</t>
  </si>
  <si>
    <t>5.3  Issues for noting</t>
  </si>
  <si>
    <t>Dark Blue</t>
  </si>
  <si>
    <t>Dark Blue, Accent 2</t>
  </si>
  <si>
    <t>Light Grey</t>
  </si>
  <si>
    <t>Ice Blue</t>
  </si>
  <si>
    <t>Grey</t>
  </si>
  <si>
    <t>Turquoise</t>
  </si>
  <si>
    <t>Grey-80%</t>
  </si>
  <si>
    <t>Dark Blue, Accent 1</t>
  </si>
  <si>
    <r>
      <t>Signature</t>
    </r>
    <r>
      <rPr>
        <b/>
        <vertAlign val="superscript"/>
        <sz val="9"/>
        <rFont val="Arial"/>
        <family val="2"/>
      </rPr>
      <t>a</t>
    </r>
  </si>
  <si>
    <r>
      <rPr>
        <b/>
        <sz val="9"/>
        <rFont val="Arial"/>
        <family val="2"/>
      </rPr>
      <t>a</t>
    </r>
    <r>
      <rPr>
        <sz val="9"/>
        <rFont val="Arial"/>
        <family val="2"/>
      </rPr>
      <t>. Or paste confirmatory email/s in lieu of signature/s</t>
    </r>
  </si>
  <si>
    <t>Key inputs or outputs</t>
  </si>
  <si>
    <t>Green cells indicate data sources</t>
  </si>
  <si>
    <t>Blue font indicates hard-coded data inputs</t>
  </si>
  <si>
    <t>Colour code</t>
  </si>
  <si>
    <t>Users are welcome to copy, reproduce and distribute the information contained in this file for non-commercial purposes only, provided acknowledgement is given to IPART as the source.</t>
  </si>
  <si>
    <t>© 2020 Copyright (Free to share)</t>
  </si>
  <si>
    <t xml:space="preserve">Information in the green tabs are raw data and may come from other organisations. No changes have been made to this data by IPART. </t>
  </si>
  <si>
    <t>The authors (including copyright owners) expressly disclaim all liability in respect of anything done or omitted to be done and the consequences upon reliance of the contents of this information.</t>
  </si>
  <si>
    <t>While all care is taken in producing this work, no responsibility is taken or warranty made with respect to the accuracy of any information, data or representation.</t>
  </si>
  <si>
    <t>Disclaimer</t>
  </si>
  <si>
    <t xml:space="preserve">If you have any questions or comments please contact the Energy and Transport Group, IPART, email transport@ipart.nsw.gov.au
</t>
  </si>
  <si>
    <t>Contact details</t>
  </si>
  <si>
    <t>Release Date</t>
  </si>
  <si>
    <t>Difference between 2018 and 2020</t>
  </si>
  <si>
    <t>Change between 2019 and 2020</t>
  </si>
  <si>
    <t>FY</t>
  </si>
  <si>
    <t>Premium98</t>
  </si>
  <si>
    <t>Premium95</t>
  </si>
  <si>
    <t>Regular Unleaded Petrol</t>
  </si>
  <si>
    <t>Chart labels</t>
  </si>
  <si>
    <t>Premium 98</t>
  </si>
  <si>
    <t>Premium 95</t>
  </si>
  <si>
    <t>E10</t>
  </si>
  <si>
    <t>Difference as a proportion of price of E10</t>
  </si>
  <si>
    <t>Difference as a proportion of price of fuel</t>
  </si>
  <si>
    <t>Average weekly price difference</t>
  </si>
  <si>
    <t>Average weekly price</t>
  </si>
  <si>
    <t>P98vE10avg</t>
  </si>
  <si>
    <t>P95vE10avg</t>
  </si>
  <si>
    <t>U91vE10avg</t>
  </si>
  <si>
    <t>E85avg</t>
  </si>
  <si>
    <t>P98avg</t>
  </si>
  <si>
    <t>P95avg</t>
  </si>
  <si>
    <t>U91avg</t>
  </si>
  <si>
    <t>E10avg</t>
  </si>
  <si>
    <t>Week start</t>
  </si>
  <si>
    <t>FYI</t>
  </si>
  <si>
    <t>Cents,  nominal $</t>
  </si>
  <si>
    <t>Average annual differences</t>
  </si>
  <si>
    <t>Weekly difference between E10 and other fuels</t>
  </si>
  <si>
    <t>Weekly price of fuel by fuel type</t>
  </si>
  <si>
    <t>Based on prices during business hours 6 am to 10 pm in local time</t>
  </si>
  <si>
    <t>Fuel prices</t>
  </si>
  <si>
    <t>Data source</t>
  </si>
  <si>
    <t>Stations offering unleaded fuel</t>
  </si>
  <si>
    <t>Stations offering both E10 and unleaded petrol</t>
  </si>
  <si>
    <t>Offering unleaded, not offering E10</t>
  </si>
  <si>
    <t>Fair Trading</t>
  </si>
  <si>
    <t>Offering E10, not offering regular unleaded</t>
  </si>
  <si>
    <t>Fuel stations by fuel sold</t>
  </si>
  <si>
    <t>Sum</t>
  </si>
  <si>
    <t>95 and 98</t>
  </si>
  <si>
    <t>Regular unleaded</t>
  </si>
  <si>
    <t>Ethanol-blended fuel (mainly E10)</t>
  </si>
  <si>
    <t>% E10 sales to meet mandate</t>
  </si>
  <si>
    <t>Financial year</t>
  </si>
  <si>
    <t>Proportion of sales ethanol</t>
  </si>
  <si>
    <r>
      <rPr>
        <i/>
        <sz val="10"/>
        <color indexed="8"/>
        <rFont val="Arial"/>
        <family val="2"/>
      </rPr>
      <t xml:space="preserve">of which:
</t>
    </r>
    <r>
      <rPr>
        <sz val="10"/>
        <color indexed="8"/>
        <rFont val="Arial"/>
        <family val="2"/>
      </rPr>
      <t>sales to retailers</t>
    </r>
  </si>
  <si>
    <t>Total</t>
  </si>
  <si>
    <t>Ethanol-blended fuel</t>
  </si>
  <si>
    <t xml:space="preserve">Regular
(&lt;95 RON)
</t>
  </si>
  <si>
    <t>Premium 
(98+ RON)</t>
  </si>
  <si>
    <t>Premium 
(95-97 RON)</t>
  </si>
  <si>
    <t>Proportion of all fuel</t>
  </si>
  <si>
    <t>NSW (ML) (b)</t>
  </si>
  <si>
    <t>Source data at Table 3B</t>
  </si>
  <si>
    <t>https://www.e10fuelforthought.nsw.gov.au/history</t>
  </si>
  <si>
    <t>A history of ethanol blended petrol in NSW</t>
  </si>
  <si>
    <t>Total fuel sales by fuel type</t>
  </si>
  <si>
    <t xml:space="preserve">D21/4751
</t>
  </si>
  <si>
    <t>https://www.legislation.gov.au/Details/C2020C00292/Download</t>
  </si>
  <si>
    <t>Excise Tariff Act 1921</t>
  </si>
  <si>
    <t>Excise on petroleum and imported ethanol (forecast)</t>
  </si>
  <si>
    <t>Excise on petroleum and imported ethanol</t>
  </si>
  <si>
    <t>For charting</t>
  </si>
  <si>
    <t>https://www.ato.gov.au/Business/Excise-on-fuel-and-petroleum-products/Lodging,-paying-and-rates---excisable-fuel/Excise-duty-rates-for-fuel-and-petroleum-products/</t>
  </si>
  <si>
    <t>See below</t>
  </si>
  <si>
    <t>Indexed twice yearly</t>
  </si>
  <si>
    <t>% of fuel excise on domestic ethanol</t>
  </si>
  <si>
    <t>Excise Advantage</t>
  </si>
  <si>
    <t>Excise on domestic ethanol</t>
  </si>
  <si>
    <t>Excise on petroleum and imported ethanol (same rate)</t>
  </si>
  <si>
    <t>Valid from</t>
  </si>
  <si>
    <t>AUD per litre (nominal)</t>
  </si>
  <si>
    <t>Excise Advantage = imported ethanol excise - domestic ethanol excise</t>
  </si>
  <si>
    <t>Excise advantage for domestic fuel sellers</t>
  </si>
  <si>
    <t>This page is intentionally left blank</t>
  </si>
  <si>
    <t>week</t>
  </si>
  <si>
    <t>https://data.nsw.gov.au/data/dataset/fuel-check</t>
  </si>
  <si>
    <t>August 2016 to June 2018</t>
  </si>
  <si>
    <t>Fuel check price history xls files</t>
  </si>
  <si>
    <t>Data.NSW</t>
  </si>
  <si>
    <t>NSW Government</t>
  </si>
  <si>
    <t>Weekly prices for NSW to 2018</t>
  </si>
  <si>
    <t>July 2017 to June 2019</t>
  </si>
  <si>
    <t>Weekly prices for NSW 2018-19</t>
  </si>
  <si>
    <t>July 2019 to June 2020</t>
  </si>
  <si>
    <t>n.p.</t>
  </si>
  <si>
    <t>2018-19</t>
  </si>
  <si>
    <t>2017-18</t>
  </si>
  <si>
    <t>2016-17</t>
  </si>
  <si>
    <t>2015-16</t>
  </si>
  <si>
    <t>2014-15</t>
  </si>
  <si>
    <t>2013-14</t>
  </si>
  <si>
    <t>2012-13</t>
  </si>
  <si>
    <t>2011-12</t>
  </si>
  <si>
    <t>2010-11</t>
  </si>
  <si>
    <r>
      <rPr>
        <i/>
        <sz val="8"/>
        <color indexed="8"/>
        <rFont val="Arial"/>
        <family val="2"/>
      </rPr>
      <t xml:space="preserve">of which:
</t>
    </r>
    <r>
      <rPr>
        <sz val="8"/>
        <color indexed="8"/>
        <rFont val="Arial"/>
        <family val="2"/>
      </rPr>
      <t>sales to retailers</t>
    </r>
  </si>
  <si>
    <t>International</t>
  </si>
  <si>
    <t>Domestic</t>
  </si>
  <si>
    <t>of which:
sales to retailers</t>
  </si>
  <si>
    <t>Other products (nei)</t>
  </si>
  <si>
    <t>Diesel oil,</t>
  </si>
  <si>
    <t>Diesel oil  (c)</t>
  </si>
  <si>
    <t>Aviation turbine fuel</t>
  </si>
  <si>
    <t>Automotive Gasoline</t>
  </si>
  <si>
    <t>Aviation turbine fuel (d)</t>
  </si>
  <si>
    <t>Total all products</t>
  </si>
  <si>
    <t>Australia  (ML)</t>
  </si>
  <si>
    <t>NT (ML)</t>
  </si>
  <si>
    <t>TAS (ML)</t>
  </si>
  <si>
    <t>WA (ML)</t>
  </si>
  <si>
    <t>SA (ML)</t>
  </si>
  <si>
    <t>QLD (ML)</t>
  </si>
  <si>
    <t>VIC (ML)</t>
  </si>
  <si>
    <t>Table 3B. Sales of petroleum products by state marketing area (a)</t>
  </si>
  <si>
    <t>Australian Petroleum Statistics</t>
  </si>
  <si>
    <t>(nei)  Not elsewhere included.</t>
  </si>
  <si>
    <t xml:space="preserve">Totals (incl. between 3A and 3B) may not add due to rounding. </t>
  </si>
  <si>
    <r>
      <rPr>
        <b/>
        <sz val="8"/>
        <color indexed="8"/>
        <rFont val="Arial"/>
        <family val="2"/>
      </rPr>
      <t>n.p.</t>
    </r>
    <r>
      <rPr>
        <sz val="8"/>
        <color indexed="8"/>
        <rFont val="Arial"/>
        <family val="2"/>
      </rPr>
      <t xml:space="preserve">  Due to confidentiality reasons these data cannot be published at this level of detail however they are included in the aggregate volumes. </t>
    </r>
  </si>
  <si>
    <r>
      <rPr>
        <b/>
        <sz val="8"/>
        <color indexed="8"/>
        <rFont val="Arial"/>
        <family val="2"/>
      </rPr>
      <t xml:space="preserve">(d) </t>
    </r>
    <r>
      <rPr>
        <sz val="8"/>
        <color indexed="8"/>
        <rFont val="Arial"/>
        <family val="2"/>
      </rPr>
      <t xml:space="preserve"> Includes TAS</t>
    </r>
  </si>
  <si>
    <r>
      <rPr>
        <b/>
        <sz val="8"/>
        <color indexed="8"/>
        <rFont val="Arial"/>
        <family val="2"/>
      </rPr>
      <t>(c)</t>
    </r>
    <r>
      <rPr>
        <sz val="8"/>
        <color indexed="8"/>
        <rFont val="Arial"/>
        <family val="2"/>
      </rPr>
      <t xml:space="preserve">  Includes automotive diesel oil, biodiesel blends, and industrial &amp; marine diesel fuel.</t>
    </r>
  </si>
  <si>
    <r>
      <rPr>
        <b/>
        <sz val="8"/>
        <color indexed="8"/>
        <rFont val="Arial"/>
        <family val="2"/>
      </rPr>
      <t xml:space="preserve">(b) </t>
    </r>
    <r>
      <rPr>
        <sz val="8"/>
        <color indexed="8"/>
        <rFont val="Arial"/>
        <family val="2"/>
      </rPr>
      <t xml:space="preserve"> Includes A.C.T.   </t>
    </r>
  </si>
  <si>
    <r>
      <rPr>
        <b/>
        <sz val="8"/>
        <color indexed="8"/>
        <rFont val="Arial"/>
        <family val="2"/>
      </rPr>
      <t>(a)</t>
    </r>
    <r>
      <rPr>
        <sz val="8"/>
        <color indexed="8"/>
        <rFont val="Arial"/>
        <family val="2"/>
      </rPr>
      <t xml:space="preserve">  Includes sales to retailers, sales to wholesalers, bulk sales (e.g. to mining sites, agriculture, etc.) and fuel imported directly by businesses for use in their own Australian operations.
</t>
    </r>
  </si>
  <si>
    <t>2019-20</t>
  </si>
  <si>
    <t>YTD</t>
  </si>
  <si>
    <t>Received 5 March 2021</t>
  </si>
  <si>
    <t>Weekly prices for NSW 2019-20</t>
  </si>
  <si>
    <t>Weekly prices for NSW 2020-21</t>
  </si>
  <si>
    <t>July 2020 to Jan 2021</t>
  </si>
  <si>
    <t>Australian Petroleum Statistics - Issue 294 January 2021 (PDF 6.28MB)</t>
  </si>
  <si>
    <t>U91</t>
  </si>
  <si>
    <t>April to Dec 20</t>
  </si>
  <si>
    <t>Min</t>
  </si>
  <si>
    <t>Max</t>
  </si>
  <si>
    <t>Average</t>
  </si>
  <si>
    <t>Calendar 2020</t>
  </si>
  <si>
    <t>c/L</t>
  </si>
  <si>
    <t>20 April 2021</t>
  </si>
  <si>
    <t>Calendar year differences</t>
  </si>
  <si>
    <t>Year</t>
  </si>
  <si>
    <t>Difference between 2020 and 2017</t>
  </si>
  <si>
    <t>Weekly difference between E10 and U91</t>
  </si>
  <si>
    <t>Figure 3.6 - Weekly average petrol prices in NSW</t>
  </si>
  <si>
    <t>Figure 3.7 - Weekly difference in U91 and E10 prices</t>
  </si>
  <si>
    <t>Figure 3.7 - Weekly difference in premium fuels and E10 prices</t>
  </si>
  <si>
    <t>Approach to determining wholesale ethanol price - Draft Report</t>
  </si>
  <si>
    <t>Figure 5.2 Availability of different fuel types by petrol station - March 2021</t>
  </si>
  <si>
    <t>Figure 4.4 Domestic ethanol excise and excise advantage (c/L)</t>
  </si>
  <si>
    <t>Figure 3.2 Volume of petrol types sold in NSW since 2010-11 (% of total fuel sold)</t>
  </si>
  <si>
    <t>Figure 3.1 Total volume of fuel sold (ML) in NSW</t>
  </si>
  <si>
    <t>Premium</t>
  </si>
  <si>
    <t>Volumes (ML)</t>
  </si>
  <si>
    <t>NSW Government, E10 Fuel for Thought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</si>
</sst>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0_-;\-* #,##0_-;_-* &quot;-&quot;_-;_-@_-"/>
    <numFmt numFmtId="43" formatCode="_-* #,##0.00_-;\-* #,##0.00_-;_-* &quot;-&quot;??_-;_-@_-"/>
    <numFmt numFmtId="164" formatCode="_(* #,##0.00_);_(* \(#,##0.00\);_(* &quot;-&quot;??_);_(@_)"/>
    <numFmt numFmtId="165" formatCode="_(* #,##0_);_(* \(#,##0\);_(* &quot;-&quot;_);_(@_)"/>
    <numFmt numFmtId="166" formatCode="_(* #,##0.00_);_(* \(#,##0.00\);_(* &quot;-&quot;_);_(@_)"/>
    <numFmt numFmtId="167" formatCode="0.0%"/>
    <numFmt numFmtId="168" formatCode="#,##0.0"/>
    <numFmt numFmtId="169" formatCode="_(* #,##0.0_);_(* \(#,##0.0\);_(* &quot;-&quot;??_);_(@_)"/>
    <numFmt numFmtId="170" formatCode="mmm\ yyyy;@"/>
    <numFmt numFmtId="171" formatCode="0.00000"/>
    <numFmt numFmtId="172" formatCode="0.000%"/>
    <numFmt numFmtId="173" formatCode="0.0"/>
    <numFmt numFmtId="174" formatCode="mmmm\ yyyy"/>
    <numFmt numFmtId="175" formatCode="mmm\ yyyy"/>
    <numFmt numFmtId="176" formatCode="dd\-mmm\-yy"/>
    <numFmt numFmtId="177" formatCode="&quot;$&quot;#,##0.00000"/>
    <numFmt numFmtId="178" formatCode="0.000"/>
    <numFmt numFmtId="179" formatCode="#,##0.000"/>
    <numFmt numFmtId="180" formatCode="&quot;$&quot;#,##0.000"/>
    <numFmt numFmtId="181" formatCode="#,##0.0000"/>
    <numFmt numFmtId="182" formatCode="_-* #,##0.000_-;\-* #,##0.000_-;_-* &quot;-&quot;??_-;_-@_-"/>
    <numFmt numFmtId="183" formatCode="_(* #,##0_);_(* \(#,##0\);_(* &quot;-&quot;??_);_(@_)"/>
  </numFmts>
  <fonts count="74" x14ac:knownFonts="1">
    <font>
      <sz val="9"/>
      <name val="Arial"/>
      <family val="2"/>
    </font>
    <font>
      <sz val="11"/>
      <color theme="1"/>
      <name val="Arial"/>
      <family val="2"/>
      <scheme val="minor"/>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sz val="10"/>
      <name val="Arial Narrow"/>
      <family val="2"/>
    </font>
    <font>
      <b/>
      <sz val="10"/>
      <color indexed="10"/>
      <name val="Arial"/>
      <family val="2"/>
    </font>
    <font>
      <b/>
      <sz val="10"/>
      <name val="Arial"/>
      <family val="2"/>
    </font>
    <font>
      <sz val="11"/>
      <name val="Arial"/>
      <family val="2"/>
    </font>
    <font>
      <b/>
      <sz val="12"/>
      <color indexed="10"/>
      <name val="Arial"/>
      <family val="2"/>
    </font>
    <font>
      <b/>
      <sz val="12"/>
      <name val="Arial"/>
      <family val="2"/>
    </font>
    <font>
      <b/>
      <sz val="9"/>
      <name val="Arial"/>
      <family val="2"/>
    </font>
    <font>
      <b/>
      <sz val="10"/>
      <color indexed="57"/>
      <name val="Arial"/>
      <family val="2"/>
    </font>
    <font>
      <b/>
      <sz val="16"/>
      <name val="Arial"/>
      <family val="2"/>
    </font>
    <font>
      <u/>
      <sz val="9"/>
      <color theme="10"/>
      <name val="Arial"/>
      <family val="2"/>
    </font>
    <font>
      <b/>
      <sz val="11"/>
      <name val="Arial"/>
      <family val="2"/>
    </font>
    <font>
      <sz val="9"/>
      <color theme="4" tint="0.249977111117893"/>
      <name val="Arial"/>
      <family val="2"/>
    </font>
    <font>
      <b/>
      <sz val="9"/>
      <color rgb="FFFF0000"/>
      <name val="Arial"/>
      <family val="2"/>
    </font>
    <font>
      <sz val="10"/>
      <color indexed="9"/>
      <name val="Arial"/>
      <family val="2"/>
    </font>
    <font>
      <u/>
      <sz val="9"/>
      <name val="Arial"/>
      <family val="2"/>
    </font>
    <font>
      <i/>
      <sz val="9"/>
      <name val="Arial"/>
      <family val="2"/>
    </font>
    <font>
      <sz val="8"/>
      <color rgb="FF000000"/>
      <name val="Tahoma"/>
      <family val="2"/>
    </font>
    <font>
      <sz val="9"/>
      <color theme="8" tint="-0.249977111117893"/>
      <name val="Arial"/>
      <family val="2"/>
    </font>
    <font>
      <sz val="8"/>
      <color theme="8" tint="-0.249977111117893"/>
      <name val="Arial"/>
      <family val="2"/>
    </font>
    <font>
      <sz val="8"/>
      <color indexed="14"/>
      <name val="Arial"/>
      <family val="2"/>
    </font>
    <font>
      <b/>
      <vertAlign val="superscript"/>
      <sz val="9"/>
      <name val="Arial"/>
      <family val="2"/>
    </font>
    <font>
      <sz val="9"/>
      <color theme="1"/>
      <name val="Arial"/>
      <family val="2"/>
    </font>
    <font>
      <b/>
      <sz val="9"/>
      <color theme="1"/>
      <name val="Arial"/>
      <family val="2"/>
    </font>
    <font>
      <sz val="10"/>
      <color theme="0"/>
      <name val="Arial"/>
      <family val="2"/>
    </font>
    <font>
      <b/>
      <sz val="16"/>
      <color theme="0"/>
      <name val="Arial"/>
      <family val="2"/>
    </font>
    <font>
      <b/>
      <sz val="12"/>
      <color rgb="FF0070C0"/>
      <name val="Arial"/>
      <family val="2"/>
    </font>
    <font>
      <sz val="10"/>
      <name val="MS Sans Serif"/>
      <family val="2"/>
    </font>
    <font>
      <b/>
      <sz val="9"/>
      <color theme="0"/>
      <name val="Arial"/>
      <family val="2"/>
    </font>
    <font>
      <i/>
      <sz val="9"/>
      <color indexed="10"/>
      <name val="Arial"/>
      <family val="2"/>
    </font>
    <font>
      <b/>
      <sz val="9"/>
      <color theme="3"/>
      <name val="Arial"/>
      <family val="2"/>
    </font>
    <font>
      <sz val="9"/>
      <color theme="3"/>
      <name val="Arial"/>
      <family val="2"/>
    </font>
    <font>
      <b/>
      <sz val="9"/>
      <color rgb="FF007BC4"/>
      <name val="Arial"/>
      <family val="2"/>
    </font>
    <font>
      <b/>
      <sz val="16"/>
      <color rgb="FF007BC4"/>
      <name val="Arial"/>
      <family val="2"/>
    </font>
    <font>
      <sz val="10"/>
      <color rgb="FFFF0000"/>
      <name val="Arial"/>
      <family val="2"/>
    </font>
    <font>
      <sz val="12"/>
      <color indexed="30"/>
      <name val="Arial"/>
      <family val="2"/>
    </font>
    <font>
      <sz val="9"/>
      <color theme="1"/>
      <name val="Calibri"/>
      <family val="2"/>
    </font>
    <font>
      <b/>
      <sz val="11"/>
      <color theme="1"/>
      <name val="Arial"/>
      <family val="2"/>
    </font>
    <font>
      <sz val="10"/>
      <color theme="1"/>
      <name val="Arial"/>
      <family val="2"/>
    </font>
    <font>
      <sz val="11"/>
      <color theme="1"/>
      <name val="Arial"/>
      <family val="2"/>
    </font>
    <font>
      <sz val="9"/>
      <color theme="6"/>
      <name val="Arial"/>
      <family val="2"/>
    </font>
    <font>
      <sz val="9"/>
      <color theme="9" tint="-0.249977111117893"/>
      <name val="Arial"/>
      <family val="2"/>
    </font>
    <font>
      <sz val="9"/>
      <color theme="0"/>
      <name val="Arial"/>
      <family val="2"/>
    </font>
    <font>
      <b/>
      <sz val="10"/>
      <color theme="1"/>
      <name val="Arial"/>
      <family val="2"/>
    </font>
    <font>
      <i/>
      <sz val="10"/>
      <color theme="1"/>
      <name val="Arial"/>
      <family val="2"/>
    </font>
    <font>
      <b/>
      <i/>
      <sz val="10"/>
      <color theme="1"/>
      <name val="Arial"/>
      <family val="2"/>
    </font>
    <font>
      <i/>
      <sz val="10"/>
      <color indexed="8"/>
      <name val="Arial"/>
      <family val="2"/>
    </font>
    <font>
      <sz val="10"/>
      <color indexed="8"/>
      <name val="Arial"/>
      <family val="2"/>
    </font>
    <font>
      <sz val="9"/>
      <color indexed="81"/>
      <name val="Tahoma"/>
      <family val="2"/>
    </font>
    <font>
      <b/>
      <sz val="11.7"/>
      <color rgb="FF000000"/>
      <name val="Arial"/>
      <family val="2"/>
    </font>
    <font>
      <sz val="9"/>
      <name val="Calibri"/>
      <family val="2"/>
    </font>
    <font>
      <sz val="9"/>
      <color rgb="FFFF0000"/>
      <name val="Arial"/>
      <family val="2"/>
    </font>
    <font>
      <sz val="9"/>
      <name val="Raleway"/>
      <family val="2"/>
    </font>
    <font>
      <sz val="9"/>
      <color theme="0"/>
      <name val="Raleway"/>
      <family val="2"/>
    </font>
    <font>
      <b/>
      <sz val="18"/>
      <name val="Arial"/>
      <family val="2"/>
    </font>
    <font>
      <sz val="10"/>
      <color theme="6"/>
      <name val="Arial"/>
      <family val="2"/>
    </font>
    <font>
      <b/>
      <sz val="8"/>
      <color theme="1"/>
      <name val="Arial"/>
      <family val="2"/>
    </font>
    <font>
      <i/>
      <sz val="8"/>
      <color theme="1"/>
      <name val="Arial"/>
      <family val="2"/>
    </font>
    <font>
      <i/>
      <sz val="8"/>
      <color indexed="8"/>
      <name val="Arial"/>
      <family val="2"/>
    </font>
    <font>
      <sz val="8"/>
      <color indexed="8"/>
      <name val="Arial"/>
      <family val="2"/>
    </font>
    <font>
      <sz val="8"/>
      <color theme="1"/>
      <name val="Arial"/>
      <family val="2"/>
    </font>
    <font>
      <b/>
      <sz val="11"/>
      <color rgb="FF3BAEC9"/>
      <name val="Arial"/>
      <family val="2"/>
    </font>
    <font>
      <b/>
      <sz val="11"/>
      <color rgb="FF22789A"/>
      <name val="Arial"/>
      <family val="2"/>
    </font>
    <font>
      <b/>
      <sz val="8"/>
      <color indexed="8"/>
      <name val="Arial"/>
      <family val="2"/>
    </font>
    <font>
      <b/>
      <sz val="9"/>
      <name val="Arial"/>
      <family val="2"/>
      <scheme val="minor"/>
    </font>
  </fonts>
  <fills count="21">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theme="0"/>
      </patternFill>
    </fill>
    <fill>
      <patternFill patternType="solid">
        <fgColor theme="0" tint="-0.499984740745262"/>
        <bgColor indexed="64"/>
      </patternFill>
    </fill>
    <fill>
      <patternFill patternType="solid">
        <fgColor rgb="FF0070C0"/>
        <bgColor indexed="64"/>
      </patternFill>
    </fill>
    <fill>
      <patternFill patternType="solid">
        <fgColor theme="9" tint="0.79998168889431442"/>
        <bgColor indexed="64"/>
      </patternFill>
    </fill>
    <fill>
      <patternFill patternType="solid">
        <fgColor theme="7" tint="0.79998168889431442"/>
        <bgColor rgb="FF00FFFF"/>
      </patternFill>
    </fill>
    <fill>
      <patternFill patternType="solid">
        <fgColor indexed="18"/>
        <bgColor rgb="FF00FFFF"/>
      </patternFill>
    </fill>
    <fill>
      <patternFill patternType="solid">
        <fgColor theme="7" tint="0.79998168889431442"/>
        <bgColor indexed="64"/>
      </patternFill>
    </fill>
    <fill>
      <patternFill patternType="solid">
        <fgColor theme="4"/>
        <bgColor indexed="64"/>
      </patternFill>
    </fill>
    <fill>
      <patternFill patternType="solid">
        <fgColor rgb="FFB1F1C9"/>
        <bgColor rgb="FF00FFFF"/>
      </patternFill>
    </fill>
    <fill>
      <patternFill patternType="solid">
        <fgColor rgb="FFD8F8E4"/>
        <bgColor indexed="64"/>
      </patternFill>
    </fill>
    <fill>
      <patternFill patternType="solid">
        <fgColor rgb="FFD8F8E4"/>
        <bgColor rgb="FF00FFFF"/>
      </patternFill>
    </fill>
  </fills>
  <borders count="45">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10"/>
      </right>
      <top/>
      <bottom style="medium">
        <color indexed="64"/>
      </bottom>
      <diagonal/>
    </border>
    <border>
      <left style="double">
        <color indexed="10"/>
      </left>
      <right/>
      <top/>
      <bottom style="medium">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hair">
        <color indexed="64"/>
      </top>
      <bottom/>
      <diagonal/>
    </border>
    <border>
      <left/>
      <right style="thin">
        <color indexed="64"/>
      </right>
      <top/>
      <bottom style="double">
        <color rgb="FFFF0000"/>
      </bottom>
      <diagonal/>
    </border>
    <border>
      <left/>
      <right/>
      <top/>
      <bottom style="double">
        <color rgb="FFFF0000"/>
      </bottom>
      <diagonal/>
    </border>
    <border>
      <left style="thin">
        <color indexed="64"/>
      </left>
      <right/>
      <top/>
      <bottom style="double">
        <color rgb="FFFF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EFEFEF"/>
      </bottom>
      <diagonal/>
    </border>
    <border>
      <left/>
      <right style="thin">
        <color indexed="64"/>
      </right>
      <top style="thin">
        <color theme="0"/>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style="double">
        <color rgb="FFFF0000"/>
      </top>
      <bottom/>
      <diagonal/>
    </border>
    <border>
      <left/>
      <right/>
      <top style="double">
        <color rgb="FFFF0000"/>
      </top>
      <bottom/>
      <diagonal/>
    </border>
    <border>
      <left style="thin">
        <color indexed="64"/>
      </left>
      <right/>
      <top style="double">
        <color rgb="FFFF0000"/>
      </top>
      <bottom/>
      <diagonal/>
    </border>
    <border>
      <left/>
      <right style="double">
        <color rgb="FFFF0000"/>
      </right>
      <top style="thin">
        <color indexed="64"/>
      </top>
      <bottom/>
      <diagonal/>
    </border>
    <border>
      <left/>
      <right style="double">
        <color rgb="FFFF0000"/>
      </right>
      <top/>
      <bottom style="thin">
        <color indexed="64"/>
      </bottom>
      <diagonal/>
    </border>
  </borders>
  <cellStyleXfs count="45">
    <xf numFmtId="0" fontId="0" fillId="0" borderId="0"/>
    <xf numFmtId="43" fontId="2" fillId="0" borderId="0" applyFont="0" applyFill="0" applyBorder="0" applyAlignment="0" applyProtection="0"/>
    <xf numFmtId="41" fontId="2" fillId="0" borderId="0" applyFont="0" applyFill="0" applyBorder="0" applyAlignment="0" applyProtection="0"/>
    <xf numFmtId="0" fontId="2" fillId="0" borderId="28" applyNumberFormat="0" applyFont="0" applyFill="0" applyAlignment="0" applyProtection="0"/>
    <xf numFmtId="166" fontId="29" fillId="0" borderId="0" applyNumberFormat="0" applyFill="0" applyBorder="0" applyAlignment="0">
      <alignment horizontal="left"/>
    </xf>
    <xf numFmtId="0" fontId="4" fillId="0" borderId="0" applyNumberFormat="0" applyFill="0" applyBorder="0" applyAlignment="0"/>
    <xf numFmtId="4" fontId="2" fillId="3" borderId="0" applyBorder="0" applyAlignment="0">
      <alignment horizontal="right"/>
      <protection locked="0"/>
    </xf>
    <xf numFmtId="167" fontId="2" fillId="3" borderId="0" applyBorder="0" applyAlignment="0">
      <alignment horizontal="right"/>
      <protection locked="0"/>
    </xf>
    <xf numFmtId="3" fontId="6" fillId="0" borderId="0" applyNumberFormat="0" applyFill="0" applyBorder="0" applyAlignment="0" applyProtection="0">
      <protection locked="0"/>
    </xf>
    <xf numFmtId="165" fontId="7" fillId="4" borderId="0" applyNumberFormat="0" applyBorder="0" applyAlignment="0"/>
    <xf numFmtId="0" fontId="8" fillId="0" borderId="0" applyNumberFormat="0" applyFill="0" applyBorder="0" applyAlignment="0" applyProtection="0"/>
    <xf numFmtId="0" fontId="19" fillId="0" borderId="0" applyNumberFormat="0" applyFill="0" applyBorder="0" applyAlignment="0" applyProtection="0"/>
    <xf numFmtId="168" fontId="2" fillId="10" borderId="0" applyBorder="0" applyAlignment="0">
      <alignment horizontal="right"/>
      <protection locked="0"/>
    </xf>
    <xf numFmtId="167" fontId="2" fillId="2" borderId="0" applyBorder="0" applyAlignment="0">
      <protection locked="0"/>
    </xf>
    <xf numFmtId="0" fontId="22" fillId="8" borderId="0" applyNumberFormat="0" applyBorder="0" applyAlignment="0" applyProtection="0"/>
    <xf numFmtId="167" fontId="2" fillId="10" borderId="0" applyBorder="0" applyAlignment="0">
      <alignment horizontal="left"/>
      <protection locked="0"/>
    </xf>
    <xf numFmtId="168" fontId="2" fillId="2" borderId="1" applyBorder="0" applyAlignment="0">
      <alignment horizontal="right"/>
      <protection locked="0"/>
    </xf>
    <xf numFmtId="9" fontId="23" fillId="0" borderId="0" applyFont="0" applyBorder="0" applyAlignment="0" applyProtection="0"/>
    <xf numFmtId="9" fontId="23" fillId="0" borderId="0" applyFont="0" applyBorder="0" applyAlignment="0" applyProtection="0"/>
    <xf numFmtId="9" fontId="2" fillId="0" borderId="0" applyFont="0" applyFill="0" applyBorder="0" applyAlignment="0" applyProtection="0"/>
    <xf numFmtId="0" fontId="5" fillId="0" borderId="29" applyNumberFormat="0" applyFont="0" applyFill="0" applyAlignment="0"/>
    <xf numFmtId="0" fontId="33" fillId="11" borderId="6" applyNumberFormat="0">
      <alignment horizontal="centerContinuous" vertical="center" wrapText="1"/>
    </xf>
    <xf numFmtId="0" fontId="34" fillId="12" borderId="0" applyNumberFormat="0" applyAlignment="0"/>
    <xf numFmtId="0" fontId="35" fillId="0" borderId="0" applyNumberFormat="0" applyProtection="0"/>
    <xf numFmtId="0" fontId="36" fillId="0" borderId="0"/>
    <xf numFmtId="166" fontId="29" fillId="0" borderId="0" applyNumberFormat="0" applyFill="0" applyBorder="0" applyAlignment="0">
      <alignment horizontal="left"/>
    </xf>
    <xf numFmtId="0" fontId="5" fillId="0" borderId="0"/>
    <xf numFmtId="0" fontId="1" fillId="0" borderId="0"/>
    <xf numFmtId="0" fontId="1" fillId="0" borderId="0"/>
    <xf numFmtId="165" fontId="7" fillId="4" borderId="0" applyNumberFormat="0" applyBorder="0" applyAlignment="0"/>
    <xf numFmtId="167" fontId="2" fillId="3" borderId="0" applyBorder="0" applyAlignment="0">
      <alignment horizontal="right"/>
      <protection locked="0"/>
    </xf>
    <xf numFmtId="0" fontId="5" fillId="0" borderId="0"/>
    <xf numFmtId="9" fontId="1" fillId="0" borderId="0" applyFont="0" applyFill="0" applyBorder="0" applyAlignment="0" applyProtection="0"/>
    <xf numFmtId="0" fontId="5"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48" fillId="0" borderId="0"/>
    <xf numFmtId="9" fontId="1" fillId="0" borderId="0" applyFont="0" applyFill="0" applyBorder="0" applyAlignment="0" applyProtection="0"/>
    <xf numFmtId="164" fontId="1" fillId="0" borderId="0" applyFont="0" applyFill="0" applyBorder="0" applyAlignment="0" applyProtection="0"/>
    <xf numFmtId="0" fontId="1" fillId="0" borderId="0"/>
  </cellStyleXfs>
  <cellXfs count="611">
    <xf numFmtId="0" fontId="0" fillId="0" borderId="0" xfId="0"/>
    <xf numFmtId="0" fontId="0" fillId="7" borderId="0" xfId="0" applyFill="1"/>
    <xf numFmtId="0" fontId="0" fillId="0" borderId="0" xfId="0" applyFont="1"/>
    <xf numFmtId="0" fontId="13" fillId="7" borderId="0" xfId="0" applyFont="1" applyFill="1"/>
    <xf numFmtId="0" fontId="15" fillId="7" borderId="0" xfId="0" applyFont="1" applyFill="1"/>
    <xf numFmtId="0" fontId="21" fillId="0" borderId="0" xfId="0" applyFont="1" applyFill="1"/>
    <xf numFmtId="168" fontId="2" fillId="10" borderId="15" xfId="12" applyBorder="1">
      <alignment horizontal="right"/>
      <protection locked="0"/>
    </xf>
    <xf numFmtId="4" fontId="2" fillId="3" borderId="0" xfId="6" applyBorder="1" applyAlignment="1">
      <protection locked="0"/>
    </xf>
    <xf numFmtId="4" fontId="2" fillId="3" borderId="0" xfId="6" applyBorder="1" applyAlignment="1">
      <alignment wrapText="1"/>
      <protection locked="0"/>
    </xf>
    <xf numFmtId="168" fontId="2" fillId="10" borderId="0" xfId="12" applyBorder="1">
      <alignment horizontal="right"/>
      <protection locked="0"/>
    </xf>
    <xf numFmtId="168" fontId="2" fillId="2" borderId="0" xfId="16" applyBorder="1" applyAlignment="1">
      <alignment wrapText="1"/>
      <protection locked="0"/>
    </xf>
    <xf numFmtId="168" fontId="2" fillId="2" borderId="15" xfId="16" applyBorder="1" applyAlignment="1">
      <alignment horizontal="left"/>
      <protection locked="0"/>
    </xf>
    <xf numFmtId="168" fontId="2" fillId="2" borderId="0" xfId="16" applyBorder="1" applyAlignment="1">
      <alignment horizontal="left"/>
      <protection locked="0"/>
    </xf>
    <xf numFmtId="168" fontId="2" fillId="2" borderId="0" xfId="16" applyBorder="1" applyAlignment="1">
      <alignment horizontal="right"/>
      <protection locked="0"/>
    </xf>
    <xf numFmtId="167" fontId="2" fillId="2" borderId="16" xfId="13" applyBorder="1" applyAlignment="1">
      <alignment horizontal="right"/>
      <protection locked="0"/>
    </xf>
    <xf numFmtId="168" fontId="2" fillId="2" borderId="0" xfId="16" applyBorder="1" applyAlignment="1">
      <protection locked="0"/>
    </xf>
    <xf numFmtId="4" fontId="2" fillId="3" borderId="15" xfId="6" applyBorder="1" applyAlignment="1">
      <alignment horizontal="left"/>
      <protection locked="0"/>
    </xf>
    <xf numFmtId="0" fontId="0" fillId="0" borderId="0" xfId="0" applyFont="1" applyBorder="1" applyAlignment="1">
      <alignment wrapText="1"/>
    </xf>
    <xf numFmtId="167" fontId="2" fillId="3" borderId="16" xfId="7" applyBorder="1" applyAlignment="1">
      <protection locked="0"/>
    </xf>
    <xf numFmtId="167" fontId="2" fillId="10" borderId="16" xfId="15" applyBorder="1" applyAlignment="1">
      <alignment horizontal="right"/>
      <protection locked="0"/>
    </xf>
    <xf numFmtId="0" fontId="0" fillId="7" borderId="0" xfId="0" applyFont="1" applyFill="1"/>
    <xf numFmtId="0" fontId="13" fillId="7" borderId="0" xfId="0" applyFont="1" applyFill="1" applyBorder="1"/>
    <xf numFmtId="0" fontId="24" fillId="7" borderId="0" xfId="11" applyFont="1" applyFill="1" applyAlignment="1">
      <alignment horizontal="left" vertical="top"/>
    </xf>
    <xf numFmtId="0" fontId="2" fillId="7" borderId="0" xfId="0" applyFont="1" applyFill="1"/>
    <xf numFmtId="0" fontId="2" fillId="0" borderId="0" xfId="0" applyFont="1"/>
    <xf numFmtId="0" fontId="21" fillId="7" borderId="0" xfId="0" applyFont="1" applyFill="1"/>
    <xf numFmtId="0" fontId="0" fillId="7" borderId="12" xfId="0" applyFont="1" applyFill="1" applyBorder="1" applyAlignment="1">
      <alignment horizontal="left" vertical="top"/>
    </xf>
    <xf numFmtId="0" fontId="0" fillId="7" borderId="12" xfId="0" applyFont="1" applyFill="1" applyBorder="1" applyAlignment="1">
      <alignment horizontal="left"/>
    </xf>
    <xf numFmtId="0" fontId="0" fillId="7" borderId="0" xfId="0" applyFont="1" applyFill="1" applyBorder="1" applyAlignment="1">
      <alignment horizontal="left" vertical="top"/>
    </xf>
    <xf numFmtId="0" fontId="0" fillId="7" borderId="0" xfId="0" applyFont="1" applyFill="1" applyBorder="1" applyAlignment="1">
      <alignment horizontal="left"/>
    </xf>
    <xf numFmtId="0" fontId="0" fillId="7" borderId="10" xfId="0" applyFont="1" applyFill="1" applyBorder="1" applyAlignment="1">
      <alignment horizontal="left"/>
    </xf>
    <xf numFmtId="0" fontId="16" fillId="7" borderId="0" xfId="0" applyFont="1" applyFill="1"/>
    <xf numFmtId="0" fontId="0" fillId="7" borderId="0" xfId="0" applyFont="1" applyFill="1" applyBorder="1"/>
    <xf numFmtId="0" fontId="16" fillId="7" borderId="0" xfId="0" applyFont="1" applyFill="1" applyBorder="1"/>
    <xf numFmtId="0" fontId="18" fillId="0" borderId="0" xfId="0" applyFont="1" applyAlignment="1"/>
    <xf numFmtId="0" fontId="0" fillId="0" borderId="0" xfId="0" applyAlignment="1"/>
    <xf numFmtId="0" fontId="20" fillId="0" borderId="0" xfId="0" applyFont="1" applyAlignment="1"/>
    <xf numFmtId="0" fontId="13" fillId="0" borderId="0" xfId="0" applyFont="1" applyAlignment="1"/>
    <xf numFmtId="0" fontId="20" fillId="0" borderId="0" xfId="0" applyFont="1" applyAlignment="1">
      <alignment horizontal="left" vertical="top"/>
    </xf>
    <xf numFmtId="0" fontId="16" fillId="0" borderId="6" xfId="0" applyFont="1" applyBorder="1" applyAlignment="1"/>
    <xf numFmtId="0" fontId="16" fillId="0" borderId="11" xfId="0" applyFont="1" applyBorder="1" applyAlignment="1"/>
    <xf numFmtId="0" fontId="12" fillId="0" borderId="0" xfId="0" applyFont="1" applyAlignment="1"/>
    <xf numFmtId="0" fontId="16" fillId="0" borderId="8" xfId="0" applyFont="1" applyBorder="1" applyAlignment="1">
      <alignment wrapText="1"/>
    </xf>
    <xf numFmtId="0" fontId="16" fillId="0" borderId="0" xfId="0" applyFont="1" applyAlignment="1">
      <alignment wrapText="1"/>
    </xf>
    <xf numFmtId="0" fontId="0" fillId="0" borderId="8" xfId="0" applyFont="1" applyBorder="1" applyAlignment="1">
      <alignment wrapText="1"/>
    </xf>
    <xf numFmtId="0" fontId="0" fillId="0" borderId="0" xfId="0" applyFont="1" applyAlignment="1">
      <alignment wrapText="1"/>
    </xf>
    <xf numFmtId="0" fontId="5" fillId="0" borderId="0" xfId="0" applyFont="1" applyAlignment="1"/>
    <xf numFmtId="0" fontId="16" fillId="0" borderId="7" xfId="0" applyFont="1" applyBorder="1" applyAlignment="1">
      <alignment wrapText="1"/>
    </xf>
    <xf numFmtId="0" fontId="0" fillId="0" borderId="2" xfId="0" applyFont="1" applyBorder="1" applyAlignment="1">
      <alignment wrapText="1"/>
    </xf>
    <xf numFmtId="0" fontId="0" fillId="0" borderId="7" xfId="0" applyFont="1" applyBorder="1" applyAlignment="1">
      <alignment wrapText="1"/>
    </xf>
    <xf numFmtId="0" fontId="0" fillId="0" borderId="9" xfId="0" applyFont="1" applyBorder="1" applyAlignment="1">
      <alignment wrapText="1"/>
    </xf>
    <xf numFmtId="0" fontId="0" fillId="0" borderId="1" xfId="0" applyFont="1" applyBorder="1" applyAlignment="1">
      <alignment wrapText="1"/>
    </xf>
    <xf numFmtId="0" fontId="0" fillId="0" borderId="0" xfId="0" applyFont="1" applyAlignment="1"/>
    <xf numFmtId="0" fontId="16" fillId="0" borderId="0" xfId="0" applyFont="1" applyAlignment="1"/>
    <xf numFmtId="0" fontId="0" fillId="0" borderId="0" xfId="0" applyFont="1" applyFill="1" applyBorder="1" applyAlignment="1">
      <alignment horizontal="left" vertical="top"/>
    </xf>
    <xf numFmtId="0" fontId="0" fillId="0" borderId="0" xfId="0" applyFont="1" applyAlignment="1">
      <alignment horizontal="left"/>
    </xf>
    <xf numFmtId="4" fontId="0" fillId="3" borderId="0" xfId="6" applyFont="1" applyBorder="1" applyAlignment="1">
      <alignment horizontal="left"/>
      <protection locked="0"/>
    </xf>
    <xf numFmtId="169" fontId="3" fillId="0" borderId="0" xfId="1" applyNumberFormat="1" applyFont="1" applyFill="1" applyBorder="1" applyAlignment="1">
      <alignment horizontal="left"/>
    </xf>
    <xf numFmtId="4" fontId="2" fillId="3" borderId="0" xfId="6" applyBorder="1" applyAlignment="1">
      <alignment horizontal="left"/>
      <protection locked="0"/>
    </xf>
    <xf numFmtId="4" fontId="8" fillId="3" borderId="0" xfId="10" applyNumberFormat="1" applyFill="1" applyBorder="1" applyAlignment="1" applyProtection="1">
      <alignment horizontal="left"/>
      <protection locked="0"/>
    </xf>
    <xf numFmtId="4" fontId="4" fillId="3" borderId="0" xfId="5" applyNumberFormat="1" applyFill="1" applyBorder="1" applyAlignment="1">
      <alignment horizontal="left"/>
    </xf>
    <xf numFmtId="0" fontId="0" fillId="7" borderId="3" xfId="0" applyFont="1" applyFill="1" applyBorder="1"/>
    <xf numFmtId="0" fontId="0" fillId="7" borderId="4" xfId="0" applyFont="1" applyFill="1" applyBorder="1"/>
    <xf numFmtId="0" fontId="0" fillId="0" borderId="0" xfId="0" applyFont="1" applyBorder="1"/>
    <xf numFmtId="0" fontId="0" fillId="7" borderId="6" xfId="0" applyFont="1" applyFill="1" applyBorder="1"/>
    <xf numFmtId="0" fontId="0" fillId="7" borderId="7" xfId="0" applyFont="1" applyFill="1" applyBorder="1"/>
    <xf numFmtId="0" fontId="0" fillId="7" borderId="8" xfId="0" applyFont="1" applyFill="1" applyBorder="1"/>
    <xf numFmtId="0" fontId="0" fillId="7" borderId="9" xfId="0" applyFont="1" applyFill="1" applyBorder="1"/>
    <xf numFmtId="0" fontId="25" fillId="7" borderId="0" xfId="0" applyFont="1" applyFill="1" applyBorder="1"/>
    <xf numFmtId="0" fontId="0" fillId="7" borderId="2" xfId="0" applyFont="1" applyFill="1" applyBorder="1" applyAlignment="1">
      <alignment horizontal="left" vertical="top"/>
    </xf>
    <xf numFmtId="0" fontId="0" fillId="7" borderId="2" xfId="0" applyFont="1" applyFill="1" applyBorder="1" applyAlignment="1">
      <alignment horizontal="left"/>
    </xf>
    <xf numFmtId="0" fontId="0" fillId="7" borderId="1" xfId="0" applyFont="1" applyFill="1" applyBorder="1" applyAlignment="1">
      <alignment horizontal="left"/>
    </xf>
    <xf numFmtId="0" fontId="0" fillId="7" borderId="11" xfId="0" applyFont="1" applyFill="1" applyBorder="1"/>
    <xf numFmtId="0" fontId="16" fillId="7" borderId="11" xfId="0" applyFont="1" applyFill="1" applyBorder="1"/>
    <xf numFmtId="0" fontId="0" fillId="7" borderId="21" xfId="0" applyFont="1" applyFill="1" applyBorder="1"/>
    <xf numFmtId="0" fontId="15" fillId="9" borderId="0" xfId="0" applyFont="1" applyFill="1" applyBorder="1"/>
    <xf numFmtId="0" fontId="0" fillId="9" borderId="0" xfId="0" applyFont="1" applyFill="1" applyBorder="1"/>
    <xf numFmtId="0" fontId="16" fillId="7" borderId="0" xfId="0" applyFont="1" applyFill="1" applyBorder="1" applyAlignment="1">
      <alignment horizontal="right"/>
    </xf>
    <xf numFmtId="15" fontId="0" fillId="7" borderId="4" xfId="0" applyNumberFormat="1" applyFont="1" applyFill="1" applyBorder="1" applyAlignment="1">
      <alignment horizontal="left"/>
    </xf>
    <xf numFmtId="0" fontId="0" fillId="7" borderId="0" xfId="0" applyFill="1" applyAlignment="1">
      <alignment wrapText="1"/>
    </xf>
    <xf numFmtId="0" fontId="2" fillId="7" borderId="0" xfId="0" applyFont="1" applyFill="1" applyAlignment="1">
      <alignment wrapText="1"/>
    </xf>
    <xf numFmtId="0" fontId="0" fillId="7" borderId="0" xfId="0" applyFont="1" applyFill="1" applyAlignment="1">
      <alignment wrapText="1"/>
    </xf>
    <xf numFmtId="0" fontId="2" fillId="0" borderId="0" xfId="0" applyFont="1" applyAlignment="1">
      <alignment wrapText="1"/>
    </xf>
    <xf numFmtId="0" fontId="0" fillId="0" borderId="0" xfId="0" applyAlignment="1">
      <alignment wrapText="1"/>
    </xf>
    <xf numFmtId="0" fontId="27" fillId="7" borderId="0" xfId="0" applyFont="1" applyFill="1"/>
    <xf numFmtId="0" fontId="27" fillId="7" borderId="0" xfId="0" applyFont="1" applyFill="1" applyBorder="1"/>
    <xf numFmtId="0" fontId="27" fillId="7" borderId="0" xfId="0" applyFont="1" applyFill="1" applyBorder="1" applyAlignment="1"/>
    <xf numFmtId="0" fontId="27" fillId="7" borderId="0" xfId="0" applyFont="1" applyFill="1" applyAlignment="1">
      <alignment wrapText="1"/>
    </xf>
    <xf numFmtId="0" fontId="27" fillId="7" borderId="0" xfId="0" applyFont="1" applyFill="1" applyAlignment="1">
      <alignment horizontal="right" vertical="top"/>
    </xf>
    <xf numFmtId="0" fontId="27" fillId="7" borderId="0" xfId="0" applyFont="1" applyFill="1" applyAlignment="1">
      <alignment horizontal="right" vertical="top" wrapText="1"/>
    </xf>
    <xf numFmtId="0" fontId="28" fillId="7" borderId="0" xfId="0" applyFont="1" applyFill="1"/>
    <xf numFmtId="0" fontId="4" fillId="0" borderId="15" xfId="5" applyBorder="1" applyAlignment="1"/>
    <xf numFmtId="0" fontId="8" fillId="0" borderId="15" xfId="10" applyBorder="1" applyAlignment="1"/>
    <xf numFmtId="0" fontId="10" fillId="0" borderId="0" xfId="0" applyFont="1"/>
    <xf numFmtId="0" fontId="15" fillId="0" borderId="0" xfId="0" applyFont="1"/>
    <xf numFmtId="0" fontId="9" fillId="0" borderId="0" xfId="0" applyFont="1"/>
    <xf numFmtId="0" fontId="0" fillId="0" borderId="0" xfId="0"/>
    <xf numFmtId="0" fontId="0" fillId="5" borderId="0" xfId="0" applyFill="1" applyAlignment="1">
      <alignment wrapText="1"/>
    </xf>
    <xf numFmtId="0" fontId="5" fillId="5" borderId="0" xfId="0" applyFont="1" applyFill="1" applyAlignment="1">
      <alignment wrapText="1"/>
    </xf>
    <xf numFmtId="0" fontId="5" fillId="5" borderId="0" xfId="0" applyFont="1" applyFill="1" applyAlignment="1">
      <alignment wrapText="1"/>
    </xf>
    <xf numFmtId="0" fontId="11" fillId="0" borderId="0" xfId="0" applyFont="1"/>
    <xf numFmtId="0" fontId="13" fillId="0" borderId="0" xfId="0" applyFont="1"/>
    <xf numFmtId="0" fontId="14" fillId="0" borderId="0" xfId="0" applyFont="1"/>
    <xf numFmtId="0" fontId="12" fillId="0" borderId="0" xfId="0" applyFont="1"/>
    <xf numFmtId="0" fontId="5" fillId="0" borderId="0" xfId="0" applyFont="1"/>
    <xf numFmtId="0" fontId="20" fillId="0" borderId="0" xfId="0" applyFont="1"/>
    <xf numFmtId="0" fontId="0" fillId="0" borderId="0" xfId="0" applyAlignment="1">
      <alignment wrapText="1"/>
    </xf>
    <xf numFmtId="0" fontId="0" fillId="0" borderId="13" xfId="0" applyBorder="1"/>
    <xf numFmtId="0" fontId="15" fillId="0" borderId="12" xfId="0" applyFont="1" applyBorder="1"/>
    <xf numFmtId="0" fontId="0" fillId="0" borderId="12" xfId="0" applyBorder="1" applyAlignment="1">
      <alignment wrapText="1"/>
    </xf>
    <xf numFmtId="0" fontId="5" fillId="0" borderId="12" xfId="0" applyFont="1" applyBorder="1" applyAlignment="1">
      <alignment horizontal="center"/>
    </xf>
    <xf numFmtId="0" fontId="5" fillId="0" borderId="14" xfId="0" applyFont="1" applyBorder="1" applyAlignment="1">
      <alignment horizontal="center"/>
    </xf>
    <xf numFmtId="0" fontId="17" fillId="0" borderId="0" xfId="0" applyFont="1"/>
    <xf numFmtId="0" fontId="0" fillId="0" borderId="16" xfId="0" applyBorder="1" applyAlignment="1">
      <alignment wrapText="1"/>
    </xf>
    <xf numFmtId="0" fontId="0" fillId="0" borderId="0" xfId="0" applyNumberFormat="1" applyBorder="1" applyAlignment="1"/>
    <xf numFmtId="0" fontId="3" fillId="0" borderId="0" xfId="0" applyFont="1" applyAlignment="1">
      <alignment horizontal="left"/>
    </xf>
    <xf numFmtId="0" fontId="4" fillId="0" borderId="0" xfId="0" applyFont="1"/>
    <xf numFmtId="0" fontId="8" fillId="0" borderId="0" xfId="0" applyFont="1"/>
    <xf numFmtId="0" fontId="0" fillId="0" borderId="17" xfId="0" applyBorder="1"/>
    <xf numFmtId="0" fontId="0" fillId="0" borderId="10" xfId="0" applyBorder="1"/>
    <xf numFmtId="0" fontId="0" fillId="0" borderId="19" xfId="0" applyBorder="1"/>
    <xf numFmtId="0" fontId="0" fillId="0" borderId="10" xfId="0" applyBorder="1" applyAlignment="1">
      <alignment wrapText="1"/>
    </xf>
    <xf numFmtId="0" fontId="0" fillId="0" borderId="19" xfId="0" applyBorder="1" applyAlignment="1">
      <alignment wrapText="1"/>
    </xf>
    <xf numFmtId="0" fontId="0" fillId="0" borderId="20" xfId="0" applyBorder="1"/>
    <xf numFmtId="0" fontId="0" fillId="0" borderId="18" xfId="0" applyBorder="1" applyAlignment="1">
      <alignment wrapText="1"/>
    </xf>
    <xf numFmtId="0" fontId="16" fillId="0" borderId="0" xfId="0" applyFont="1"/>
    <xf numFmtId="0" fontId="9" fillId="0" borderId="13" xfId="0" applyFont="1" applyBorder="1"/>
    <xf numFmtId="0" fontId="9" fillId="0" borderId="12" xfId="0" applyFont="1" applyBorder="1"/>
    <xf numFmtId="0" fontId="5" fillId="0" borderId="0" xfId="0" applyFont="1" applyAlignment="1">
      <alignment horizontal="right"/>
    </xf>
    <xf numFmtId="0" fontId="0" fillId="0" borderId="16" xfId="0" applyBorder="1"/>
    <xf numFmtId="0" fontId="3" fillId="0" borderId="10" xfId="0" applyFont="1" applyBorder="1" applyAlignment="1">
      <alignment horizontal="left"/>
    </xf>
    <xf numFmtId="0" fontId="0" fillId="0" borderId="18" xfId="0" applyBorder="1"/>
    <xf numFmtId="9" fontId="0" fillId="0" borderId="0" xfId="0" applyNumberFormat="1" applyBorder="1" applyAlignment="1"/>
    <xf numFmtId="0" fontId="0" fillId="0" borderId="0" xfId="0" applyAlignment="1">
      <alignment horizontal="left"/>
    </xf>
    <xf numFmtId="0" fontId="0" fillId="0" borderId="0" xfId="0" applyBorder="1"/>
    <xf numFmtId="166" fontId="3" fillId="0" borderId="0" xfId="0" applyNumberFormat="1" applyFont="1" applyFill="1" applyBorder="1" applyAlignment="1">
      <alignment horizontal="left"/>
    </xf>
    <xf numFmtId="0" fontId="0" fillId="6" borderId="0" xfId="0" applyFill="1" applyAlignment="1">
      <alignment wrapText="1"/>
    </xf>
    <xf numFmtId="0" fontId="0" fillId="5" borderId="5" xfId="0" applyFill="1" applyBorder="1" applyAlignment="1">
      <alignment wrapText="1"/>
    </xf>
    <xf numFmtId="0" fontId="0" fillId="5" borderId="5" xfId="0" applyFill="1" applyBorder="1" applyAlignment="1">
      <alignment horizontal="right" wrapText="1"/>
    </xf>
    <xf numFmtId="0" fontId="0" fillId="5" borderId="5" xfId="0" quotePrefix="1" applyFill="1" applyBorder="1" applyAlignment="1">
      <alignment wrapText="1"/>
    </xf>
    <xf numFmtId="0" fontId="0" fillId="5" borderId="0" xfId="0" applyFill="1" applyAlignment="1">
      <alignment horizontal="left" indent="1"/>
    </xf>
    <xf numFmtId="0" fontId="16" fillId="7" borderId="11" xfId="0" applyFont="1" applyFill="1" applyBorder="1" applyAlignment="1">
      <alignment wrapText="1"/>
    </xf>
    <xf numFmtId="0" fontId="6" fillId="0" borderId="15" xfId="8" applyNumberFormat="1" applyBorder="1" applyProtection="1"/>
    <xf numFmtId="0" fontId="7" fillId="4" borderId="15" xfId="9" applyNumberFormat="1" applyBorder="1" applyAlignment="1"/>
    <xf numFmtId="0" fontId="29" fillId="0" borderId="15" xfId="4" applyNumberFormat="1" applyBorder="1" applyAlignment="1">
      <alignment horizontal="left"/>
    </xf>
    <xf numFmtId="0" fontId="29" fillId="0" borderId="17" xfId="4" applyNumberFormat="1" applyBorder="1" applyAlignment="1">
      <alignment horizontal="left"/>
    </xf>
    <xf numFmtId="0" fontId="19" fillId="0" borderId="0" xfId="11"/>
    <xf numFmtId="0" fontId="0" fillId="0" borderId="26" xfId="0" applyBorder="1"/>
    <xf numFmtId="0" fontId="0" fillId="0" borderId="24" xfId="0" applyBorder="1"/>
    <xf numFmtId="0" fontId="0" fillId="0" borderId="23" xfId="0" applyFont="1" applyBorder="1"/>
    <xf numFmtId="0" fontId="5" fillId="7" borderId="0" xfId="24" applyFont="1" applyFill="1"/>
    <xf numFmtId="0" fontId="5" fillId="7" borderId="0" xfId="24" applyFont="1" applyFill="1" applyAlignment="1"/>
    <xf numFmtId="0" fontId="5" fillId="7" borderId="0" xfId="24" quotePrefix="1" applyFont="1" applyFill="1"/>
    <xf numFmtId="169" fontId="7" fillId="4" borderId="0" xfId="9" applyNumberFormat="1" applyFont="1" applyBorder="1" applyAlignment="1">
      <alignment horizontal="left"/>
    </xf>
    <xf numFmtId="169" fontId="37" fillId="4" borderId="0" xfId="9" applyNumberFormat="1" applyFont="1" applyBorder="1" applyAlignment="1">
      <alignment horizontal="left"/>
    </xf>
    <xf numFmtId="169" fontId="3" fillId="0" borderId="0" xfId="25" applyNumberFormat="1" applyFont="1" applyFill="1" applyBorder="1" applyAlignment="1">
      <alignment horizontal="left"/>
    </xf>
    <xf numFmtId="0" fontId="6" fillId="7" borderId="0" xfId="8" applyNumberFormat="1" applyFill="1" applyProtection="1"/>
    <xf numFmtId="0" fontId="5" fillId="5" borderId="3" xfId="24" applyFont="1" applyFill="1" applyBorder="1" applyAlignment="1">
      <alignment horizontal="left" vertical="center" wrapText="1"/>
    </xf>
    <xf numFmtId="0" fontId="12" fillId="5" borderId="3" xfId="24" quotePrefix="1" applyFont="1" applyFill="1" applyBorder="1" applyAlignment="1">
      <alignment horizontal="left" vertical="center" wrapText="1"/>
    </xf>
    <xf numFmtId="0" fontId="12" fillId="5" borderId="3" xfId="24" quotePrefix="1" applyFont="1" applyFill="1" applyBorder="1" applyAlignment="1">
      <alignment horizontal="left" vertical="center"/>
    </xf>
    <xf numFmtId="0" fontId="5" fillId="7" borderId="0" xfId="24" applyFont="1" applyFill="1" applyBorder="1"/>
    <xf numFmtId="0" fontId="5" fillId="5" borderId="4" xfId="24" applyFont="1" applyFill="1" applyBorder="1" applyAlignment="1">
      <alignment horizontal="left" vertical="center" wrapText="1"/>
    </xf>
    <xf numFmtId="0" fontId="12" fillId="5" borderId="4" xfId="24" quotePrefix="1" applyFont="1" applyFill="1" applyBorder="1" applyAlignment="1">
      <alignment horizontal="left" vertical="center" wrapText="1"/>
    </xf>
    <xf numFmtId="0" fontId="12" fillId="5" borderId="4" xfId="24" quotePrefix="1" applyFont="1" applyFill="1" applyBorder="1" applyAlignment="1">
      <alignment horizontal="left" vertical="center"/>
    </xf>
    <xf numFmtId="0" fontId="5" fillId="7" borderId="0" xfId="24" applyFont="1" applyFill="1" applyAlignment="1">
      <alignment wrapText="1"/>
    </xf>
    <xf numFmtId="0" fontId="12" fillId="5" borderId="3" xfId="24" applyFont="1" applyFill="1" applyBorder="1" applyAlignment="1">
      <alignment horizontal="left" vertical="center" wrapText="1"/>
    </xf>
    <xf numFmtId="0" fontId="5" fillId="5" borderId="0" xfId="24" applyFont="1" applyFill="1" applyBorder="1" applyAlignment="1">
      <alignment horizontal="left" vertical="center" wrapText="1"/>
    </xf>
    <xf numFmtId="0" fontId="12" fillId="5" borderId="0" xfId="24" applyFont="1" applyFill="1" applyBorder="1" applyAlignment="1">
      <alignment horizontal="left" vertical="center" wrapText="1"/>
    </xf>
    <xf numFmtId="0" fontId="5" fillId="5" borderId="30" xfId="24" applyFont="1" applyFill="1" applyBorder="1" applyAlignment="1">
      <alignment horizontal="left" vertical="center" wrapText="1"/>
    </xf>
    <xf numFmtId="0" fontId="12" fillId="5" borderId="30" xfId="24" applyFont="1" applyFill="1" applyBorder="1" applyAlignment="1">
      <alignment horizontal="left" vertical="center" wrapText="1"/>
    </xf>
    <xf numFmtId="49" fontId="5" fillId="0" borderId="0" xfId="26" applyNumberFormat="1" applyFont="1" applyFill="1" applyBorder="1" applyAlignment="1">
      <alignment horizontal="left" vertical="center" wrapText="1"/>
    </xf>
    <xf numFmtId="0" fontId="12" fillId="5" borderId="0" xfId="24" applyFont="1" applyFill="1" applyBorder="1" applyAlignment="1">
      <alignment horizontal="left" vertical="top" wrapText="1"/>
    </xf>
    <xf numFmtId="0" fontId="12" fillId="5" borderId="0" xfId="24" applyFont="1" applyFill="1" applyBorder="1" applyAlignment="1">
      <alignment horizontal="left" vertical="top"/>
    </xf>
    <xf numFmtId="49" fontId="12" fillId="0" borderId="3" xfId="26" applyNumberFormat="1" applyFont="1" applyFill="1" applyBorder="1" applyAlignment="1">
      <alignment horizontal="left" vertical="center" wrapText="1"/>
    </xf>
    <xf numFmtId="0" fontId="12" fillId="5" borderId="3" xfId="24" applyFont="1" applyFill="1" applyBorder="1" applyAlignment="1">
      <alignment horizontal="left" vertical="top" wrapText="1"/>
    </xf>
    <xf numFmtId="0" fontId="12" fillId="5" borderId="3" xfId="24" applyFont="1" applyFill="1" applyBorder="1" applyAlignment="1">
      <alignment horizontal="left" vertical="top"/>
    </xf>
    <xf numFmtId="0" fontId="12" fillId="0" borderId="3" xfId="24" applyFont="1" applyFill="1" applyBorder="1" applyAlignment="1">
      <alignment horizontal="left" vertical="top" wrapText="1"/>
    </xf>
    <xf numFmtId="0" fontId="38" fillId="5" borderId="0" xfId="24" applyFont="1" applyFill="1" applyAlignment="1">
      <alignment horizontal="left"/>
    </xf>
    <xf numFmtId="0" fontId="5" fillId="5" borderId="0" xfId="24" applyFont="1" applyFill="1" applyAlignment="1">
      <alignment vertical="center"/>
    </xf>
    <xf numFmtId="0" fontId="38" fillId="5" borderId="0" xfId="24" applyFont="1" applyFill="1" applyAlignment="1">
      <alignment horizontal="left" vertical="center"/>
    </xf>
    <xf numFmtId="0" fontId="18" fillId="0" borderId="1" xfId="0" applyFont="1" applyBorder="1"/>
    <xf numFmtId="0" fontId="18" fillId="0" borderId="1" xfId="0" applyFont="1" applyFill="1" applyBorder="1"/>
    <xf numFmtId="0" fontId="39" fillId="0" borderId="0" xfId="0" applyFont="1"/>
    <xf numFmtId="0" fontId="40" fillId="0" borderId="0" xfId="0" applyFont="1" applyFill="1"/>
    <xf numFmtId="14" fontId="40" fillId="0" borderId="0" xfId="0" applyNumberFormat="1" applyFont="1" applyFill="1"/>
    <xf numFmtId="0" fontId="41" fillId="0" borderId="0" xfId="0" applyFont="1"/>
    <xf numFmtId="0" fontId="42" fillId="0" borderId="0" xfId="0" applyFont="1" applyFill="1" applyBorder="1" applyAlignment="1">
      <alignment horizontal="left" indent="1"/>
    </xf>
    <xf numFmtId="0" fontId="43" fillId="5" borderId="0" xfId="24" applyFont="1" applyFill="1"/>
    <xf numFmtId="0" fontId="0" fillId="0" borderId="0" xfId="0" applyFont="1" applyFill="1"/>
    <xf numFmtId="14" fontId="0" fillId="0" borderId="0" xfId="0" applyNumberFormat="1" applyFont="1" applyFill="1"/>
    <xf numFmtId="0" fontId="44" fillId="0" borderId="0" xfId="0" applyFont="1" applyFill="1"/>
    <xf numFmtId="0" fontId="31" fillId="0" borderId="0" xfId="27" applyFont="1"/>
    <xf numFmtId="2" fontId="31" fillId="0" borderId="0" xfId="27" applyNumberFormat="1" applyFont="1" applyFill="1" applyBorder="1"/>
    <xf numFmtId="170" fontId="45" fillId="0" borderId="26" xfId="27" applyNumberFormat="1" applyFont="1" applyFill="1" applyBorder="1"/>
    <xf numFmtId="0" fontId="31" fillId="0" borderId="0" xfId="27" applyFont="1" applyFill="1"/>
    <xf numFmtId="4" fontId="31" fillId="0" borderId="25" xfId="27" applyNumberFormat="1" applyFont="1" applyBorder="1"/>
    <xf numFmtId="4" fontId="31" fillId="0" borderId="0" xfId="27" applyNumberFormat="1" applyFont="1" applyBorder="1"/>
    <xf numFmtId="170" fontId="45" fillId="0" borderId="24" xfId="27" applyNumberFormat="1" applyFont="1" applyFill="1" applyBorder="1"/>
    <xf numFmtId="2" fontId="31" fillId="0" borderId="25" xfId="27" applyNumberFormat="1" applyFont="1" applyFill="1" applyBorder="1"/>
    <xf numFmtId="14" fontId="31" fillId="0" borderId="24" xfId="27" applyNumberFormat="1" applyFont="1" applyBorder="1"/>
    <xf numFmtId="2" fontId="31" fillId="0" borderId="31" xfId="27" applyNumberFormat="1" applyFont="1" applyFill="1" applyBorder="1"/>
    <xf numFmtId="2" fontId="31" fillId="0" borderId="32" xfId="27" applyNumberFormat="1" applyFont="1" applyFill="1" applyBorder="1"/>
    <xf numFmtId="14" fontId="31" fillId="0" borderId="33" xfId="27" applyNumberFormat="1" applyFont="1" applyFill="1" applyBorder="1"/>
    <xf numFmtId="14" fontId="31" fillId="0" borderId="24" xfId="27" applyNumberFormat="1" applyFont="1" applyFill="1" applyBorder="1"/>
    <xf numFmtId="0" fontId="22" fillId="0" borderId="0" xfId="14" applyFill="1"/>
    <xf numFmtId="171" fontId="31" fillId="0" borderId="0" xfId="27" applyNumberFormat="1" applyFont="1" applyFill="1"/>
    <xf numFmtId="0" fontId="46" fillId="0" borderId="0" xfId="27" applyFont="1" applyFill="1"/>
    <xf numFmtId="172" fontId="31" fillId="0" borderId="1" xfId="27" applyNumberFormat="1" applyFont="1" applyFill="1" applyBorder="1"/>
    <xf numFmtId="0" fontId="31" fillId="0" borderId="1" xfId="27" applyFont="1" applyFill="1" applyBorder="1"/>
    <xf numFmtId="167" fontId="31" fillId="0" borderId="1" xfId="19" applyNumberFormat="1" applyFont="1" applyFill="1" applyBorder="1"/>
    <xf numFmtId="0" fontId="31" fillId="0" borderId="26" xfId="27" applyFont="1" applyFill="1" applyBorder="1"/>
    <xf numFmtId="0" fontId="31" fillId="0" borderId="25" xfId="27" applyFont="1" applyFill="1" applyBorder="1"/>
    <xf numFmtId="0" fontId="31" fillId="0" borderId="0" xfId="27" applyFont="1" applyFill="1" applyBorder="1"/>
    <xf numFmtId="171" fontId="31" fillId="0" borderId="0" xfId="27" applyNumberFormat="1" applyFont="1" applyFill="1" applyBorder="1"/>
    <xf numFmtId="0" fontId="31" fillId="0" borderId="24" xfId="27" applyFont="1" applyFill="1" applyBorder="1"/>
    <xf numFmtId="10" fontId="31" fillId="0" borderId="0" xfId="19" applyNumberFormat="1" applyFont="1" applyFill="1" applyBorder="1"/>
    <xf numFmtId="173" fontId="31" fillId="0" borderId="0" xfId="27" applyNumberFormat="1" applyFont="1" applyFill="1" applyBorder="1"/>
    <xf numFmtId="0" fontId="47" fillId="0" borderId="24" xfId="28" applyFont="1" applyFill="1" applyBorder="1"/>
    <xf numFmtId="10" fontId="31" fillId="0" borderId="1" xfId="19" applyNumberFormat="1" applyFont="1" applyFill="1" applyBorder="1"/>
    <xf numFmtId="10" fontId="31" fillId="0" borderId="26" xfId="19" applyNumberFormat="1" applyFont="1" applyFill="1" applyBorder="1"/>
    <xf numFmtId="173" fontId="31" fillId="0" borderId="27" xfId="27" applyNumberFormat="1" applyFont="1" applyFill="1" applyBorder="1"/>
    <xf numFmtId="173" fontId="31" fillId="0" borderId="1" xfId="27" applyNumberFormat="1" applyFont="1" applyFill="1" applyBorder="1"/>
    <xf numFmtId="171" fontId="31" fillId="0" borderId="27" xfId="27" applyNumberFormat="1" applyFont="1" applyFill="1" applyBorder="1"/>
    <xf numFmtId="171" fontId="31" fillId="0" borderId="1" xfId="27" applyNumberFormat="1" applyFont="1" applyFill="1" applyBorder="1"/>
    <xf numFmtId="0" fontId="47" fillId="0" borderId="26" xfId="28" applyFont="1" applyFill="1" applyBorder="1"/>
    <xf numFmtId="10" fontId="31" fillId="0" borderId="24" xfId="19" applyNumberFormat="1" applyFont="1" applyFill="1" applyBorder="1"/>
    <xf numFmtId="173" fontId="31" fillId="0" borderId="25" xfId="27" applyNumberFormat="1" applyFont="1" applyFill="1" applyBorder="1"/>
    <xf numFmtId="173" fontId="31" fillId="0" borderId="24" xfId="27" applyNumberFormat="1" applyFont="1" applyFill="1" applyBorder="1"/>
    <xf numFmtId="171" fontId="31" fillId="0" borderId="25" xfId="27" applyNumberFormat="1" applyFont="1" applyFill="1" applyBorder="1"/>
    <xf numFmtId="0" fontId="47" fillId="0" borderId="24" xfId="28" applyNumberFormat="1" applyFont="1" applyFill="1" applyBorder="1"/>
    <xf numFmtId="2" fontId="31" fillId="0" borderId="0" xfId="27" applyNumberFormat="1" applyFont="1" applyBorder="1"/>
    <xf numFmtId="2" fontId="31" fillId="0" borderId="24" xfId="27" applyNumberFormat="1" applyFont="1" applyBorder="1"/>
    <xf numFmtId="0" fontId="31" fillId="0" borderId="23" xfId="27" applyFont="1" applyBorder="1"/>
    <xf numFmtId="0" fontId="31" fillId="0" borderId="2" xfId="27" applyFont="1" applyBorder="1"/>
    <xf numFmtId="0" fontId="31" fillId="0" borderId="22" xfId="27" applyFont="1" applyBorder="1"/>
    <xf numFmtId="2" fontId="31" fillId="0" borderId="22" xfId="27" applyNumberFormat="1" applyFont="1" applyBorder="1"/>
    <xf numFmtId="2" fontId="31" fillId="0" borderId="23" xfId="27" applyNumberFormat="1" applyFont="1" applyBorder="1"/>
    <xf numFmtId="2" fontId="31" fillId="0" borderId="2" xfId="27" applyNumberFormat="1" applyFont="1" applyBorder="1"/>
    <xf numFmtId="0" fontId="31" fillId="0" borderId="0" xfId="27" applyFont="1" applyAlignment="1">
      <alignment horizontal="right"/>
    </xf>
    <xf numFmtId="0" fontId="48" fillId="0" borderId="0" xfId="27" applyFont="1"/>
    <xf numFmtId="0" fontId="46" fillId="0" borderId="0" xfId="27" applyFont="1"/>
    <xf numFmtId="0" fontId="49" fillId="0" borderId="0" xfId="27" applyFont="1" applyFill="1"/>
    <xf numFmtId="0" fontId="32" fillId="0" borderId="0" xfId="27" applyFont="1"/>
    <xf numFmtId="0" fontId="50" fillId="0" borderId="0" xfId="0" applyFont="1"/>
    <xf numFmtId="0" fontId="0" fillId="0" borderId="0" xfId="0" applyFill="1" applyBorder="1"/>
    <xf numFmtId="0" fontId="39" fillId="0" borderId="0" xfId="0" applyFont="1" applyFill="1"/>
    <xf numFmtId="0" fontId="41" fillId="0" borderId="0" xfId="0" applyFont="1" applyFill="1"/>
    <xf numFmtId="0" fontId="42" fillId="0" borderId="0" xfId="0" applyFont="1" applyFill="1" applyBorder="1" applyAlignment="1"/>
    <xf numFmtId="0" fontId="5" fillId="0" borderId="0" xfId="24" applyFont="1" applyFill="1"/>
    <xf numFmtId="0" fontId="43" fillId="0" borderId="0" xfId="24" applyFont="1" applyFill="1"/>
    <xf numFmtId="0" fontId="38" fillId="0" borderId="0" xfId="24" applyFont="1" applyFill="1" applyAlignment="1">
      <alignment horizontal="left"/>
    </xf>
    <xf numFmtId="0" fontId="5" fillId="0" borderId="0" xfId="24" applyFont="1" applyFill="1" applyAlignment="1"/>
    <xf numFmtId="0" fontId="0" fillId="0" borderId="22" xfId="0" applyBorder="1"/>
    <xf numFmtId="0" fontId="0" fillId="0" borderId="0" xfId="0" applyFill="1"/>
    <xf numFmtId="9" fontId="0" fillId="0" borderId="0" xfId="19" applyFont="1"/>
    <xf numFmtId="0" fontId="49" fillId="0" borderId="0" xfId="0" applyFont="1" applyFill="1" applyAlignment="1">
      <alignment wrapText="1"/>
    </xf>
    <xf numFmtId="9" fontId="2" fillId="3" borderId="27" xfId="30" applyNumberFormat="1" applyBorder="1" applyAlignment="1">
      <protection locked="0"/>
    </xf>
    <xf numFmtId="9" fontId="2" fillId="3" borderId="25" xfId="30" applyNumberFormat="1" applyBorder="1" applyAlignment="1">
      <protection locked="0"/>
    </xf>
    <xf numFmtId="9" fontId="2" fillId="3" borderId="23" xfId="30" applyNumberFormat="1" applyBorder="1" applyAlignment="1">
      <protection locked="0"/>
    </xf>
    <xf numFmtId="0" fontId="47" fillId="0" borderId="0" xfId="28" applyFont="1"/>
    <xf numFmtId="0" fontId="47" fillId="0" borderId="0" xfId="28" applyFont="1" applyBorder="1"/>
    <xf numFmtId="0" fontId="47" fillId="0" borderId="0" xfId="28" applyFont="1" applyFill="1"/>
    <xf numFmtId="9" fontId="47" fillId="0" borderId="25" xfId="28" applyNumberFormat="1" applyFont="1" applyFill="1" applyBorder="1"/>
    <xf numFmtId="9" fontId="47" fillId="0" borderId="25" xfId="32" applyFont="1" applyFill="1" applyBorder="1"/>
    <xf numFmtId="9" fontId="47" fillId="0" borderId="0" xfId="32" applyFont="1" applyFill="1" applyBorder="1"/>
    <xf numFmtId="167" fontId="47" fillId="0" borderId="24" xfId="32" applyNumberFormat="1" applyFont="1" applyFill="1" applyBorder="1"/>
    <xf numFmtId="9" fontId="6" fillId="0" borderId="0" xfId="8" applyNumberFormat="1" applyFill="1" applyBorder="1" applyProtection="1"/>
    <xf numFmtId="174" fontId="47" fillId="0" borderId="0" xfId="28" applyNumberFormat="1" applyFont="1" applyFill="1" applyBorder="1"/>
    <xf numFmtId="0" fontId="47" fillId="0" borderId="0" xfId="28" applyFont="1" applyFill="1" applyBorder="1"/>
    <xf numFmtId="167" fontId="47" fillId="0" borderId="0" xfId="32" applyNumberFormat="1" applyFont="1" applyFill="1" applyBorder="1"/>
    <xf numFmtId="2" fontId="47" fillId="0" borderId="25" xfId="28" applyNumberFormat="1" applyFont="1" applyFill="1" applyBorder="1"/>
    <xf numFmtId="2" fontId="47" fillId="0" borderId="0" xfId="28" applyNumberFormat="1" applyFont="1" applyFill="1" applyBorder="1"/>
    <xf numFmtId="2" fontId="47" fillId="0" borderId="24" xfId="28" applyNumberFormat="1" applyFont="1" applyFill="1" applyBorder="1"/>
    <xf numFmtId="175" fontId="52" fillId="0" borderId="8" xfId="31" applyNumberFormat="1" applyFont="1" applyFill="1" applyBorder="1" applyAlignment="1">
      <alignment horizontal="left"/>
    </xf>
    <xf numFmtId="0" fontId="6" fillId="0" borderId="0" xfId="8" applyNumberFormat="1" applyFill="1" applyBorder="1" applyProtection="1"/>
    <xf numFmtId="0" fontId="6" fillId="0" borderId="0" xfId="8" applyNumberFormat="1" applyBorder="1" applyProtection="1"/>
    <xf numFmtId="167" fontId="47" fillId="14" borderId="0" xfId="32" applyNumberFormat="1" applyFont="1" applyFill="1" applyBorder="1"/>
    <xf numFmtId="9" fontId="47" fillId="0" borderId="24" xfId="32" applyFont="1" applyFill="1" applyBorder="1"/>
    <xf numFmtId="3" fontId="47" fillId="0" borderId="0" xfId="28" applyNumberFormat="1" applyFont="1"/>
    <xf numFmtId="9" fontId="53" fillId="0" borderId="25" xfId="32" applyFont="1" applyFill="1" applyBorder="1"/>
    <xf numFmtId="9" fontId="53" fillId="0" borderId="0" xfId="32" applyFont="1" applyFill="1" applyBorder="1"/>
    <xf numFmtId="9" fontId="53" fillId="0" borderId="24" xfId="32" applyFont="1" applyFill="1" applyBorder="1"/>
    <xf numFmtId="0" fontId="53" fillId="0" borderId="0" xfId="28" applyFont="1" applyFill="1" applyBorder="1"/>
    <xf numFmtId="175" fontId="54" fillId="0" borderId="8" xfId="31" applyNumberFormat="1" applyFont="1" applyFill="1" applyBorder="1" applyAlignment="1">
      <alignment horizontal="left"/>
    </xf>
    <xf numFmtId="0" fontId="47" fillId="0" borderId="23" xfId="33" applyFont="1" applyFill="1" applyBorder="1" applyAlignment="1">
      <alignment horizontal="right" vertical="top" wrapText="1"/>
    </xf>
    <xf numFmtId="0" fontId="47" fillId="0" borderId="2" xfId="33" applyFont="1" applyFill="1" applyBorder="1" applyAlignment="1">
      <alignment horizontal="right" vertical="top" wrapText="1"/>
    </xf>
    <xf numFmtId="0" fontId="47" fillId="0" borderId="22" xfId="33" applyFont="1" applyFill="1" applyBorder="1" applyAlignment="1">
      <alignment horizontal="right" vertical="top" wrapText="1"/>
    </xf>
    <xf numFmtId="0" fontId="47" fillId="0" borderId="2" xfId="28" applyFont="1" applyBorder="1"/>
    <xf numFmtId="0" fontId="53" fillId="0" borderId="23" xfId="33" applyFont="1" applyFill="1" applyBorder="1" applyAlignment="1">
      <alignment horizontal="right" vertical="top" wrapText="1"/>
    </xf>
    <xf numFmtId="0" fontId="47" fillId="0" borderId="22" xfId="28" applyFont="1" applyBorder="1"/>
    <xf numFmtId="0" fontId="47" fillId="0" borderId="6" xfId="28" applyFont="1" applyBorder="1"/>
    <xf numFmtId="0" fontId="47" fillId="0" borderId="34" xfId="28" applyFont="1" applyBorder="1"/>
    <xf numFmtId="0" fontId="52" fillId="0" borderId="11" xfId="28" applyFont="1" applyBorder="1"/>
    <xf numFmtId="0" fontId="47" fillId="0" borderId="6" xfId="33" applyFont="1" applyFill="1" applyBorder="1" applyAlignment="1"/>
    <xf numFmtId="0" fontId="47" fillId="0" borderId="11" xfId="28" applyFont="1" applyBorder="1"/>
    <xf numFmtId="0" fontId="52" fillId="0" borderId="11" xfId="33" applyFont="1" applyFill="1" applyBorder="1" applyAlignment="1"/>
    <xf numFmtId="0" fontId="52" fillId="0" borderId="34" xfId="33" applyFont="1" applyFill="1" applyBorder="1" applyAlignment="1"/>
    <xf numFmtId="0" fontId="52" fillId="0" borderId="35" xfId="33" applyFont="1" applyFill="1" applyBorder="1" applyAlignment="1"/>
    <xf numFmtId="0" fontId="47" fillId="13" borderId="0" xfId="28" applyFont="1" applyFill="1"/>
    <xf numFmtId="0" fontId="19" fillId="13" borderId="0" xfId="11" applyFill="1"/>
    <xf numFmtId="167" fontId="47" fillId="0" borderId="0" xfId="32" applyNumberFormat="1" applyFont="1"/>
    <xf numFmtId="167" fontId="47" fillId="0" borderId="0" xfId="28" applyNumberFormat="1" applyFont="1"/>
    <xf numFmtId="167" fontId="31" fillId="0" borderId="25" xfId="32" applyNumberFormat="1" applyFont="1" applyFill="1" applyBorder="1"/>
    <xf numFmtId="0" fontId="31" fillId="0" borderId="24" xfId="28" applyFont="1" applyBorder="1"/>
    <xf numFmtId="0" fontId="31" fillId="0" borderId="24" xfId="28" applyNumberFormat="1" applyFont="1" applyBorder="1"/>
    <xf numFmtId="0" fontId="31" fillId="0" borderId="23" xfId="28" applyFont="1" applyFill="1" applyBorder="1" applyAlignment="1">
      <alignment horizontal="right" wrapText="1"/>
    </xf>
    <xf numFmtId="0" fontId="31" fillId="0" borderId="22" xfId="28" applyFont="1" applyBorder="1" applyAlignment="1">
      <alignment horizontal="right"/>
    </xf>
    <xf numFmtId="0" fontId="47" fillId="7" borderId="0" xfId="28" applyFont="1" applyFill="1"/>
    <xf numFmtId="0" fontId="0" fillId="0" borderId="22" xfId="0" applyFont="1" applyBorder="1"/>
    <xf numFmtId="0" fontId="0" fillId="0" borderId="0" xfId="0" applyFont="1" applyFill="1" applyBorder="1"/>
    <xf numFmtId="0" fontId="0" fillId="16" borderId="0" xfId="0" applyFont="1" applyFill="1"/>
    <xf numFmtId="0" fontId="49" fillId="16" borderId="0" xfId="10" applyFont="1" applyFill="1" applyAlignment="1">
      <alignment wrapText="1"/>
    </xf>
    <xf numFmtId="0" fontId="19" fillId="16" borderId="0" xfId="11" applyFill="1"/>
    <xf numFmtId="0" fontId="58" fillId="16" borderId="36" xfId="0" applyFont="1" applyFill="1" applyBorder="1" applyAlignment="1">
      <alignment horizontal="center" vertical="center"/>
    </xf>
    <xf numFmtId="176" fontId="59" fillId="0" borderId="0" xfId="0" applyNumberFormat="1" applyFont="1" applyFill="1"/>
    <xf numFmtId="0" fontId="59" fillId="16" borderId="0" xfId="0" applyFont="1" applyFill="1" applyBorder="1"/>
    <xf numFmtId="176" fontId="59" fillId="0" borderId="0" xfId="0" applyNumberFormat="1" applyFont="1" applyFill="1" applyBorder="1"/>
    <xf numFmtId="0" fontId="16" fillId="16" borderId="0" xfId="0" applyFont="1" applyFill="1"/>
    <xf numFmtId="0" fontId="59" fillId="0" borderId="0" xfId="0" applyFont="1" applyFill="1" applyBorder="1"/>
    <xf numFmtId="177" fontId="0" fillId="0" borderId="0" xfId="0" applyNumberFormat="1" applyFont="1" applyFill="1"/>
    <xf numFmtId="14" fontId="0" fillId="0" borderId="0" xfId="0" applyNumberFormat="1" applyFont="1" applyFill="1" applyBorder="1"/>
    <xf numFmtId="178" fontId="0" fillId="0" borderId="0" xfId="0" applyNumberFormat="1" applyFont="1" applyFill="1" applyBorder="1"/>
    <xf numFmtId="178" fontId="0" fillId="0" borderId="27" xfId="0" applyNumberFormat="1" applyFont="1" applyFill="1" applyBorder="1"/>
    <xf numFmtId="178" fontId="0" fillId="0" borderId="1" xfId="0" applyNumberFormat="1" applyFont="1" applyFill="1" applyBorder="1"/>
    <xf numFmtId="14" fontId="0" fillId="0" borderId="26" xfId="0" applyNumberFormat="1" applyFont="1" applyFill="1" applyBorder="1"/>
    <xf numFmtId="178" fontId="0" fillId="0" borderId="25" xfId="0" applyNumberFormat="1" applyFont="1" applyFill="1" applyBorder="1"/>
    <xf numFmtId="14" fontId="0" fillId="0" borderId="24" xfId="0" applyNumberFormat="1" applyFont="1" applyFill="1" applyBorder="1"/>
    <xf numFmtId="0" fontId="16" fillId="0" borderId="25" xfId="0" applyFont="1" applyFill="1" applyBorder="1" applyAlignment="1">
      <alignment wrapText="1"/>
    </xf>
    <xf numFmtId="0" fontId="16" fillId="0" borderId="0" xfId="0" applyFont="1" applyFill="1" applyBorder="1" applyAlignment="1">
      <alignment wrapText="1"/>
    </xf>
    <xf numFmtId="0" fontId="0" fillId="0" borderId="2" xfId="0" applyFont="1" applyFill="1" applyBorder="1"/>
    <xf numFmtId="0" fontId="60" fillId="0" borderId="0" xfId="0" applyFont="1"/>
    <xf numFmtId="0" fontId="49" fillId="0" borderId="0" xfId="10" applyFont="1"/>
    <xf numFmtId="179" fontId="2" fillId="0" borderId="0" xfId="6" applyNumberFormat="1" applyFill="1" applyAlignment="1">
      <protection locked="0"/>
    </xf>
    <xf numFmtId="10" fontId="0" fillId="0" borderId="0" xfId="0" applyNumberFormat="1" applyFont="1" applyFill="1"/>
    <xf numFmtId="0" fontId="8" fillId="0" borderId="0" xfId="10" applyFill="1"/>
    <xf numFmtId="2" fontId="0" fillId="0" borderId="0" xfId="0" applyNumberFormat="1" applyFont="1" applyFill="1" applyBorder="1"/>
    <xf numFmtId="10" fontId="0" fillId="0" borderId="0" xfId="1" applyNumberFormat="1" applyFont="1" applyFill="1" applyBorder="1"/>
    <xf numFmtId="180" fontId="0" fillId="0" borderId="0" xfId="0" applyNumberFormat="1" applyFont="1" applyFill="1" applyBorder="1"/>
    <xf numFmtId="0" fontId="49" fillId="0" borderId="0" xfId="10" applyFont="1" applyFill="1"/>
    <xf numFmtId="10" fontId="0" fillId="0" borderId="27" xfId="1" applyNumberFormat="1" applyFont="1" applyFill="1" applyBorder="1"/>
    <xf numFmtId="180" fontId="0" fillId="0" borderId="1" xfId="0" applyNumberFormat="1" applyFont="1" applyFill="1" applyBorder="1"/>
    <xf numFmtId="10" fontId="0" fillId="0" borderId="25" xfId="1" applyNumberFormat="1" applyFont="1" applyFill="1" applyBorder="1"/>
    <xf numFmtId="0" fontId="61" fillId="0" borderId="0" xfId="0" applyFont="1" applyFill="1"/>
    <xf numFmtId="176" fontId="61" fillId="0" borderId="0" xfId="0" applyNumberFormat="1" applyFont="1" applyFill="1" applyBorder="1"/>
    <xf numFmtId="0" fontId="61" fillId="0" borderId="0" xfId="0" applyFont="1" applyFill="1" applyBorder="1"/>
    <xf numFmtId="0" fontId="61" fillId="0" borderId="0" xfId="0" applyFont="1"/>
    <xf numFmtId="10" fontId="22" fillId="0" borderId="0" xfId="14" applyNumberFormat="1" applyFill="1"/>
    <xf numFmtId="0" fontId="16" fillId="0" borderId="25" xfId="0" applyFont="1" applyBorder="1" applyAlignment="1">
      <alignment wrapText="1"/>
    </xf>
    <xf numFmtId="0" fontId="16" fillId="0" borderId="0" xfId="0" applyFont="1" applyBorder="1" applyAlignment="1">
      <alignment wrapText="1"/>
    </xf>
    <xf numFmtId="0" fontId="16" fillId="0" borderId="24" xfId="0" applyFont="1" applyFill="1" applyBorder="1"/>
    <xf numFmtId="0" fontId="16" fillId="0" borderId="23" xfId="0" applyFont="1" applyBorder="1" applyAlignment="1">
      <alignment wrapText="1"/>
    </xf>
    <xf numFmtId="0" fontId="16" fillId="0" borderId="2" xfId="0" applyFont="1" applyBorder="1" applyAlignment="1">
      <alignment wrapText="1"/>
    </xf>
    <xf numFmtId="0" fontId="16" fillId="0" borderId="2" xfId="0" applyFont="1" applyFill="1" applyBorder="1" applyAlignment="1">
      <alignment wrapText="1"/>
    </xf>
    <xf numFmtId="0" fontId="16" fillId="0" borderId="22" xfId="0" applyFont="1" applyFill="1" applyBorder="1"/>
    <xf numFmtId="0" fontId="62" fillId="0" borderId="0" xfId="0" applyFont="1" applyFill="1"/>
    <xf numFmtId="0" fontId="63" fillId="0" borderId="0" xfId="0" applyFont="1"/>
    <xf numFmtId="0" fontId="47" fillId="0" borderId="0" xfId="34" applyFont="1"/>
    <xf numFmtId="0" fontId="47" fillId="0" borderId="0" xfId="34" applyFont="1" applyAlignment="1">
      <alignment horizontal="right"/>
    </xf>
    <xf numFmtId="0" fontId="47" fillId="0" borderId="0" xfId="34" applyFont="1" applyAlignment="1">
      <alignment horizontal="left"/>
    </xf>
    <xf numFmtId="4" fontId="6" fillId="0" borderId="0" xfId="8" applyNumberFormat="1" applyAlignment="1" applyProtection="1">
      <alignment horizontal="right"/>
    </xf>
    <xf numFmtId="14" fontId="6" fillId="0" borderId="0" xfId="8" applyNumberFormat="1" applyAlignment="1" applyProtection="1">
      <alignment horizontal="left"/>
    </xf>
    <xf numFmtId="4" fontId="6" fillId="0" borderId="0" xfId="8" applyNumberFormat="1" applyProtection="1"/>
    <xf numFmtId="0" fontId="47" fillId="0" borderId="0" xfId="34" applyFont="1" applyFill="1"/>
    <xf numFmtId="0" fontId="16" fillId="0" borderId="11" xfId="8" applyNumberFormat="1" applyFont="1" applyBorder="1" applyAlignment="1" applyProtection="1">
      <alignment horizontal="right"/>
    </xf>
    <xf numFmtId="0" fontId="16" fillId="0" borderId="11" xfId="8" applyNumberFormat="1" applyFont="1" applyBorder="1" applyAlignment="1" applyProtection="1">
      <alignment horizontal="left"/>
    </xf>
    <xf numFmtId="0" fontId="52" fillId="0" borderId="0" xfId="34" applyFont="1" applyAlignment="1">
      <alignment horizontal="left"/>
    </xf>
    <xf numFmtId="0" fontId="43" fillId="0" borderId="0" xfId="34" applyFont="1"/>
    <xf numFmtId="0" fontId="43" fillId="0" borderId="0" xfId="34" applyFont="1" applyFill="1"/>
    <xf numFmtId="0" fontId="64" fillId="0" borderId="0" xfId="34" applyFont="1"/>
    <xf numFmtId="0" fontId="64" fillId="0" borderId="0" xfId="34" applyFont="1" applyFill="1"/>
    <xf numFmtId="0" fontId="1" fillId="0" borderId="0" xfId="35"/>
    <xf numFmtId="0" fontId="1" fillId="0" borderId="0" xfId="35" applyAlignment="1">
      <alignment horizontal="left"/>
    </xf>
    <xf numFmtId="0" fontId="1" fillId="0" borderId="0" xfId="35" applyFill="1"/>
    <xf numFmtId="14" fontId="1" fillId="0" borderId="0" xfId="35" applyNumberFormat="1" applyFill="1" applyAlignment="1">
      <alignment horizontal="left"/>
    </xf>
    <xf numFmtId="0" fontId="47" fillId="0" borderId="0" xfId="35" applyFont="1"/>
    <xf numFmtId="181" fontId="6" fillId="0" borderId="0" xfId="8" applyNumberFormat="1" applyProtection="1"/>
    <xf numFmtId="14" fontId="6" fillId="0" borderId="0" xfId="8" applyNumberFormat="1" applyFill="1" applyAlignment="1" applyProtection="1">
      <alignment horizontal="left"/>
    </xf>
    <xf numFmtId="182" fontId="0" fillId="0" borderId="0" xfId="36" applyNumberFormat="1" applyFont="1"/>
    <xf numFmtId="14" fontId="47" fillId="0" borderId="0" xfId="35" applyNumberFormat="1" applyFont="1"/>
    <xf numFmtId="181" fontId="32" fillId="0" borderId="11" xfId="35" applyNumberFormat="1" applyFont="1" applyBorder="1" applyAlignment="1">
      <alignment horizontal="left"/>
    </xf>
    <xf numFmtId="0" fontId="1" fillId="13" borderId="0" xfId="35" applyFill="1"/>
    <xf numFmtId="0" fontId="48" fillId="13" borderId="0" xfId="35" applyFont="1" applyFill="1"/>
    <xf numFmtId="0" fontId="19" fillId="13" borderId="0" xfId="11" applyFont="1" applyFill="1" applyAlignment="1">
      <alignment vertical="center"/>
    </xf>
    <xf numFmtId="0" fontId="47" fillId="13" borderId="0" xfId="35" applyFont="1" applyFill="1"/>
    <xf numFmtId="0" fontId="1" fillId="0" borderId="0" xfId="35" applyFont="1"/>
    <xf numFmtId="0" fontId="65" fillId="0" borderId="9" xfId="33" applyFont="1" applyFill="1" applyBorder="1" applyAlignment="1">
      <alignment horizontal="left"/>
    </xf>
    <xf numFmtId="0" fontId="65" fillId="0" borderId="8" xfId="33" applyFont="1" applyFill="1" applyBorder="1" applyAlignment="1">
      <alignment horizontal="left"/>
    </xf>
    <xf numFmtId="0" fontId="65" fillId="0" borderId="7" xfId="33" applyFont="1" applyFill="1" applyBorder="1" applyAlignment="1">
      <alignment horizontal="left"/>
    </xf>
    <xf numFmtId="0" fontId="66" fillId="0" borderId="0" xfId="33" applyFont="1" applyFill="1" applyBorder="1" applyAlignment="1">
      <alignment horizontal="right" vertical="top" wrapText="1"/>
    </xf>
    <xf numFmtId="0" fontId="69" fillId="0" borderId="23" xfId="33" applyFont="1" applyFill="1" applyBorder="1" applyAlignment="1">
      <alignment horizontal="right" vertical="top"/>
    </xf>
    <xf numFmtId="0" fontId="69" fillId="0" borderId="2" xfId="33" applyFont="1" applyFill="1" applyBorder="1" applyAlignment="1">
      <alignment horizontal="right" vertical="top"/>
    </xf>
    <xf numFmtId="0" fontId="69" fillId="0" borderId="22" xfId="33" applyFont="1" applyFill="1" applyBorder="1" applyAlignment="1">
      <alignment horizontal="right" vertical="top"/>
    </xf>
    <xf numFmtId="0" fontId="66" fillId="0" borderId="27" xfId="33" applyFont="1" applyFill="1" applyBorder="1" applyAlignment="1">
      <alignment horizontal="right" vertical="top" wrapText="1"/>
    </xf>
    <xf numFmtId="0" fontId="69" fillId="0" borderId="11" xfId="33" applyFont="1" applyFill="1" applyBorder="1" applyAlignment="1">
      <alignment horizontal="right" vertical="top" wrapText="1"/>
    </xf>
    <xf numFmtId="0" fontId="69" fillId="0" borderId="35" xfId="33" applyFont="1" applyFill="1" applyBorder="1" applyAlignment="1">
      <alignment horizontal="right" vertical="top" wrapText="1"/>
    </xf>
    <xf numFmtId="0" fontId="66" fillId="0" borderId="1" xfId="33" applyFont="1" applyFill="1" applyBorder="1" applyAlignment="1">
      <alignment horizontal="right" vertical="top" wrapText="1"/>
    </xf>
    <xf numFmtId="0" fontId="69" fillId="0" borderId="34" xfId="33" applyFont="1" applyFill="1" applyBorder="1" applyAlignment="1">
      <alignment horizontal="right" vertical="top"/>
    </xf>
    <xf numFmtId="0" fontId="69" fillId="0" borderId="11" xfId="33" applyFont="1" applyFill="1" applyBorder="1" applyAlignment="1">
      <alignment horizontal="right" vertical="top"/>
    </xf>
    <xf numFmtId="0" fontId="69" fillId="0" borderId="35" xfId="33" applyFont="1" applyFill="1" applyBorder="1" applyAlignment="1">
      <alignment horizontal="right" vertical="top"/>
    </xf>
    <xf numFmtId="0" fontId="66" fillId="0" borderId="37" xfId="33" applyFont="1" applyFill="1" applyBorder="1" applyAlignment="1">
      <alignment horizontal="right" vertical="top" wrapText="1"/>
    </xf>
    <xf numFmtId="0" fontId="69" fillId="0" borderId="34" xfId="33" applyFont="1" applyFill="1" applyBorder="1" applyAlignment="1">
      <alignment horizontal="right" wrapText="1"/>
    </xf>
    <xf numFmtId="0" fontId="47" fillId="0" borderId="1" xfId="33" applyFont="1" applyFill="1" applyBorder="1" applyAlignment="1">
      <alignment horizontal="right"/>
    </xf>
    <xf numFmtId="0" fontId="65" fillId="0" borderId="38" xfId="33" applyFont="1" applyFill="1" applyBorder="1" applyAlignment="1">
      <alignment horizontal="right" vertical="top" wrapText="1"/>
    </xf>
    <xf numFmtId="0" fontId="65" fillId="0" borderId="39" xfId="33" applyFont="1" applyFill="1" applyBorder="1" applyAlignment="1">
      <alignment horizontal="right" vertical="top" wrapText="1"/>
    </xf>
    <xf numFmtId="0" fontId="47" fillId="0" borderId="0" xfId="33" applyFont="1" applyFill="1" applyBorder="1"/>
    <xf numFmtId="0" fontId="47" fillId="0" borderId="0" xfId="33" applyFont="1" applyFill="1"/>
    <xf numFmtId="168" fontId="47" fillId="0" borderId="0" xfId="33" applyNumberFormat="1" applyFont="1" applyFill="1"/>
    <xf numFmtId="0" fontId="1" fillId="0" borderId="0" xfId="38"/>
    <xf numFmtId="173" fontId="1" fillId="0" borderId="0" xfId="38" applyNumberFormat="1"/>
    <xf numFmtId="183" fontId="0" fillId="0" borderId="0" xfId="39" applyNumberFormat="1" applyFont="1"/>
    <xf numFmtId="3" fontId="1" fillId="0" borderId="0" xfId="38" applyNumberFormat="1"/>
    <xf numFmtId="178" fontId="1" fillId="0" borderId="0" xfId="38" applyNumberFormat="1"/>
    <xf numFmtId="9" fontId="0" fillId="0" borderId="0" xfId="40" applyFont="1"/>
    <xf numFmtId="2" fontId="1" fillId="0" borderId="0" xfId="38" applyNumberFormat="1"/>
    <xf numFmtId="179" fontId="1" fillId="0" borderId="0" xfId="38" applyNumberFormat="1"/>
    <xf numFmtId="168" fontId="1" fillId="0" borderId="0" xfId="38" applyNumberFormat="1"/>
    <xf numFmtId="4" fontId="69" fillId="0" borderId="0" xfId="33" applyNumberFormat="1" applyFont="1" applyFill="1" applyBorder="1" applyAlignment="1">
      <alignment horizontal="right"/>
    </xf>
    <xf numFmtId="0" fontId="68" fillId="0" borderId="0" xfId="33" applyFont="1" applyFill="1" applyBorder="1" applyAlignment="1">
      <alignment horizontal="left" vertical="top" wrapText="1"/>
    </xf>
    <xf numFmtId="0" fontId="1" fillId="0" borderId="2" xfId="38" applyBorder="1"/>
    <xf numFmtId="0" fontId="1" fillId="0" borderId="0" xfId="38" applyBorder="1"/>
    <xf numFmtId="173" fontId="1" fillId="0" borderId="2" xfId="38" applyNumberFormat="1" applyBorder="1"/>
    <xf numFmtId="0" fontId="68" fillId="0" borderId="2" xfId="33" applyFont="1" applyFill="1" applyBorder="1" applyAlignment="1">
      <alignment vertical="top" wrapText="1"/>
    </xf>
    <xf numFmtId="168" fontId="69" fillId="0" borderId="8" xfId="33" applyNumberFormat="1" applyFont="1" applyFill="1" applyBorder="1" applyAlignment="1">
      <alignment horizontal="right"/>
    </xf>
    <xf numFmtId="168" fontId="69" fillId="0" borderId="0" xfId="33" applyNumberFormat="1" applyFont="1" applyFill="1" applyBorder="1" applyAlignment="1">
      <alignment horizontal="right"/>
    </xf>
    <xf numFmtId="168" fontId="69" fillId="0" borderId="24" xfId="33" applyNumberFormat="1" applyFont="1" applyFill="1" applyBorder="1" applyAlignment="1">
      <alignment horizontal="right"/>
    </xf>
    <xf numFmtId="168" fontId="69" fillId="0" borderId="25" xfId="33" applyNumberFormat="1" applyFont="1" applyFill="1" applyBorder="1" applyAlignment="1">
      <alignment horizontal="right"/>
    </xf>
    <xf numFmtId="3" fontId="69" fillId="0" borderId="0" xfId="33" applyNumberFormat="1" applyFont="1" applyFill="1" applyBorder="1" applyAlignment="1">
      <alignment horizontal="right"/>
    </xf>
    <xf numFmtId="3" fontId="69" fillId="0" borderId="24" xfId="33" applyNumberFormat="1" applyFont="1" applyFill="1" applyBorder="1" applyAlignment="1">
      <alignment horizontal="right"/>
    </xf>
    <xf numFmtId="168" fontId="69" fillId="0" borderId="26" xfId="33" applyNumberFormat="1" applyFont="1" applyFill="1" applyBorder="1" applyAlignment="1">
      <alignment horizontal="right"/>
    </xf>
    <xf numFmtId="173" fontId="69" fillId="0" borderId="0" xfId="33" applyNumberFormat="1" applyFont="1" applyFill="1" applyBorder="1" applyAlignment="1">
      <alignment horizontal="right"/>
    </xf>
    <xf numFmtId="3" fontId="69" fillId="0" borderId="25" xfId="33" applyNumberFormat="1" applyFont="1" applyFill="1" applyBorder="1" applyAlignment="1">
      <alignment horizontal="right"/>
    </xf>
    <xf numFmtId="168" fontId="69" fillId="0" borderId="7" xfId="33" applyNumberFormat="1" applyFont="1" applyFill="1" applyBorder="1" applyAlignment="1">
      <alignment horizontal="right"/>
    </xf>
    <xf numFmtId="168" fontId="69" fillId="0" borderId="2" xfId="33" applyNumberFormat="1" applyFont="1" applyFill="1" applyBorder="1" applyAlignment="1">
      <alignment horizontal="right"/>
    </xf>
    <xf numFmtId="168" fontId="69" fillId="0" borderId="22" xfId="33" applyNumberFormat="1" applyFont="1" applyFill="1" applyBorder="1" applyAlignment="1">
      <alignment horizontal="right"/>
    </xf>
    <xf numFmtId="168" fontId="69" fillId="0" borderId="23" xfId="33" applyNumberFormat="1" applyFont="1" applyFill="1" applyBorder="1" applyAlignment="1">
      <alignment horizontal="right"/>
    </xf>
    <xf numFmtId="3" fontId="69" fillId="0" borderId="2" xfId="33" applyNumberFormat="1" applyFont="1" applyFill="1" applyBorder="1" applyAlignment="1">
      <alignment horizontal="right"/>
    </xf>
    <xf numFmtId="3" fontId="69" fillId="0" borderId="22" xfId="33" applyNumberFormat="1" applyFont="1" applyFill="1" applyBorder="1" applyAlignment="1">
      <alignment horizontal="right"/>
    </xf>
    <xf numFmtId="3" fontId="69" fillId="0" borderId="23" xfId="33" applyNumberFormat="1" applyFont="1" applyFill="1" applyBorder="1" applyAlignment="1">
      <alignment horizontal="right"/>
    </xf>
    <xf numFmtId="173" fontId="69" fillId="0" borderId="2" xfId="33" applyNumberFormat="1" applyFont="1" applyFill="1" applyBorder="1" applyAlignment="1">
      <alignment horizontal="right"/>
    </xf>
    <xf numFmtId="3" fontId="69" fillId="0" borderId="9" xfId="33" applyNumberFormat="1" applyFont="1" applyFill="1" applyBorder="1" applyAlignment="1">
      <alignment horizontal="right"/>
    </xf>
    <xf numFmtId="3" fontId="69" fillId="0" borderId="1" xfId="33" applyNumberFormat="1" applyFont="1" applyFill="1" applyBorder="1" applyAlignment="1">
      <alignment horizontal="right"/>
    </xf>
    <xf numFmtId="3" fontId="69" fillId="0" borderId="26" xfId="33" applyNumberFormat="1" applyFont="1" applyFill="1" applyBorder="1" applyAlignment="1">
      <alignment horizontal="right"/>
    </xf>
    <xf numFmtId="3" fontId="69" fillId="0" borderId="27" xfId="33" applyNumberFormat="1" applyFont="1" applyFill="1" applyBorder="1" applyAlignment="1">
      <alignment horizontal="right"/>
    </xf>
    <xf numFmtId="168" fontId="69" fillId="0" borderId="1" xfId="33" applyNumberFormat="1" applyFont="1" applyFill="1" applyBorder="1" applyAlignment="1">
      <alignment horizontal="right"/>
    </xf>
    <xf numFmtId="173" fontId="69" fillId="0" borderId="1" xfId="33" applyNumberFormat="1" applyFont="1" applyFill="1" applyBorder="1" applyAlignment="1">
      <alignment horizontal="right"/>
    </xf>
    <xf numFmtId="0" fontId="1" fillId="0" borderId="0" xfId="38" applyAlignment="1">
      <alignment horizontal="right"/>
    </xf>
    <xf numFmtId="174" fontId="65" fillId="0" borderId="8" xfId="33" applyNumberFormat="1" applyFont="1" applyFill="1" applyBorder="1" applyAlignment="1">
      <alignment horizontal="left"/>
    </xf>
    <xf numFmtId="175" fontId="52" fillId="0" borderId="0" xfId="31" applyNumberFormat="1" applyFont="1" applyFill="1" applyBorder="1" applyAlignment="1">
      <alignment horizontal="left"/>
    </xf>
    <xf numFmtId="167" fontId="7" fillId="15" borderId="25" xfId="19" applyNumberFormat="1" applyFont="1" applyFill="1" applyBorder="1" applyAlignment="1">
      <alignment horizontal="right"/>
    </xf>
    <xf numFmtId="0" fontId="47" fillId="0" borderId="26" xfId="28" applyFont="1" applyBorder="1"/>
    <xf numFmtId="0" fontId="47" fillId="0" borderId="24" xfId="28" applyFont="1" applyBorder="1"/>
    <xf numFmtId="9" fontId="7" fillId="15" borderId="27" xfId="9" applyNumberFormat="1" applyFill="1" applyBorder="1"/>
    <xf numFmtId="0" fontId="60" fillId="0" borderId="0" xfId="0" applyFont="1" applyFill="1" applyBorder="1"/>
    <xf numFmtId="0" fontId="60" fillId="0" borderId="0" xfId="0" applyFont="1" applyFill="1"/>
    <xf numFmtId="0" fontId="31" fillId="0" borderId="0" xfId="27" applyFont="1" applyFill="1" applyAlignment="1">
      <alignment horizontal="right"/>
    </xf>
    <xf numFmtId="14" fontId="31" fillId="0" borderId="42" xfId="27" applyNumberFormat="1" applyFont="1" applyBorder="1" applyAlignment="1">
      <alignment horizontal="right"/>
    </xf>
    <xf numFmtId="2" fontId="31" fillId="0" borderId="41" xfId="27" applyNumberFormat="1" applyFont="1" applyFill="1" applyBorder="1" applyAlignment="1">
      <alignment horizontal="right"/>
    </xf>
    <xf numFmtId="2" fontId="31" fillId="0" borderId="40" xfId="27" applyNumberFormat="1" applyFont="1" applyFill="1" applyBorder="1" applyAlignment="1">
      <alignment horizontal="right"/>
    </xf>
    <xf numFmtId="14" fontId="31" fillId="0" borderId="24" xfId="27" applyNumberFormat="1" applyFont="1" applyBorder="1" applyAlignment="1">
      <alignment horizontal="right"/>
    </xf>
    <xf numFmtId="2" fontId="31" fillId="0" borderId="0" xfId="27" applyNumberFormat="1" applyFont="1" applyFill="1" applyBorder="1" applyAlignment="1">
      <alignment horizontal="right"/>
    </xf>
    <xf numFmtId="2" fontId="31" fillId="0" borderId="25" xfId="27" applyNumberFormat="1" applyFont="1" applyFill="1" applyBorder="1" applyAlignment="1">
      <alignment horizontal="right"/>
    </xf>
    <xf numFmtId="170" fontId="45" fillId="0" borderId="33" xfId="27" applyNumberFormat="1" applyFont="1" applyFill="1" applyBorder="1"/>
    <xf numFmtId="4" fontId="31" fillId="0" borderId="32" xfId="27" applyNumberFormat="1" applyFont="1" applyBorder="1"/>
    <xf numFmtId="4" fontId="31" fillId="0" borderId="31" xfId="27" applyNumberFormat="1" applyFont="1" applyBorder="1"/>
    <xf numFmtId="0" fontId="31" fillId="0" borderId="0" xfId="27" applyFont="1" applyFill="1" applyBorder="1" applyAlignment="1">
      <alignment horizontal="right"/>
    </xf>
    <xf numFmtId="14" fontId="31" fillId="0" borderId="0" xfId="27" applyNumberFormat="1" applyFont="1" applyBorder="1" applyAlignment="1">
      <alignment horizontal="right"/>
    </xf>
    <xf numFmtId="0" fontId="31" fillId="0" borderId="0" xfId="27" applyFont="1" applyBorder="1"/>
    <xf numFmtId="14" fontId="31" fillId="0" borderId="26" xfId="27" applyNumberFormat="1" applyFont="1" applyBorder="1" applyAlignment="1">
      <alignment horizontal="right"/>
    </xf>
    <xf numFmtId="2" fontId="31" fillId="0" borderId="1" xfId="27" applyNumberFormat="1" applyFont="1" applyFill="1" applyBorder="1" applyAlignment="1">
      <alignment horizontal="right"/>
    </xf>
    <xf numFmtId="2" fontId="31" fillId="0" borderId="27" xfId="27" applyNumberFormat="1" applyFont="1" applyFill="1" applyBorder="1" applyAlignment="1">
      <alignment horizontal="right"/>
    </xf>
    <xf numFmtId="0" fontId="5" fillId="0" borderId="0" xfId="31"/>
    <xf numFmtId="9" fontId="0" fillId="0" borderId="0" xfId="32" applyFont="1"/>
    <xf numFmtId="168" fontId="5" fillId="0" borderId="0" xfId="31" applyNumberFormat="1"/>
    <xf numFmtId="0" fontId="32" fillId="0" borderId="0" xfId="27" applyFont="1" applyFill="1"/>
    <xf numFmtId="1" fontId="0" fillId="0" borderId="0" xfId="0" applyNumberFormat="1" applyFont="1" applyFill="1" applyBorder="1"/>
    <xf numFmtId="1" fontId="0" fillId="0" borderId="25" xfId="0" applyNumberFormat="1" applyFont="1" applyFill="1" applyBorder="1"/>
    <xf numFmtId="9" fontId="0" fillId="0" borderId="0" xfId="0" applyNumberFormat="1"/>
    <xf numFmtId="0" fontId="60" fillId="0" borderId="0" xfId="0" applyFont="1" applyBorder="1"/>
    <xf numFmtId="170" fontId="45" fillId="0" borderId="0" xfId="27" applyNumberFormat="1" applyFont="1" applyFill="1" applyBorder="1"/>
    <xf numFmtId="0" fontId="31" fillId="0" borderId="13" xfId="27" applyFont="1" applyBorder="1"/>
    <xf numFmtId="0" fontId="31" fillId="0" borderId="12" xfId="27" applyFont="1" applyBorder="1"/>
    <xf numFmtId="0" fontId="31" fillId="0" borderId="15" xfId="27" applyFont="1" applyBorder="1"/>
    <xf numFmtId="0" fontId="31" fillId="0" borderId="17" xfId="27" applyFont="1" applyBorder="1"/>
    <xf numFmtId="0" fontId="31" fillId="0" borderId="10" xfId="27" applyFont="1" applyBorder="1"/>
    <xf numFmtId="168" fontId="51" fillId="17" borderId="14" xfId="27" applyNumberFormat="1" applyFont="1" applyFill="1" applyBorder="1"/>
    <xf numFmtId="168" fontId="51" fillId="17" borderId="16" xfId="27" applyNumberFormat="1" applyFont="1" applyFill="1" applyBorder="1"/>
    <xf numFmtId="168" fontId="31" fillId="0" borderId="16" xfId="27" applyNumberFormat="1" applyFont="1" applyBorder="1"/>
    <xf numFmtId="168" fontId="51" fillId="17" borderId="18" xfId="27" applyNumberFormat="1" applyFont="1" applyFill="1" applyBorder="1"/>
    <xf numFmtId="0" fontId="51" fillId="0" borderId="0" xfId="0" applyFont="1" applyFill="1" applyBorder="1" applyAlignment="1">
      <alignment horizontal="left" vertical="center"/>
    </xf>
    <xf numFmtId="0" fontId="51" fillId="0" borderId="0" xfId="0" applyFont="1" applyFill="1" applyBorder="1"/>
    <xf numFmtId="0" fontId="51" fillId="0" borderId="0" xfId="27" applyFont="1" applyFill="1"/>
    <xf numFmtId="173" fontId="31" fillId="0" borderId="26" xfId="27" applyNumberFormat="1" applyFont="1" applyFill="1" applyBorder="1"/>
    <xf numFmtId="0" fontId="31" fillId="0" borderId="43" xfId="27" applyFont="1" applyBorder="1"/>
    <xf numFmtId="0" fontId="31" fillId="0" borderId="28" xfId="27" applyFont="1" applyFill="1" applyBorder="1"/>
    <xf numFmtId="10" fontId="31" fillId="0" borderId="28" xfId="19" applyNumberFormat="1" applyFont="1" applyFill="1" applyBorder="1"/>
    <xf numFmtId="10" fontId="31" fillId="0" borderId="44" xfId="19" applyNumberFormat="1" applyFont="1" applyFill="1" applyBorder="1"/>
    <xf numFmtId="172" fontId="31" fillId="0" borderId="44" xfId="27" applyNumberFormat="1" applyFont="1" applyFill="1" applyBorder="1"/>
    <xf numFmtId="0" fontId="47" fillId="0" borderId="26" xfId="28" applyFont="1" applyFill="1" applyBorder="1" applyAlignment="1">
      <alignment horizontal="right"/>
    </xf>
    <xf numFmtId="0" fontId="31" fillId="0" borderId="27" xfId="27" applyFont="1" applyFill="1" applyBorder="1"/>
    <xf numFmtId="0" fontId="31" fillId="0" borderId="26" xfId="27" applyFont="1" applyFill="1" applyBorder="1" applyAlignment="1">
      <alignment horizontal="right"/>
    </xf>
    <xf numFmtId="0" fontId="31" fillId="0" borderId="1" xfId="27" applyFont="1" applyFill="1" applyBorder="1" applyAlignment="1">
      <alignment horizontal="right"/>
    </xf>
    <xf numFmtId="0" fontId="31" fillId="0" borderId="27" xfId="27" applyFont="1" applyFill="1" applyBorder="1" applyAlignment="1">
      <alignment horizontal="right"/>
    </xf>
    <xf numFmtId="0" fontId="31" fillId="0" borderId="44" xfId="27" applyFont="1" applyFill="1" applyBorder="1" applyAlignment="1">
      <alignment horizontal="right"/>
    </xf>
    <xf numFmtId="0" fontId="31" fillId="0" borderId="0" xfId="27" applyFont="1" applyBorder="1" applyAlignment="1">
      <alignment horizontal="right"/>
    </xf>
    <xf numFmtId="0" fontId="31" fillId="0" borderId="25" xfId="27" applyFont="1" applyBorder="1"/>
    <xf numFmtId="167" fontId="31" fillId="0" borderId="0" xfId="19" applyNumberFormat="1" applyFont="1" applyBorder="1"/>
    <xf numFmtId="0" fontId="31" fillId="0" borderId="1" xfId="27" applyFont="1" applyBorder="1"/>
    <xf numFmtId="0" fontId="31" fillId="0" borderId="27" xfId="27" applyFont="1" applyBorder="1"/>
    <xf numFmtId="0" fontId="31" fillId="0" borderId="1" xfId="27" applyFont="1" applyBorder="1" applyAlignment="1">
      <alignment horizontal="right"/>
    </xf>
    <xf numFmtId="2" fontId="31" fillId="0" borderId="1" xfId="27" applyNumberFormat="1" applyFont="1" applyFill="1" applyBorder="1"/>
    <xf numFmtId="2" fontId="31" fillId="0" borderId="1" xfId="27" applyNumberFormat="1" applyFont="1" applyBorder="1"/>
    <xf numFmtId="0" fontId="31" fillId="0" borderId="24" xfId="27" applyFont="1" applyBorder="1"/>
    <xf numFmtId="167" fontId="31" fillId="0" borderId="24" xfId="19" applyNumberFormat="1" applyFont="1" applyBorder="1"/>
    <xf numFmtId="167" fontId="31" fillId="0" borderId="26" xfId="19" applyNumberFormat="1" applyFont="1" applyBorder="1"/>
    <xf numFmtId="0" fontId="31" fillId="0" borderId="26" xfId="27" applyFont="1" applyBorder="1"/>
    <xf numFmtId="0" fontId="60" fillId="0" borderId="0" xfId="27" applyFont="1" applyFill="1"/>
    <xf numFmtId="0" fontId="2" fillId="0" borderId="2" xfId="14" applyFont="1" applyFill="1" applyBorder="1"/>
    <xf numFmtId="2" fontId="31" fillId="0" borderId="2" xfId="27" applyNumberFormat="1" applyFont="1" applyFill="1" applyBorder="1"/>
    <xf numFmtId="0" fontId="31" fillId="0" borderId="24" xfId="27" applyFont="1" applyBorder="1" applyAlignment="1">
      <alignment horizontal="right"/>
    </xf>
    <xf numFmtId="173" fontId="31" fillId="0" borderId="22" xfId="27" applyNumberFormat="1" applyFont="1" applyBorder="1"/>
    <xf numFmtId="173" fontId="31" fillId="0" borderId="2" xfId="27" applyNumberFormat="1" applyFont="1" applyBorder="1"/>
    <xf numFmtId="173" fontId="31" fillId="0" borderId="24" xfId="27" applyNumberFormat="1" applyFont="1" applyBorder="1"/>
    <xf numFmtId="173" fontId="31" fillId="0" borderId="0" xfId="27" applyNumberFormat="1" applyFont="1" applyBorder="1"/>
    <xf numFmtId="173" fontId="31" fillId="0" borderId="26" xfId="27" applyNumberFormat="1" applyFont="1" applyBorder="1"/>
    <xf numFmtId="173" fontId="31" fillId="0" borderId="1" xfId="27" applyNumberFormat="1" applyFont="1" applyBorder="1"/>
    <xf numFmtId="173" fontId="51" fillId="17" borderId="1" xfId="27" applyNumberFormat="1" applyFont="1" applyFill="1" applyBorder="1"/>
    <xf numFmtId="173" fontId="51" fillId="17" borderId="27" xfId="27" applyNumberFormat="1" applyFont="1" applyFill="1" applyBorder="1"/>
    <xf numFmtId="0" fontId="31" fillId="0" borderId="26" xfId="27" applyFont="1" applyBorder="1" applyAlignment="1">
      <alignment horizontal="right"/>
    </xf>
    <xf numFmtId="167" fontId="31" fillId="0" borderId="22" xfId="19" applyNumberFormat="1" applyFont="1" applyBorder="1"/>
    <xf numFmtId="167" fontId="31" fillId="0" borderId="2" xfId="19" applyNumberFormat="1" applyFont="1" applyBorder="1"/>
    <xf numFmtId="167" fontId="31" fillId="0" borderId="23" xfId="19" applyNumberFormat="1" applyFont="1" applyBorder="1"/>
    <xf numFmtId="167" fontId="31" fillId="0" borderId="25" xfId="19" applyNumberFormat="1" applyFont="1" applyBorder="1"/>
    <xf numFmtId="167" fontId="31" fillId="0" borderId="1" xfId="19" applyNumberFormat="1" applyFont="1" applyBorder="1"/>
    <xf numFmtId="167" fontId="31" fillId="0" borderId="27" xfId="19" applyNumberFormat="1" applyFont="1" applyBorder="1"/>
    <xf numFmtId="0" fontId="0" fillId="18" borderId="0" xfId="0" applyFont="1" applyFill="1" applyBorder="1" applyAlignment="1"/>
    <xf numFmtId="0" fontId="52" fillId="19" borderId="0" xfId="28" applyFont="1" applyFill="1"/>
    <xf numFmtId="0" fontId="47" fillId="19" borderId="0" xfId="28" applyFont="1" applyFill="1"/>
    <xf numFmtId="0" fontId="19" fillId="19" borderId="0" xfId="11" applyFill="1" applyAlignment="1">
      <alignment wrapText="1"/>
    </xf>
    <xf numFmtId="0" fontId="16" fillId="19" borderId="0" xfId="0" applyFont="1" applyFill="1" applyAlignment="1">
      <alignment wrapText="1"/>
    </xf>
    <xf numFmtId="0" fontId="0" fillId="19" borderId="0" xfId="0" applyFill="1"/>
    <xf numFmtId="0" fontId="0" fillId="19" borderId="0" xfId="0" applyFill="1" applyAlignment="1">
      <alignment wrapText="1"/>
    </xf>
    <xf numFmtId="0" fontId="73" fillId="0" borderId="0" xfId="0" applyFont="1" applyFill="1"/>
    <xf numFmtId="0" fontId="0" fillId="20" borderId="0" xfId="0" applyFont="1" applyFill="1" applyBorder="1" applyAlignment="1"/>
    <xf numFmtId="0" fontId="0" fillId="20" borderId="0" xfId="0" applyFont="1" applyFill="1" applyBorder="1" applyAlignment="1">
      <alignment horizontal="right"/>
    </xf>
    <xf numFmtId="0" fontId="19" fillId="20" borderId="0" xfId="11" applyFill="1" applyBorder="1" applyAlignment="1"/>
    <xf numFmtId="0" fontId="51" fillId="20" borderId="0" xfId="0" applyFont="1" applyFill="1" applyBorder="1" applyAlignment="1"/>
    <xf numFmtId="0" fontId="19" fillId="19" borderId="0" xfId="11" applyFill="1"/>
    <xf numFmtId="0" fontId="1" fillId="19" borderId="0" xfId="28" applyFill="1" applyAlignment="1"/>
    <xf numFmtId="0" fontId="19" fillId="19" borderId="0" xfId="11" applyFill="1" applyAlignment="1"/>
    <xf numFmtId="0" fontId="52" fillId="7" borderId="0" xfId="28" applyFont="1" applyFill="1"/>
    <xf numFmtId="0" fontId="52" fillId="0" borderId="0" xfId="28" applyFont="1"/>
    <xf numFmtId="2" fontId="47" fillId="0" borderId="22" xfId="28" applyNumberFormat="1" applyFont="1" applyFill="1" applyBorder="1"/>
    <xf numFmtId="2" fontId="47" fillId="0" borderId="2" xfId="28" applyNumberFormat="1" applyFont="1" applyBorder="1"/>
    <xf numFmtId="2" fontId="47" fillId="0" borderId="23" xfId="28" applyNumberFormat="1" applyFont="1" applyBorder="1"/>
    <xf numFmtId="2" fontId="47" fillId="0" borderId="0" xfId="28" applyNumberFormat="1" applyFont="1" applyBorder="1"/>
    <xf numFmtId="2" fontId="47" fillId="0" borderId="25" xfId="28" applyNumberFormat="1" applyFont="1" applyBorder="1"/>
    <xf numFmtId="2" fontId="47" fillId="0" borderId="26" xfId="28" applyNumberFormat="1" applyFont="1" applyFill="1" applyBorder="1"/>
    <xf numFmtId="2" fontId="47" fillId="0" borderId="1" xfId="28" applyNumberFormat="1" applyFont="1" applyBorder="1"/>
    <xf numFmtId="2" fontId="47" fillId="0" borderId="27" xfId="28" applyNumberFormat="1" applyFont="1" applyBorder="1"/>
    <xf numFmtId="0" fontId="47" fillId="0" borderId="25" xfId="28" applyFont="1" applyBorder="1"/>
    <xf numFmtId="174" fontId="52" fillId="0" borderId="25" xfId="31" applyNumberFormat="1" applyFont="1" applyFill="1" applyBorder="1" applyAlignment="1">
      <alignment horizontal="left"/>
    </xf>
    <xf numFmtId="180" fontId="40" fillId="0" borderId="0" xfId="0" applyNumberFormat="1" applyFont="1" applyFill="1" applyBorder="1"/>
    <xf numFmtId="180" fontId="40" fillId="0" borderId="1" xfId="0" applyNumberFormat="1" applyFont="1" applyFill="1" applyBorder="1"/>
    <xf numFmtId="10" fontId="40" fillId="0" borderId="25" xfId="1" applyNumberFormat="1" applyFont="1" applyFill="1" applyBorder="1" applyAlignment="1" applyProtection="1">
      <protection locked="0"/>
    </xf>
    <xf numFmtId="175" fontId="52" fillId="0" borderId="26" xfId="31" applyNumberFormat="1" applyFont="1" applyFill="1" applyBorder="1" applyAlignment="1">
      <alignment horizontal="left"/>
    </xf>
    <xf numFmtId="2" fontId="47" fillId="0" borderId="1" xfId="28" applyNumberFormat="1" applyFont="1" applyFill="1" applyBorder="1"/>
    <xf numFmtId="2" fontId="47" fillId="0" borderId="27" xfId="28" applyNumberFormat="1" applyFont="1" applyFill="1" applyBorder="1"/>
    <xf numFmtId="167" fontId="47" fillId="0" borderId="1" xfId="32" applyNumberFormat="1" applyFont="1" applyFill="1" applyBorder="1"/>
    <xf numFmtId="0" fontId="47" fillId="0" borderId="1" xfId="28" applyFont="1" applyFill="1" applyBorder="1"/>
    <xf numFmtId="174" fontId="47" fillId="0" borderId="1" xfId="28" applyNumberFormat="1" applyFont="1" applyFill="1" applyBorder="1"/>
    <xf numFmtId="9" fontId="6" fillId="0" borderId="1" xfId="8" applyNumberFormat="1" applyFill="1" applyBorder="1" applyProtection="1"/>
    <xf numFmtId="167" fontId="47" fillId="0" borderId="26" xfId="32" applyNumberFormat="1" applyFont="1" applyFill="1" applyBorder="1"/>
    <xf numFmtId="9" fontId="47" fillId="0" borderId="1" xfId="32" applyFont="1" applyFill="1" applyBorder="1"/>
    <xf numFmtId="9" fontId="47" fillId="0" borderId="27" xfId="32" applyFont="1" applyFill="1" applyBorder="1"/>
    <xf numFmtId="9" fontId="47" fillId="0" borderId="27" xfId="28" applyNumberFormat="1" applyFont="1" applyFill="1" applyBorder="1"/>
    <xf numFmtId="0" fontId="0" fillId="7" borderId="24" xfId="0" applyFont="1" applyFill="1" applyBorder="1" applyAlignment="1">
      <alignment wrapText="1"/>
    </xf>
    <xf numFmtId="0" fontId="0" fillId="0" borderId="0" xfId="0" applyAlignment="1">
      <alignment wrapText="1"/>
    </xf>
    <xf numFmtId="0" fontId="27" fillId="7" borderId="0" xfId="0" applyFont="1" applyFill="1" applyBorder="1" applyAlignment="1">
      <alignment wrapText="1"/>
    </xf>
    <xf numFmtId="0" fontId="27" fillId="0" borderId="0" xfId="0" applyFont="1" applyAlignment="1">
      <alignment wrapText="1"/>
    </xf>
    <xf numFmtId="0" fontId="12" fillId="5" borderId="30" xfId="24" applyFont="1" applyFill="1" applyBorder="1" applyAlignment="1">
      <alignment horizontal="left" vertical="top"/>
    </xf>
    <xf numFmtId="0" fontId="12" fillId="5" borderId="0" xfId="24" applyFont="1" applyFill="1" applyBorder="1" applyAlignment="1">
      <alignment horizontal="left" vertical="top"/>
    </xf>
    <xf numFmtId="0" fontId="12" fillId="5" borderId="3" xfId="24" applyFont="1" applyFill="1" applyBorder="1" applyAlignment="1">
      <alignment horizontal="left" vertical="top"/>
    </xf>
    <xf numFmtId="0" fontId="47" fillId="0" borderId="2" xfId="28" applyFont="1" applyBorder="1" applyAlignment="1">
      <alignment horizontal="center" wrapText="1"/>
    </xf>
    <xf numFmtId="0" fontId="47" fillId="0" borderId="23" xfId="28" applyFont="1" applyBorder="1" applyAlignment="1">
      <alignment horizontal="center" wrapText="1"/>
    </xf>
    <xf numFmtId="0" fontId="31" fillId="0" borderId="22" xfId="27" applyFont="1" applyBorder="1" applyAlignment="1">
      <alignment horizontal="center"/>
    </xf>
    <xf numFmtId="0" fontId="31" fillId="0" borderId="2" xfId="27" applyFont="1" applyBorder="1" applyAlignment="1">
      <alignment horizontal="center"/>
    </xf>
    <xf numFmtId="0" fontId="31" fillId="0" borderId="23" xfId="27" applyFont="1" applyBorder="1" applyAlignment="1">
      <alignment horizontal="center"/>
    </xf>
    <xf numFmtId="0" fontId="68" fillId="0" borderId="0" xfId="33" applyFont="1" applyFill="1" applyBorder="1" applyAlignment="1">
      <alignment vertical="top" wrapText="1"/>
    </xf>
    <xf numFmtId="0" fontId="69" fillId="0" borderId="0" xfId="33" applyFont="1" applyFill="1" applyBorder="1" applyAlignment="1">
      <alignment horizontal="left" vertical="center" wrapText="1"/>
    </xf>
    <xf numFmtId="0" fontId="1" fillId="0" borderId="0" xfId="38" applyAlignment="1">
      <alignment wrapText="1"/>
    </xf>
    <xf numFmtId="0" fontId="68" fillId="0" borderId="0" xfId="33" applyFont="1" applyFill="1" applyBorder="1" applyAlignment="1">
      <alignment horizontal="left" vertical="top" wrapText="1"/>
    </xf>
    <xf numFmtId="0" fontId="1" fillId="0" borderId="0" xfId="38" applyBorder="1" applyAlignment="1">
      <alignment wrapText="1"/>
    </xf>
    <xf numFmtId="0" fontId="65" fillId="0" borderId="35" xfId="33" applyFont="1" applyFill="1" applyBorder="1" applyAlignment="1">
      <alignment horizontal="center"/>
    </xf>
    <xf numFmtId="0" fontId="65" fillId="0" borderId="11" xfId="33" applyFont="1" applyFill="1" applyBorder="1" applyAlignment="1">
      <alignment horizontal="center"/>
    </xf>
    <xf numFmtId="0" fontId="65" fillId="0" borderId="34" xfId="33" applyFont="1" applyFill="1" applyBorder="1" applyAlignment="1">
      <alignment horizontal="center"/>
    </xf>
    <xf numFmtId="0" fontId="65" fillId="0" borderId="22" xfId="33" applyFont="1" applyFill="1" applyBorder="1" applyAlignment="1">
      <alignment horizontal="right" vertical="top"/>
    </xf>
    <xf numFmtId="0" fontId="65" fillId="0" borderId="26" xfId="33" applyFont="1" applyFill="1" applyBorder="1" applyAlignment="1">
      <alignment horizontal="right" vertical="top"/>
    </xf>
    <xf numFmtId="0" fontId="65" fillId="0" borderId="7" xfId="33" applyFont="1" applyFill="1" applyBorder="1" applyAlignment="1">
      <alignment horizontal="right" vertical="top" wrapText="1"/>
    </xf>
    <xf numFmtId="0" fontId="65" fillId="0" borderId="9" xfId="33" applyFont="1" applyFill="1" applyBorder="1" applyAlignment="1">
      <alignment horizontal="right" vertical="top" wrapText="1"/>
    </xf>
    <xf numFmtId="0" fontId="65" fillId="0" borderId="23" xfId="33" applyFont="1" applyFill="1" applyBorder="1" applyAlignment="1">
      <alignment horizontal="right" vertical="top" wrapText="1"/>
    </xf>
    <xf numFmtId="0" fontId="65" fillId="0" borderId="27" xfId="33" applyFont="1" applyFill="1" applyBorder="1" applyAlignment="1">
      <alignment horizontal="right" vertical="top" wrapText="1"/>
    </xf>
    <xf numFmtId="0" fontId="68" fillId="0" borderId="2" xfId="33" applyFont="1" applyFill="1" applyBorder="1" applyAlignment="1">
      <alignment horizontal="left" vertical="top" wrapText="1"/>
    </xf>
    <xf numFmtId="0" fontId="65" fillId="0" borderId="7" xfId="33" applyFont="1" applyFill="1" applyBorder="1" applyAlignment="1">
      <alignment horizontal="center" vertical="center" wrapText="1"/>
    </xf>
    <xf numFmtId="0" fontId="65" fillId="0" borderId="8" xfId="33" applyFont="1" applyFill="1" applyBorder="1" applyAlignment="1">
      <alignment horizontal="center" vertical="center" wrapText="1"/>
    </xf>
    <xf numFmtId="0" fontId="52" fillId="0" borderId="35" xfId="33" applyFont="1" applyFill="1" applyBorder="1" applyAlignment="1">
      <alignment horizontal="center"/>
    </xf>
    <xf numFmtId="0" fontId="52" fillId="0" borderId="11" xfId="33" applyFont="1" applyFill="1" applyBorder="1" applyAlignment="1">
      <alignment horizontal="center"/>
    </xf>
    <xf numFmtId="0" fontId="52" fillId="0" borderId="34" xfId="33" applyFont="1" applyFill="1" applyBorder="1" applyAlignment="1">
      <alignment horizontal="center"/>
    </xf>
    <xf numFmtId="0" fontId="65" fillId="0" borderId="24" xfId="33" applyFont="1" applyFill="1" applyBorder="1" applyAlignment="1">
      <alignment horizontal="right" vertical="top"/>
    </xf>
    <xf numFmtId="0" fontId="65" fillId="0" borderId="8" xfId="33" applyFont="1" applyFill="1" applyBorder="1" applyAlignment="1">
      <alignment horizontal="right" vertical="top" wrapText="1"/>
    </xf>
    <xf numFmtId="0" fontId="71" fillId="0" borderId="0" xfId="33" applyFont="1" applyFill="1" applyBorder="1" applyAlignment="1">
      <alignment horizontal="left"/>
    </xf>
    <xf numFmtId="0" fontId="70" fillId="0" borderId="0" xfId="33" applyFont="1" applyFill="1" applyBorder="1" applyAlignment="1">
      <alignment horizontal="left"/>
    </xf>
  </cellXfs>
  <cellStyles count="45">
    <cellStyle name="Change in Formula" xfId="3"/>
    <cellStyle name="Comma" xfId="1" builtinId="3" customBuiltin="1"/>
    <cellStyle name="Comma [0]" xfId="2" builtinId="6" customBuiltin="1"/>
    <cellStyle name="Comma 2 2" xfId="37"/>
    <cellStyle name="Comma 3" xfId="39"/>
    <cellStyle name="Comma 5" xfId="36"/>
    <cellStyle name="Comma 7 2" xfId="43"/>
    <cellStyle name="Error checks" xfId="4"/>
    <cellStyle name="Error checks 2" xfId="25"/>
    <cellStyle name="Error Warning" xfId="5"/>
    <cellStyle name="Grid_Tech" xfId="20"/>
    <cellStyle name="Header1" xfId="23"/>
    <cellStyle name="Hyperlink" xfId="11" builtinId="8"/>
    <cellStyle name="Info/Default #" xfId="16"/>
    <cellStyle name="Info/default %" xfId="13"/>
    <cellStyle name="Info/import #" xfId="12"/>
    <cellStyle name="Info/import %" xfId="15"/>
    <cellStyle name="Input #" xfId="6"/>
    <cellStyle name="Input %" xfId="7"/>
    <cellStyle name="Input % 3" xfId="30"/>
    <cellStyle name="Input2" xfId="8"/>
    <cellStyle name="Key Outputs" xfId="9"/>
    <cellStyle name="Key Outputs 2" xfId="29"/>
    <cellStyle name="Links from other files (green) style" xfId="10"/>
    <cellStyle name="Normal" xfId="0" builtinId="0" customBuiltin="1"/>
    <cellStyle name="Normal 11" xfId="27"/>
    <cellStyle name="Normal 12" xfId="34"/>
    <cellStyle name="Normal 13" xfId="35"/>
    <cellStyle name="Normal 15" xfId="38"/>
    <cellStyle name="Normal 15 2" xfId="44"/>
    <cellStyle name="Normal 16" xfId="41"/>
    <cellStyle name="Normal 2" xfId="31"/>
    <cellStyle name="Normal 2 2 2" xfId="33"/>
    <cellStyle name="Normal 2 2 4" xfId="24"/>
    <cellStyle name="Normal 9" xfId="28"/>
    <cellStyle name="Normal_TPDC TZ Empl forecasts 0904 SLAxInd" xfId="26"/>
    <cellStyle name="Percent" xfId="19" builtinId="5"/>
    <cellStyle name="Percent 2" xfId="17"/>
    <cellStyle name="Percent 2 2" xfId="18"/>
    <cellStyle name="Percent 3" xfId="32"/>
    <cellStyle name="Percent 4" xfId="40"/>
    <cellStyle name="Percent 5 2" xfId="42"/>
    <cellStyle name="QA" xfId="14"/>
    <cellStyle name="Sheet_Header" xfId="22"/>
    <cellStyle name="Table_Heading" xfId="21"/>
  </cellStyles>
  <dxfs count="0"/>
  <tableStyles count="0" defaultTableStyle="TableStyleMedium2" defaultPivotStyle="PivotStyleLight16"/>
  <colors>
    <mruColors>
      <color rgb="FFD8F8E4"/>
      <color rgb="FF48B749"/>
      <color rgb="FF00AEEF"/>
      <color rgb="FFB1F1C9"/>
      <color rgb="FF007BC4"/>
      <color rgb="FFF78D1E"/>
      <color rgb="FFFFCB05"/>
      <color rgb="FFCC1F26"/>
      <color rgb="FFFFFFFF"/>
      <color rgb="FFA0A0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0.15952635148628122"/>
          <c:w val="0.90120640979105648"/>
          <c:h val="0.69990297219855535"/>
        </c:manualLayout>
      </c:layout>
      <c:lineChart>
        <c:grouping val="standard"/>
        <c:varyColors val="0"/>
        <c:ser>
          <c:idx val="0"/>
          <c:order val="0"/>
          <c:tx>
            <c:strRef>
              <c:f>Examples!$L$33</c:f>
              <c:strCache>
                <c:ptCount val="1"/>
                <c:pt idx="0">
                  <c:v>Dark Blue</c:v>
                </c:pt>
              </c:strCache>
            </c:strRef>
          </c:tx>
          <c:spPr>
            <a:ln w="28575" cap="rnd" cmpd="sng" algn="ctr">
              <a:solidFill>
                <a:schemeClr val="accent1">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extLst xmlns:c16r2="http://schemas.microsoft.com/office/drawing/2015/06/chart">
            <c:ext xmlns:c16="http://schemas.microsoft.com/office/drawing/2014/chart" uri="{C3380CC4-5D6E-409C-BE32-E72D297353CC}">
              <c16:uniqueId val="{00000000-A5DE-4167-9689-743C987B5753}"/>
            </c:ext>
          </c:extLst>
        </c:ser>
        <c:ser>
          <c:idx val="1"/>
          <c:order val="1"/>
          <c:tx>
            <c:strRef>
              <c:f>Examples!$M$33</c:f>
              <c:strCache>
                <c:ptCount val="1"/>
                <c:pt idx="0">
                  <c:v>Blue</c:v>
                </c:pt>
              </c:strCache>
            </c:strRef>
          </c:tx>
          <c:spPr>
            <a:ln w="28575" cap="rnd" cmpd="sng" algn="ctr">
              <a:solidFill>
                <a:schemeClr val="accent2">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extLst xmlns:c16r2="http://schemas.microsoft.com/office/drawing/2015/06/chart">
            <c:ext xmlns:c16="http://schemas.microsoft.com/office/drawing/2014/chart" uri="{C3380CC4-5D6E-409C-BE32-E72D297353CC}">
              <c16:uniqueId val="{00000001-A5DE-4167-9689-743C987B5753}"/>
            </c:ext>
          </c:extLst>
        </c:ser>
        <c:ser>
          <c:idx val="2"/>
          <c:order val="2"/>
          <c:tx>
            <c:strRef>
              <c:f>Examples!$N$33</c:f>
              <c:strCache>
                <c:ptCount val="1"/>
                <c:pt idx="0">
                  <c:v>Turquoise</c:v>
                </c:pt>
              </c:strCache>
            </c:strRef>
          </c:tx>
          <c:spPr>
            <a:ln w="28575" cap="rnd" cmpd="sng" algn="ctr">
              <a:solidFill>
                <a:schemeClr val="accent3">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A5DE-4167-9689-743C987B5753}"/>
            </c:ext>
          </c:extLst>
        </c:ser>
        <c:ser>
          <c:idx val="3"/>
          <c:order val="3"/>
          <c:tx>
            <c:strRef>
              <c:f>Examples!$O$33</c:f>
              <c:strCache>
                <c:ptCount val="1"/>
                <c:pt idx="0">
                  <c:v>Dark Blue, Accent 2</c:v>
                </c:pt>
              </c:strCache>
            </c:strRef>
          </c:tx>
          <c:spPr>
            <a:ln w="28575" cap="rnd" cmpd="sng" algn="ctr">
              <a:solidFill>
                <a:schemeClr val="accent4">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A5DE-4167-9689-743C987B5753}"/>
            </c:ext>
          </c:extLst>
        </c:ser>
        <c:ser>
          <c:idx val="4"/>
          <c:order val="4"/>
          <c:tx>
            <c:strRef>
              <c:f>Examples!$P$33</c:f>
              <c:strCache>
                <c:ptCount val="1"/>
                <c:pt idx="0">
                  <c:v>Dark Blue, Accent 2</c:v>
                </c:pt>
              </c:strCache>
            </c:strRef>
          </c:tx>
          <c:spPr>
            <a:ln w="28575" cap="rnd" cmpd="sng" algn="ctr">
              <a:solidFill>
                <a:schemeClr val="accent5">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extLst xmlns:c16r2="http://schemas.microsoft.com/office/drawing/2015/06/chart">
            <c:ext xmlns:c16="http://schemas.microsoft.com/office/drawing/2014/chart" uri="{C3380CC4-5D6E-409C-BE32-E72D297353CC}">
              <c16:uniqueId val="{00000004-A5DE-4167-9689-743C987B5753}"/>
            </c:ext>
          </c:extLst>
        </c:ser>
        <c:ser>
          <c:idx val="5"/>
          <c:order val="5"/>
          <c:tx>
            <c:strRef>
              <c:f>Examples!$Q$33</c:f>
              <c:strCache>
                <c:ptCount val="1"/>
                <c:pt idx="0">
                  <c:v>Mid Grey</c:v>
                </c:pt>
              </c:strCache>
            </c:strRef>
          </c:tx>
          <c:spPr>
            <a:ln w="28575" cap="rnd" cmpd="sng" algn="ctr">
              <a:solidFill>
                <a:schemeClr val="accent6">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extLst xmlns:c16r2="http://schemas.microsoft.com/office/drawing/2015/06/chart">
            <c:ext xmlns:c16="http://schemas.microsoft.com/office/drawing/2014/chart" uri="{C3380CC4-5D6E-409C-BE32-E72D297353CC}">
              <c16:uniqueId val="{00000005-A5DE-4167-9689-743C987B5753}"/>
            </c:ext>
          </c:extLst>
        </c:ser>
        <c:dLbls>
          <c:showLegendKey val="0"/>
          <c:showVal val="0"/>
          <c:showCatName val="0"/>
          <c:showSerName val="0"/>
          <c:showPercent val="0"/>
          <c:showBubbleSize val="0"/>
        </c:dLbls>
        <c:smooth val="0"/>
        <c:axId val="420269784"/>
        <c:axId val="420270176"/>
      </c:lineChart>
      <c:catAx>
        <c:axId val="420269784"/>
        <c:scaling>
          <c:orientation val="minMax"/>
        </c:scaling>
        <c:delete val="0"/>
        <c:axPos val="b"/>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0270176"/>
        <c:crosses val="autoZero"/>
        <c:auto val="1"/>
        <c:lblAlgn val="ctr"/>
        <c:lblOffset val="100"/>
        <c:tickLblSkip val="1"/>
        <c:tickMarkSkip val="1"/>
        <c:noMultiLvlLbl val="0"/>
      </c:catAx>
      <c:valAx>
        <c:axId val="420270176"/>
        <c:scaling>
          <c:orientation val="minMax"/>
        </c:scaling>
        <c:delete val="0"/>
        <c:axPos val="l"/>
        <c:majorGridlines>
          <c:spPr>
            <a:ln w="6350" cap="flat" cmpd="sng" algn="ctr">
              <a:solidFill>
                <a:schemeClr val="bg2">
                  <a:lumMod val="20000"/>
                  <a:lumOff val="80000"/>
                </a:schemeClr>
              </a:solidFill>
              <a:prstDash val="solid"/>
              <a:round/>
            </a:ln>
            <a:effectLst/>
          </c:spPr>
        </c:majorGridlines>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0269784"/>
        <c:crosses val="autoZero"/>
        <c:crossBetween val="midCat"/>
      </c:valAx>
      <c:spPr>
        <a:noFill/>
        <a:ln w="25400">
          <a:noFill/>
        </a:ln>
        <a:effectLst/>
      </c:spPr>
    </c:plotArea>
    <c:legend>
      <c:legendPos val="r"/>
      <c:layout>
        <c:manualLayout>
          <c:xMode val="edge"/>
          <c:yMode val="edge"/>
          <c:x val="0.11494683486257314"/>
          <c:y val="1.8294266716825748E-2"/>
          <c:w val="0.8046625209264302"/>
          <c:h val="0.11501655757633429"/>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BE62-44FA-B32F-D173B289F6C6}"/>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BE62-44FA-B32F-D173B289F6C6}"/>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BE62-44FA-B32F-D173B289F6C6}"/>
              </c:ext>
            </c:extLst>
          </c:dPt>
          <c:dPt>
            <c:idx val="3"/>
            <c:bubble3D val="0"/>
            <c:spPr>
              <a:solidFill>
                <a:schemeClr val="accent2">
                  <a:lumMod val="40000"/>
                  <a:lumOff val="60000"/>
                </a:schemeClr>
              </a:solidFill>
              <a:ln>
                <a:noFill/>
              </a:ln>
              <a:effectLst/>
            </c:spPr>
            <c:extLst xmlns:c16r2="http://schemas.microsoft.com/office/drawing/2015/06/chart">
              <c:ext xmlns:c16="http://schemas.microsoft.com/office/drawing/2014/chart" uri="{C3380CC4-5D6E-409C-BE32-E72D297353CC}">
                <c16:uniqueId val="{00000007-BE62-44FA-B32F-D173B289F6C6}"/>
              </c:ext>
            </c:extLst>
          </c:dPt>
          <c:dPt>
            <c:idx val="4"/>
            <c:bubble3D val="0"/>
            <c:spPr>
              <a:solidFill>
                <a:schemeClr val="accent2">
                  <a:lumMod val="20000"/>
                  <a:lumOff val="80000"/>
                </a:schemeClr>
              </a:solidFill>
              <a:ln>
                <a:noFill/>
              </a:ln>
              <a:effectLst/>
            </c:spPr>
            <c:extLst xmlns:c16r2="http://schemas.microsoft.com/office/drawing/2015/06/chart">
              <c:ext xmlns:c16="http://schemas.microsoft.com/office/drawing/2014/chart" uri="{C3380CC4-5D6E-409C-BE32-E72D297353CC}">
                <c16:uniqueId val="{00000009-BE62-44FA-B32F-D173B289F6C6}"/>
              </c:ext>
            </c:extLst>
          </c:dPt>
          <c:dPt>
            <c:idx val="5"/>
            <c:bubble3D val="0"/>
            <c:spPr>
              <a:solidFill>
                <a:schemeClr val="accent5">
                  <a:lumMod val="60000"/>
                  <a:lumOff val="40000"/>
                </a:schemeClr>
              </a:solidFill>
              <a:ln>
                <a:noFill/>
              </a:ln>
              <a:effectLst/>
            </c:spPr>
            <c:extLst xmlns:c16r2="http://schemas.microsoft.com/office/drawing/2015/06/chart">
              <c:ext xmlns:c16="http://schemas.microsoft.com/office/drawing/2014/chart" uri="{C3380CC4-5D6E-409C-BE32-E72D297353CC}">
                <c16:uniqueId val="{0000000B-BE62-44FA-B32F-D173B289F6C6}"/>
              </c:ext>
            </c:extLst>
          </c:dPt>
          <c:dPt>
            <c:idx val="6"/>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D-BE62-44FA-B32F-D173B289F6C6}"/>
              </c:ext>
            </c:extLst>
          </c:dPt>
          <c:dPt>
            <c:idx val="7"/>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F-BE62-44FA-B32F-D173B289F6C6}"/>
              </c:ext>
            </c:extLst>
          </c:dPt>
          <c:dPt>
            <c:idx val="8"/>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11-BE62-44FA-B32F-D173B289F6C6}"/>
              </c:ext>
            </c:extLst>
          </c:dPt>
          <c:dLbls>
            <c:dLbl>
              <c:idx val="0"/>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dLbl>
              <c:idx val="1"/>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dLbl>
              <c:idx val="2"/>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numFmt formatCode="0%" sourceLinked="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12-BE62-44FA-B32F-D173B289F6C6}"/>
            </c:ext>
          </c:extLst>
        </c:ser>
        <c:ser>
          <c:idx val="1"/>
          <c:order val="1"/>
          <c:tx>
            <c:strRef>
              <c:f>Examples!$A$35</c:f>
              <c:strCache>
                <c:ptCount val="1"/>
                <c:pt idx="0">
                  <c:v>1983-84</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14-BE62-44FA-B32F-D173B289F6C6}"/>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16-BE62-44FA-B32F-D173B289F6C6}"/>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18-BE62-44FA-B32F-D173B289F6C6}"/>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1A-BE62-44FA-B32F-D173B289F6C6}"/>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1C-BE62-44FA-B32F-D173B289F6C6}"/>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1E-BE62-44FA-B32F-D173B289F6C6}"/>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20-BE62-44FA-B32F-D173B289F6C6}"/>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22-BE62-44FA-B32F-D173B289F6C6}"/>
              </c:ext>
            </c:extLst>
          </c:dPt>
          <c:dPt>
            <c:idx val="8"/>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24-BE62-44FA-B32F-D173B289F6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Examples!$B$35:$I$35</c:f>
              <c:numCache>
                <c:formatCode>General</c:formatCode>
                <c:ptCount val="8"/>
                <c:pt idx="0">
                  <c:v>39.39</c:v>
                </c:pt>
                <c:pt idx="1">
                  <c:v>32.020000000000003</c:v>
                </c:pt>
                <c:pt idx="2">
                  <c:v>21.6</c:v>
                </c:pt>
                <c:pt idx="3">
                  <c:v>7.01</c:v>
                </c:pt>
                <c:pt idx="4">
                  <c:v>3.36</c:v>
                </c:pt>
                <c:pt idx="5">
                  <c:v>12</c:v>
                </c:pt>
                <c:pt idx="6">
                  <c:v>3.36</c:v>
                </c:pt>
                <c:pt idx="7">
                  <c:v>12</c:v>
                </c:pt>
              </c:numCache>
            </c:numRef>
          </c:val>
          <c:extLst xmlns:c16r2="http://schemas.microsoft.com/office/drawing/2015/06/chart">
            <c:ext xmlns:c16="http://schemas.microsoft.com/office/drawing/2014/chart" uri="{C3380CC4-5D6E-409C-BE32-E72D297353CC}">
              <c16:uniqueId val="{00000025-BE62-44FA-B32F-D173B289F6C6}"/>
            </c:ext>
          </c:extLst>
        </c:ser>
        <c:ser>
          <c:idx val="2"/>
          <c:order val="2"/>
          <c:tx>
            <c:strRef>
              <c:f>Examples!$A$36</c:f>
              <c:strCache>
                <c:ptCount val="1"/>
                <c:pt idx="0">
                  <c:v>1988-89</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27-BE62-44FA-B32F-D173B289F6C6}"/>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29-BE62-44FA-B32F-D173B289F6C6}"/>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2B-BE62-44FA-B32F-D173B289F6C6}"/>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2D-BE62-44FA-B32F-D173B289F6C6}"/>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2F-BE62-44FA-B32F-D173B289F6C6}"/>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31-BE62-44FA-B32F-D173B289F6C6}"/>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33-BE62-44FA-B32F-D173B289F6C6}"/>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35-BE62-44FA-B32F-D173B289F6C6}"/>
              </c:ext>
            </c:extLst>
          </c:dPt>
          <c:dPt>
            <c:idx val="8"/>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37-BE62-44FA-B32F-D173B289F6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Examples!$B$36:$I$36</c:f>
              <c:numCache>
                <c:formatCode>General</c:formatCode>
                <c:ptCount val="8"/>
                <c:pt idx="0">
                  <c:v>42.78</c:v>
                </c:pt>
                <c:pt idx="1">
                  <c:v>29.91</c:v>
                </c:pt>
                <c:pt idx="2">
                  <c:v>18.350000000000001</c:v>
                </c:pt>
                <c:pt idx="3">
                  <c:v>6.33</c:v>
                </c:pt>
                <c:pt idx="4">
                  <c:v>2.63</c:v>
                </c:pt>
                <c:pt idx="5">
                  <c:v>14</c:v>
                </c:pt>
                <c:pt idx="6">
                  <c:v>2.63</c:v>
                </c:pt>
                <c:pt idx="7">
                  <c:v>14</c:v>
                </c:pt>
              </c:numCache>
            </c:numRef>
          </c:val>
          <c:extLst xmlns:c16r2="http://schemas.microsoft.com/office/drawing/2015/06/chart">
            <c:ext xmlns:c16="http://schemas.microsoft.com/office/drawing/2014/chart" uri="{C3380CC4-5D6E-409C-BE32-E72D297353CC}">
              <c16:uniqueId val="{00000038-BE62-44FA-B32F-D173B289F6C6}"/>
            </c:ext>
          </c:extLst>
        </c:ser>
        <c:ser>
          <c:idx val="3"/>
          <c:order val="3"/>
          <c:tx>
            <c:strRef>
              <c:f>Examples!$A$37</c:f>
              <c:strCache>
                <c:ptCount val="1"/>
                <c:pt idx="0">
                  <c:v>1993-94</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3A-BE62-44FA-B32F-D173B289F6C6}"/>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3C-BE62-44FA-B32F-D173B289F6C6}"/>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3E-BE62-44FA-B32F-D173B289F6C6}"/>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40-BE62-44FA-B32F-D173B289F6C6}"/>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42-BE62-44FA-B32F-D173B289F6C6}"/>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44-BE62-44FA-B32F-D173B289F6C6}"/>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46-BE62-44FA-B32F-D173B289F6C6}"/>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48-BE62-44FA-B32F-D173B289F6C6}"/>
              </c:ext>
            </c:extLst>
          </c:dPt>
          <c:dPt>
            <c:idx val="8"/>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4A-BE62-44FA-B32F-D173B289F6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Examples!$B$37:$I$37</c:f>
              <c:numCache>
                <c:formatCode>General</c:formatCode>
                <c:ptCount val="8"/>
                <c:pt idx="0">
                  <c:v>42.13</c:v>
                </c:pt>
                <c:pt idx="1">
                  <c:v>26.53</c:v>
                </c:pt>
                <c:pt idx="2">
                  <c:v>21.6</c:v>
                </c:pt>
                <c:pt idx="3">
                  <c:v>7.01</c:v>
                </c:pt>
                <c:pt idx="4">
                  <c:v>2.72</c:v>
                </c:pt>
                <c:pt idx="5">
                  <c:v>16</c:v>
                </c:pt>
                <c:pt idx="6">
                  <c:v>2.72</c:v>
                </c:pt>
                <c:pt idx="7">
                  <c:v>16</c:v>
                </c:pt>
              </c:numCache>
            </c:numRef>
          </c:val>
          <c:extLst xmlns:c16r2="http://schemas.microsoft.com/office/drawing/2015/06/chart">
            <c:ext xmlns:c16="http://schemas.microsoft.com/office/drawing/2014/chart" uri="{C3380CC4-5D6E-409C-BE32-E72D297353CC}">
              <c16:uniqueId val="{0000004B-BE62-44FA-B32F-D173B289F6C6}"/>
            </c:ext>
          </c:extLst>
        </c:ser>
        <c:ser>
          <c:idx val="4"/>
          <c:order val="4"/>
          <c:tx>
            <c:strRef>
              <c:f>Examples!$A$38</c:f>
              <c:strCache>
                <c:ptCount val="1"/>
                <c:pt idx="0">
                  <c:v>1996-97</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4D-BE62-44FA-B32F-D173B289F6C6}"/>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4F-BE62-44FA-B32F-D173B289F6C6}"/>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51-BE62-44FA-B32F-D173B289F6C6}"/>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53-BE62-44FA-B32F-D173B289F6C6}"/>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55-BE62-44FA-B32F-D173B289F6C6}"/>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57-BE62-44FA-B32F-D173B289F6C6}"/>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59-BE62-44FA-B32F-D173B289F6C6}"/>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5B-BE62-44FA-B32F-D173B289F6C6}"/>
              </c:ext>
            </c:extLst>
          </c:dPt>
          <c:dPt>
            <c:idx val="8"/>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5D-BE62-44FA-B32F-D173B289F6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Examples!$B$38:$I$38</c:f>
              <c:numCache>
                <c:formatCode>General</c:formatCode>
                <c:ptCount val="8"/>
                <c:pt idx="0">
                  <c:v>41.69</c:v>
                </c:pt>
                <c:pt idx="1">
                  <c:v>24.76</c:v>
                </c:pt>
                <c:pt idx="2">
                  <c:v>23.98</c:v>
                </c:pt>
                <c:pt idx="3">
                  <c:v>7</c:v>
                </c:pt>
                <c:pt idx="4">
                  <c:v>2.57</c:v>
                </c:pt>
                <c:pt idx="5">
                  <c:v>18</c:v>
                </c:pt>
                <c:pt idx="6">
                  <c:v>2.57</c:v>
                </c:pt>
                <c:pt idx="7">
                  <c:v>18</c:v>
                </c:pt>
              </c:numCache>
            </c:numRef>
          </c:val>
          <c:extLst xmlns:c16r2="http://schemas.microsoft.com/office/drawing/2015/06/chart">
            <c:ext xmlns:c16="http://schemas.microsoft.com/office/drawing/2014/chart" uri="{C3380CC4-5D6E-409C-BE32-E72D297353CC}">
              <c16:uniqueId val="{0000005E-BE62-44FA-B32F-D173B289F6C6}"/>
            </c:ext>
          </c:extLst>
        </c:ser>
        <c:ser>
          <c:idx val="5"/>
          <c:order val="5"/>
          <c:tx>
            <c:strRef>
              <c:f>Examples!$A$39</c:f>
              <c:strCache>
                <c:ptCount val="1"/>
                <c:pt idx="0">
                  <c:v>1997-98</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60-BE62-44FA-B32F-D173B289F6C6}"/>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62-BE62-44FA-B32F-D173B289F6C6}"/>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64-BE62-44FA-B32F-D173B289F6C6}"/>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66-BE62-44FA-B32F-D173B289F6C6}"/>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68-BE62-44FA-B32F-D173B289F6C6}"/>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6A-BE62-44FA-B32F-D173B289F6C6}"/>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6C-BE62-44FA-B32F-D173B289F6C6}"/>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6E-BE62-44FA-B32F-D173B289F6C6}"/>
              </c:ext>
            </c:extLst>
          </c:dPt>
          <c:dPt>
            <c:idx val="8"/>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70-BE62-44FA-B32F-D173B289F6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Examples!$B$39:$I$39</c:f>
              <c:numCache>
                <c:formatCode>General</c:formatCode>
                <c:ptCount val="8"/>
                <c:pt idx="0">
                  <c:v>39.39</c:v>
                </c:pt>
                <c:pt idx="1">
                  <c:v>32.020000000000003</c:v>
                </c:pt>
                <c:pt idx="2">
                  <c:v>21.6</c:v>
                </c:pt>
                <c:pt idx="3">
                  <c:v>7.01</c:v>
                </c:pt>
                <c:pt idx="4">
                  <c:v>3.36</c:v>
                </c:pt>
                <c:pt idx="5">
                  <c:v>12</c:v>
                </c:pt>
                <c:pt idx="6">
                  <c:v>3.36</c:v>
                </c:pt>
                <c:pt idx="7">
                  <c:v>12</c:v>
                </c:pt>
              </c:numCache>
            </c:numRef>
          </c:val>
          <c:extLst xmlns:c16r2="http://schemas.microsoft.com/office/drawing/2015/06/chart">
            <c:ext xmlns:c16="http://schemas.microsoft.com/office/drawing/2014/chart" uri="{C3380CC4-5D6E-409C-BE32-E72D297353CC}">
              <c16:uniqueId val="{00000071-BE62-44FA-B32F-D173B289F6C6}"/>
            </c:ext>
          </c:extLst>
        </c:ser>
        <c:ser>
          <c:idx val="6"/>
          <c:order val="6"/>
          <c:tx>
            <c:strRef>
              <c:f>Examples!$A$40</c:f>
              <c:strCache>
                <c:ptCount val="1"/>
                <c:pt idx="0">
                  <c:v>1998-99</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73-BE62-44FA-B32F-D173B289F6C6}"/>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75-BE62-44FA-B32F-D173B289F6C6}"/>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77-BE62-44FA-B32F-D173B289F6C6}"/>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79-BE62-44FA-B32F-D173B289F6C6}"/>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7B-BE62-44FA-B32F-D173B289F6C6}"/>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7D-BE62-44FA-B32F-D173B289F6C6}"/>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7F-BE62-44FA-B32F-D173B289F6C6}"/>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81-BE62-44FA-B32F-D173B289F6C6}"/>
              </c:ext>
            </c:extLst>
          </c:dPt>
          <c:dPt>
            <c:idx val="8"/>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83-BE62-44FA-B32F-D173B289F6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Examples!$B$40:$I$40</c:f>
              <c:numCache>
                <c:formatCode>General</c:formatCode>
                <c:ptCount val="8"/>
                <c:pt idx="0">
                  <c:v>42.13</c:v>
                </c:pt>
                <c:pt idx="1">
                  <c:v>26.53</c:v>
                </c:pt>
                <c:pt idx="2">
                  <c:v>21.6</c:v>
                </c:pt>
                <c:pt idx="3">
                  <c:v>7.01</c:v>
                </c:pt>
                <c:pt idx="4">
                  <c:v>2.72</c:v>
                </c:pt>
                <c:pt idx="5">
                  <c:v>16</c:v>
                </c:pt>
                <c:pt idx="6">
                  <c:v>2.72</c:v>
                </c:pt>
                <c:pt idx="7">
                  <c:v>16</c:v>
                </c:pt>
              </c:numCache>
            </c:numRef>
          </c:val>
          <c:extLst xmlns:c16r2="http://schemas.microsoft.com/office/drawing/2015/06/chart">
            <c:ext xmlns:c16="http://schemas.microsoft.com/office/drawing/2014/chart" uri="{C3380CC4-5D6E-409C-BE32-E72D297353CC}">
              <c16:uniqueId val="{00000084-BE62-44FA-B32F-D173B289F6C6}"/>
            </c:ext>
          </c:extLst>
        </c:ser>
        <c:ser>
          <c:idx val="7"/>
          <c:order val="7"/>
          <c:tx>
            <c:strRef>
              <c:f>Examples!$A$41</c:f>
              <c:strCache>
                <c:ptCount val="1"/>
                <c:pt idx="0">
                  <c:v>1999-00</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86-BE62-44FA-B32F-D173B289F6C6}"/>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88-BE62-44FA-B32F-D173B289F6C6}"/>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8A-BE62-44FA-B32F-D173B289F6C6}"/>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8C-BE62-44FA-B32F-D173B289F6C6}"/>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8E-BE62-44FA-B32F-D173B289F6C6}"/>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90-BE62-44FA-B32F-D173B289F6C6}"/>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92-BE62-44FA-B32F-D173B289F6C6}"/>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94-BE62-44FA-B32F-D173B289F6C6}"/>
              </c:ext>
            </c:extLst>
          </c:dPt>
          <c:dPt>
            <c:idx val="8"/>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96-BE62-44FA-B32F-D173B289F6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Examples!$B$41:$I$41</c:f>
              <c:numCache>
                <c:formatCode>General</c:formatCode>
                <c:ptCount val="8"/>
                <c:pt idx="0">
                  <c:v>45</c:v>
                </c:pt>
                <c:pt idx="1">
                  <c:v>22</c:v>
                </c:pt>
                <c:pt idx="2">
                  <c:v>26</c:v>
                </c:pt>
                <c:pt idx="3">
                  <c:v>8</c:v>
                </c:pt>
                <c:pt idx="4">
                  <c:v>2</c:v>
                </c:pt>
                <c:pt idx="5">
                  <c:v>20</c:v>
                </c:pt>
                <c:pt idx="6">
                  <c:v>2</c:v>
                </c:pt>
                <c:pt idx="7">
                  <c:v>20</c:v>
                </c:pt>
              </c:numCache>
            </c:numRef>
          </c:val>
          <c:extLst xmlns:c16r2="http://schemas.microsoft.com/office/drawing/2015/06/chart">
            <c:ext xmlns:c16="http://schemas.microsoft.com/office/drawing/2014/chart" uri="{C3380CC4-5D6E-409C-BE32-E72D297353CC}">
              <c16:uniqueId val="{00000097-BE62-44FA-B32F-D173B289F6C6}"/>
            </c:ext>
          </c:extLst>
        </c:ser>
        <c:dLbls>
          <c:showLegendKey val="0"/>
          <c:showVal val="0"/>
          <c:showCatName val="1"/>
          <c:showSerName val="0"/>
          <c:showPercent val="1"/>
          <c:showBubbleSize val="0"/>
          <c:showLeaderLines val="1"/>
        </c:dLbls>
        <c:gapWidth val="100"/>
        <c:splitType val="pos"/>
        <c:splitPos val="3"/>
        <c:secondPieSize val="70"/>
        <c:serLines>
          <c:spPr>
            <a:ln w="3175" cap="flat" cmpd="sng" algn="ctr">
              <a:solidFill>
                <a:srgbClr val="000000"/>
              </a:solidFill>
              <a:prstDash val="solid"/>
              <a:round/>
            </a:ln>
            <a:effectLst/>
          </c:spPr>
        </c:serLines>
      </c:ofPie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77A7-45A0-938D-284B6467E980}"/>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77A7-45A0-938D-284B6467E980}"/>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77A7-45A0-938D-284B6467E980}"/>
              </c:ext>
            </c:extLst>
          </c:dPt>
          <c:dPt>
            <c:idx val="3"/>
            <c:bubble3D val="0"/>
            <c:spPr>
              <a:solidFill>
                <a:schemeClr val="accent2">
                  <a:lumMod val="40000"/>
                  <a:lumOff val="60000"/>
                </a:schemeClr>
              </a:solidFill>
              <a:ln>
                <a:noFill/>
              </a:ln>
              <a:effectLst/>
            </c:spPr>
            <c:extLst xmlns:c16r2="http://schemas.microsoft.com/office/drawing/2015/06/chart">
              <c:ext xmlns:c16="http://schemas.microsoft.com/office/drawing/2014/chart" uri="{C3380CC4-5D6E-409C-BE32-E72D297353CC}">
                <c16:uniqueId val="{00000007-77A7-45A0-938D-284B6467E980}"/>
              </c:ext>
            </c:extLst>
          </c:dPt>
          <c:dPt>
            <c:idx val="4"/>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9-77A7-45A0-938D-284B6467E980}"/>
              </c:ext>
            </c:extLst>
          </c:dPt>
          <c:dPt>
            <c:idx val="5"/>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B-77A7-45A0-938D-284B6467E980}"/>
              </c:ext>
            </c:extLst>
          </c:dPt>
          <c:dPt>
            <c:idx val="6"/>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D-77A7-45A0-938D-284B6467E980}"/>
              </c:ext>
            </c:extLst>
          </c:dPt>
          <c:dPt>
            <c:idx val="7"/>
            <c:bubble3D val="0"/>
            <c:spPr>
              <a:solidFill>
                <a:schemeClr val="accent3">
                  <a:lumMod val="20000"/>
                  <a:lumOff val="80000"/>
                </a:schemeClr>
              </a:solidFill>
              <a:ln>
                <a:noFill/>
              </a:ln>
              <a:effectLst/>
            </c:spPr>
            <c:extLst xmlns:c16r2="http://schemas.microsoft.com/office/drawing/2015/06/chart">
              <c:ext xmlns:c16="http://schemas.microsoft.com/office/drawing/2014/chart" uri="{C3380CC4-5D6E-409C-BE32-E72D297353CC}">
                <c16:uniqueId val="{0000000F-77A7-45A0-938D-284B6467E980}"/>
              </c:ext>
            </c:extLst>
          </c:dPt>
          <c:dLbls>
            <c:dLbl>
              <c:idx val="0"/>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dLbl>
              <c:idx val="1"/>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dLbl>
              <c:idx val="2"/>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dLbl>
              <c:idx val="7"/>
              <c:tx>
                <c:rich>
                  <a:bodyPr/>
                  <a:lstStyle/>
                  <a:p>
                    <a:r>
                      <a:rPr lang="en-US" baseline="0"/>
                      <a:t>Other
</a:t>
                    </a:r>
                    <a:fld id="{F35C814D-E096-49C3-98DE-C86C2EF63930}" type="PERCENTAGE">
                      <a:rPr lang="en-US" baseline="0"/>
                      <a:pPr/>
                      <a:t>[PERCENTAGE]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F-77A7-45A0-938D-284B6467E980}"/>
                </c:ext>
                <c:ext xmlns:c15="http://schemas.microsoft.com/office/drawing/2012/chart" uri="{CE6537A1-D6FC-4f65-9D91-7224C49458BB}">
                  <c15:dlblFieldTable/>
                  <c15:showDataLabelsRange val="0"/>
                </c:ext>
              </c:extLst>
            </c:dLbl>
            <c:numFmt formatCode="0%" sourceLinked="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Examples!$B$33:$H$33</c:f>
              <c:strCache>
                <c:ptCount val="7"/>
                <c:pt idx="0">
                  <c:v>Dark Blue</c:v>
                </c:pt>
                <c:pt idx="1">
                  <c:v>Blue</c:v>
                </c:pt>
                <c:pt idx="2">
                  <c:v>Turquoise</c:v>
                </c:pt>
                <c:pt idx="3">
                  <c:v>Dark Blue, Accent 2</c:v>
                </c:pt>
                <c:pt idx="4">
                  <c:v>Dark Blue, Accent 1</c:v>
                </c:pt>
                <c:pt idx="5">
                  <c:v>Grey</c:v>
                </c:pt>
                <c:pt idx="6">
                  <c:v>Ice Blue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10-77A7-45A0-938D-284B6467E980}"/>
            </c:ext>
          </c:extLst>
        </c:ser>
        <c:dLbls>
          <c:showLegendKey val="0"/>
          <c:showVal val="0"/>
          <c:showCatName val="1"/>
          <c:showSerName val="0"/>
          <c:showPercent val="1"/>
          <c:showBubbleSize val="0"/>
          <c:showLeaderLines val="1"/>
        </c:dLbls>
        <c:gapWidth val="100"/>
        <c:splitType val="pos"/>
        <c:splitPos val="3"/>
        <c:secondPieSize val="70"/>
        <c:serLines>
          <c:spPr>
            <a:ln w="3175" cap="flat" cmpd="sng" algn="ctr">
              <a:solidFill>
                <a:srgbClr val="000000"/>
              </a:solidFill>
              <a:prstDash val="solid"/>
              <a:round/>
            </a:ln>
            <a:effectLst/>
          </c:spPr>
        </c:serLines>
      </c:ofPie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Dark Blue</c:v>
                </c:pt>
              </c:strCache>
            </c:strRef>
          </c:tx>
          <c:spPr>
            <a:solidFill>
              <a:schemeClr val="accent1"/>
            </a:solidFill>
            <a:ln>
              <a:noFill/>
            </a:ln>
            <a:effectLst/>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D3D8-4F19-A219-1BA2EEA19E76}"/>
            </c:ext>
          </c:extLst>
        </c:ser>
        <c:ser>
          <c:idx val="1"/>
          <c:order val="1"/>
          <c:tx>
            <c:strRef>
              <c:f>Examples!$C$33</c:f>
              <c:strCache>
                <c:ptCount val="1"/>
                <c:pt idx="0">
                  <c:v>Blue</c:v>
                </c:pt>
              </c:strCache>
            </c:strRef>
          </c:tx>
          <c:spPr>
            <a:solidFill>
              <a:schemeClr val="accent2"/>
            </a:solidFill>
            <a:ln>
              <a:noFill/>
            </a:ln>
            <a:effectLst/>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D3D8-4F19-A219-1BA2EEA19E76}"/>
            </c:ext>
          </c:extLst>
        </c:ser>
        <c:ser>
          <c:idx val="2"/>
          <c:order val="2"/>
          <c:tx>
            <c:strRef>
              <c:f>Examples!$D$33</c:f>
              <c:strCache>
                <c:ptCount val="1"/>
                <c:pt idx="0">
                  <c:v>Turquoise</c:v>
                </c:pt>
              </c:strCache>
            </c:strRef>
          </c:tx>
          <c:spPr>
            <a:solidFill>
              <a:schemeClr val="accent3"/>
            </a:solidFill>
            <a:ln>
              <a:noFill/>
            </a:ln>
            <a:effectLst/>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D3D8-4F19-A219-1BA2EEA19E76}"/>
            </c:ext>
          </c:extLst>
        </c:ser>
        <c:ser>
          <c:idx val="3"/>
          <c:order val="3"/>
          <c:tx>
            <c:strRef>
              <c:f>Examples!$E$33</c:f>
              <c:strCache>
                <c:ptCount val="1"/>
                <c:pt idx="0">
                  <c:v>Dark Blue, Accent 2</c:v>
                </c:pt>
              </c:strCache>
            </c:strRef>
          </c:tx>
          <c:spPr>
            <a:solidFill>
              <a:schemeClr val="accent2">
                <a:lumMod val="40000"/>
                <a:lumOff val="60000"/>
              </a:schemeClr>
            </a:solidFill>
            <a:ln>
              <a:noFill/>
            </a:ln>
            <a:effectLst/>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D3D8-4F19-A219-1BA2EEA19E76}"/>
            </c:ext>
          </c:extLst>
        </c:ser>
        <c:ser>
          <c:idx val="4"/>
          <c:order val="4"/>
          <c:tx>
            <c:strRef>
              <c:f>Examples!$F$33</c:f>
              <c:strCache>
                <c:ptCount val="1"/>
                <c:pt idx="0">
                  <c:v>Dark Blue, Accent 1</c:v>
                </c:pt>
              </c:strCache>
            </c:strRef>
          </c:tx>
          <c:spPr>
            <a:solidFill>
              <a:schemeClr val="accent2">
                <a:lumMod val="20000"/>
                <a:lumOff val="80000"/>
              </a:schemeClr>
            </a:solidFill>
            <a:ln>
              <a:noFill/>
            </a:ln>
            <a:effectLst/>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D3D8-4F19-A219-1BA2EEA19E76}"/>
            </c:ext>
          </c:extLst>
        </c:ser>
        <c:ser>
          <c:idx val="5"/>
          <c:order val="5"/>
          <c:tx>
            <c:strRef>
              <c:f>Examples!$G$33</c:f>
              <c:strCache>
                <c:ptCount val="1"/>
                <c:pt idx="0">
                  <c:v>Grey</c:v>
                </c:pt>
              </c:strCache>
            </c:strRef>
          </c:tx>
          <c:spPr>
            <a:solidFill>
              <a:schemeClr val="accent5"/>
            </a:solidFill>
            <a:ln>
              <a:noFill/>
            </a:ln>
            <a:effectLst/>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D3D8-4F19-A219-1BA2EEA19E76}"/>
            </c:ext>
          </c:extLst>
        </c:ser>
        <c:ser>
          <c:idx val="6"/>
          <c:order val="6"/>
          <c:tx>
            <c:strRef>
              <c:f>Examples!$H$33</c:f>
              <c:strCache>
                <c:ptCount val="1"/>
                <c:pt idx="0">
                  <c:v>Ice Blue</c:v>
                </c:pt>
              </c:strCache>
            </c:strRef>
          </c:tx>
          <c:spPr>
            <a:solidFill>
              <a:schemeClr val="accent4"/>
            </a:solidFill>
            <a:ln>
              <a:noFill/>
            </a:ln>
            <a:effectLst/>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D3D8-4F19-A219-1BA2EEA19E76}"/>
            </c:ext>
          </c:extLst>
        </c:ser>
        <c:ser>
          <c:idx val="7"/>
          <c:order val="7"/>
          <c:tx>
            <c:strRef>
              <c:f>Examples!$I$33</c:f>
              <c:strCache>
                <c:ptCount val="1"/>
                <c:pt idx="0">
                  <c:v>Light Grey</c:v>
                </c:pt>
              </c:strCache>
            </c:strRef>
          </c:tx>
          <c:spPr>
            <a:solidFill>
              <a:srgbClr val="FFFFFF"/>
            </a:solidFill>
            <a:ln>
              <a:noFill/>
            </a:ln>
            <a:effectLst/>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D3D8-4F19-A219-1BA2EEA19E76}"/>
            </c:ext>
          </c:extLst>
        </c:ser>
        <c:dLbls>
          <c:showLegendKey val="0"/>
          <c:showVal val="0"/>
          <c:showCatName val="0"/>
          <c:showSerName val="0"/>
          <c:showPercent val="0"/>
          <c:showBubbleSize val="0"/>
        </c:dLbls>
        <c:gapWidth val="150"/>
        <c:overlap val="100"/>
        <c:axId val="423009048"/>
        <c:axId val="423009440"/>
      </c:barChart>
      <c:catAx>
        <c:axId val="423009048"/>
        <c:scaling>
          <c:orientation val="minMax"/>
        </c:scaling>
        <c:delete val="0"/>
        <c:axPos val="l"/>
        <c:numFmt formatCode="General" sourceLinked="1"/>
        <c:majorTickMark val="none"/>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09440"/>
        <c:crosses val="autoZero"/>
        <c:auto val="1"/>
        <c:lblAlgn val="ctr"/>
        <c:lblOffset val="100"/>
        <c:tickLblSkip val="1"/>
        <c:tickMarkSkip val="1"/>
        <c:noMultiLvlLbl val="0"/>
      </c:catAx>
      <c:valAx>
        <c:axId val="423009440"/>
        <c:scaling>
          <c:orientation val="minMax"/>
        </c:scaling>
        <c:delete val="0"/>
        <c:axPos val="b"/>
        <c:majorGridlines>
          <c:spPr>
            <a:ln w="6350" cap="flat" cmpd="sng" algn="ctr">
              <a:solidFill>
                <a:schemeClr val="bg2">
                  <a:lumMod val="20000"/>
                  <a:lumOff val="80000"/>
                </a:schemeClr>
              </a:solidFill>
              <a:prstDash val="solid"/>
              <a:round/>
            </a:ln>
            <a:effectLst/>
          </c:spPr>
        </c:majorGridlines>
        <c:numFmt formatCode="0%" sourceLinked="1"/>
        <c:majorTickMark val="out"/>
        <c:minorTickMark val="none"/>
        <c:tickLblPos val="nextTo"/>
        <c:spPr>
          <a:noFill/>
          <a:ln w="9525" cap="flat" cmpd="sng" algn="ctr">
            <a:no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09048"/>
        <c:crosses val="autoZero"/>
        <c:crossBetween val="between"/>
      </c:valAx>
      <c:spPr>
        <a:noFill/>
        <a:ln w="25400">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2025136056824"/>
          <c:y val="7.2276392673795833E-2"/>
          <c:w val="0.3087167201721453"/>
          <c:h val="0.86098924040045888"/>
        </c:manualLayout>
      </c:layout>
      <c:doughnutChart>
        <c:varyColors val="1"/>
        <c:ser>
          <c:idx val="2"/>
          <c:order val="0"/>
          <c:tx>
            <c:strRef>
              <c:f>Examples!$A$34</c:f>
              <c:strCache>
                <c:ptCount val="1"/>
                <c:pt idx="0">
                  <c:v>1975-76</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94C7-49F8-8048-F1AD0EF1CDDE}"/>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94C7-49F8-8048-F1AD0EF1CDDE}"/>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94C7-49F8-8048-F1AD0EF1CDDE}"/>
              </c:ext>
            </c:extLst>
          </c:dPt>
          <c:dPt>
            <c:idx val="3"/>
            <c:bubble3D val="0"/>
            <c:spPr>
              <a:solidFill>
                <a:schemeClr val="accent2">
                  <a:lumMod val="40000"/>
                  <a:lumOff val="60000"/>
                </a:schemeClr>
              </a:solidFill>
              <a:ln>
                <a:noFill/>
              </a:ln>
              <a:effectLst/>
            </c:spPr>
            <c:extLst xmlns:c16r2="http://schemas.microsoft.com/office/drawing/2015/06/chart">
              <c:ext xmlns:c16="http://schemas.microsoft.com/office/drawing/2014/chart" uri="{C3380CC4-5D6E-409C-BE32-E72D297353CC}">
                <c16:uniqueId val="{00000007-94C7-49F8-8048-F1AD0EF1CDDE}"/>
              </c:ext>
            </c:extLst>
          </c:dPt>
          <c:dPt>
            <c:idx val="4"/>
            <c:bubble3D val="0"/>
            <c:spPr>
              <a:solidFill>
                <a:schemeClr val="accent3">
                  <a:lumMod val="20000"/>
                  <a:lumOff val="80000"/>
                </a:schemeClr>
              </a:solidFill>
              <a:ln>
                <a:noFill/>
              </a:ln>
              <a:effectLst/>
            </c:spPr>
            <c:extLst xmlns:c16r2="http://schemas.microsoft.com/office/drawing/2015/06/chart">
              <c:ext xmlns:c16="http://schemas.microsoft.com/office/drawing/2014/chart" uri="{C3380CC4-5D6E-409C-BE32-E72D297353CC}">
                <c16:uniqueId val="{00000009-94C7-49F8-8048-F1AD0EF1CDDE}"/>
              </c:ext>
            </c:extLst>
          </c:dPt>
          <c:dPt>
            <c:idx val="5"/>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B-94C7-49F8-8048-F1AD0EF1CDDE}"/>
              </c:ext>
            </c:extLst>
          </c:dPt>
          <c:dPt>
            <c:idx val="6"/>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D-94C7-49F8-8048-F1AD0EF1CDDE}"/>
              </c:ext>
            </c:extLst>
          </c:dPt>
          <c:dPt>
            <c:idx val="7"/>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F-94C7-49F8-8048-F1AD0EF1CDDE}"/>
              </c:ext>
            </c:extLst>
          </c:dPt>
          <c:dLbls>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yriad Pro"/>
                      <a:cs typeface="Arial" panose="020B0604020202020204" pitchFamily="34" charset="0"/>
                    </a:defRPr>
                  </a:pPr>
                  <a:endParaRPr lang="en-US"/>
                </a:p>
              </c:txPr>
              <c:showLegendKey val="0"/>
              <c:showVal val="1"/>
              <c:showCatName val="0"/>
              <c:showSerName val="0"/>
              <c:showPercent val="0"/>
              <c:showBubbleSize val="0"/>
            </c:dLbl>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panose="020B0604020202020204" pitchFamily="34" charset="0"/>
                      <a:ea typeface="Myriad Pro"/>
                      <a:cs typeface="Arial" panose="020B0604020202020204" pitchFamily="34" charset="0"/>
                    </a:defRPr>
                  </a:pPr>
                  <a:endParaRPr lang="en-US"/>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yriad Pro"/>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Examples!$B$33:$H$33</c:f>
              <c:strCache>
                <c:ptCount val="7"/>
                <c:pt idx="0">
                  <c:v>Dark Blue</c:v>
                </c:pt>
                <c:pt idx="1">
                  <c:v>Blue</c:v>
                </c:pt>
                <c:pt idx="2">
                  <c:v>Turquoise</c:v>
                </c:pt>
                <c:pt idx="3">
                  <c:v>Dark Blue, Accent 2</c:v>
                </c:pt>
                <c:pt idx="4">
                  <c:v>Dark Blue, Accent 1</c:v>
                </c:pt>
                <c:pt idx="5">
                  <c:v>Grey</c:v>
                </c:pt>
                <c:pt idx="6">
                  <c:v>Ice Blue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10-94C7-49F8-8048-F1AD0EF1CDDE}"/>
            </c:ext>
          </c:extLst>
        </c:ser>
        <c:dLbls>
          <c:showLegendKey val="0"/>
          <c:showVal val="1"/>
          <c:showCatName val="0"/>
          <c:showSerName val="0"/>
          <c:showPercent val="0"/>
          <c:showBubbleSize val="0"/>
          <c:showLeaderLines val="1"/>
        </c:dLbls>
        <c:firstSliceAng val="0"/>
        <c:holeSize val="70"/>
      </c:doughnutChart>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Arial" panose="020B0604020202020204" pitchFamily="34" charset="0"/>
              <a:ea typeface="Myriad Pro"/>
              <a:cs typeface="Arial" panose="020B0604020202020204" pitchFamily="34" charset="0"/>
            </a:defRPr>
          </a:pPr>
          <a:endParaRPr lang="en-US"/>
        </a:p>
      </c:txPr>
    </c:legend>
    <c:plotVisOnly val="1"/>
    <c:dispBlanksAs val="zero"/>
    <c:showDLblsOverMax val="0"/>
  </c:chart>
  <c:spPr>
    <a:noFill/>
    <a:ln w="9525" cap="flat" cmpd="sng" algn="ctr">
      <a:noFill/>
      <a:prstDash val="solid"/>
      <a:round/>
    </a:ln>
    <a:effectLst/>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Dark Blue</c:v>
                </c:pt>
              </c:strCache>
            </c:strRef>
          </c:tx>
          <c:spPr>
            <a:solidFill>
              <a:schemeClr val="accent1"/>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7B92-4065-AC29-829B7F809D24}"/>
            </c:ext>
          </c:extLst>
        </c:ser>
        <c:ser>
          <c:idx val="1"/>
          <c:order val="1"/>
          <c:tx>
            <c:strRef>
              <c:f>Examples!$C$33</c:f>
              <c:strCache>
                <c:ptCount val="1"/>
                <c:pt idx="0">
                  <c:v>Blue</c:v>
                </c:pt>
              </c:strCache>
            </c:strRef>
          </c:tx>
          <c:spPr>
            <a:solidFill>
              <a:schemeClr val="accent2"/>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7B92-4065-AC29-829B7F809D24}"/>
            </c:ext>
          </c:extLst>
        </c:ser>
        <c:ser>
          <c:idx val="2"/>
          <c:order val="2"/>
          <c:tx>
            <c:strRef>
              <c:f>Examples!$D$33</c:f>
              <c:strCache>
                <c:ptCount val="1"/>
                <c:pt idx="0">
                  <c:v>Turquoise</c:v>
                </c:pt>
              </c:strCache>
            </c:strRef>
          </c:tx>
          <c:spPr>
            <a:solidFill>
              <a:schemeClr val="accent3"/>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7B92-4065-AC29-829B7F809D24}"/>
            </c:ext>
          </c:extLst>
        </c:ser>
        <c:ser>
          <c:idx val="3"/>
          <c:order val="3"/>
          <c:tx>
            <c:strRef>
              <c:f>Examples!$E$33</c:f>
              <c:strCache>
                <c:ptCount val="1"/>
                <c:pt idx="0">
                  <c:v>Dark Blue, Accent 2</c:v>
                </c:pt>
              </c:strCache>
            </c:strRef>
          </c:tx>
          <c:spPr>
            <a:solidFill>
              <a:schemeClr val="accent2">
                <a:lumMod val="40000"/>
                <a:lumOff val="60000"/>
              </a:schemeClr>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7B92-4065-AC29-829B7F809D24}"/>
            </c:ext>
          </c:extLst>
        </c:ser>
        <c:ser>
          <c:idx val="4"/>
          <c:order val="4"/>
          <c:tx>
            <c:strRef>
              <c:f>Examples!$F$33</c:f>
              <c:strCache>
                <c:ptCount val="1"/>
                <c:pt idx="0">
                  <c:v>Dark Blue, Accent 1</c:v>
                </c:pt>
              </c:strCache>
            </c:strRef>
          </c:tx>
          <c:spPr>
            <a:solidFill>
              <a:schemeClr val="accent2">
                <a:lumMod val="20000"/>
                <a:lumOff val="80000"/>
              </a:schemeClr>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7B92-4065-AC29-829B7F809D24}"/>
            </c:ext>
          </c:extLst>
        </c:ser>
        <c:ser>
          <c:idx val="5"/>
          <c:order val="5"/>
          <c:tx>
            <c:strRef>
              <c:f>Examples!$G$33</c:f>
              <c:strCache>
                <c:ptCount val="1"/>
                <c:pt idx="0">
                  <c:v>Grey</c:v>
                </c:pt>
              </c:strCache>
            </c:strRef>
          </c:tx>
          <c:spPr>
            <a:solidFill>
              <a:schemeClr val="accent5"/>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7B92-4065-AC29-829B7F809D24}"/>
            </c:ext>
          </c:extLst>
        </c:ser>
        <c:ser>
          <c:idx val="6"/>
          <c:order val="6"/>
          <c:tx>
            <c:strRef>
              <c:f>Examples!$H$33</c:f>
              <c:strCache>
                <c:ptCount val="1"/>
                <c:pt idx="0">
                  <c:v>Ice Blue</c:v>
                </c:pt>
              </c:strCache>
            </c:strRef>
          </c:tx>
          <c:spPr>
            <a:solidFill>
              <a:schemeClr val="accent4"/>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7B92-4065-AC29-829B7F809D24}"/>
            </c:ext>
          </c:extLst>
        </c:ser>
        <c:ser>
          <c:idx val="7"/>
          <c:order val="7"/>
          <c:tx>
            <c:strRef>
              <c:f>Examples!$I$33</c:f>
              <c:strCache>
                <c:ptCount val="1"/>
                <c:pt idx="0">
                  <c:v>Light Grey</c:v>
                </c:pt>
              </c:strCache>
            </c:strRef>
          </c:tx>
          <c:spPr>
            <a:solidFill>
              <a:schemeClr val="accent6"/>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7B92-4065-AC29-829B7F809D24}"/>
            </c:ext>
          </c:extLst>
        </c:ser>
        <c:dLbls>
          <c:showLegendKey val="0"/>
          <c:showVal val="0"/>
          <c:showCatName val="0"/>
          <c:showSerName val="0"/>
          <c:showPercent val="0"/>
          <c:showBubbleSize val="0"/>
        </c:dLbls>
        <c:axId val="423011400"/>
        <c:axId val="420268608"/>
      </c:areaChart>
      <c:catAx>
        <c:axId val="423011400"/>
        <c:scaling>
          <c:orientation val="minMax"/>
        </c:scaling>
        <c:delete val="0"/>
        <c:axPos val="b"/>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0268608"/>
        <c:crosses val="autoZero"/>
        <c:auto val="1"/>
        <c:lblAlgn val="ctr"/>
        <c:lblOffset val="100"/>
        <c:tickLblSkip val="1"/>
        <c:tickMarkSkip val="1"/>
        <c:noMultiLvlLbl val="0"/>
      </c:catAx>
      <c:valAx>
        <c:axId val="420268608"/>
        <c:scaling>
          <c:orientation val="minMax"/>
        </c:scaling>
        <c:delete val="0"/>
        <c:axPos val="l"/>
        <c:majorGridlines>
          <c:spPr>
            <a:ln w="3175" cap="flat" cmpd="sng" algn="ctr">
              <a:solidFill>
                <a:srgbClr val="000000"/>
              </a:solidFill>
              <a:prstDash val="solid"/>
              <a:round/>
            </a:ln>
            <a:effectLst/>
          </c:spPr>
        </c:majorGridlines>
        <c:numFmt formatCode="0%"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11400"/>
        <c:crosses val="autoZero"/>
        <c:crossBetween val="midCat"/>
      </c:valAx>
      <c:spPr>
        <a:solidFill>
          <a:srgbClr val="FFFFFF"/>
        </a:solidFill>
        <a:ln w="3175">
          <a:solidFill>
            <a:srgbClr val="000000"/>
          </a:solidFill>
          <a:prstDash val="solid"/>
        </a:ln>
        <a:effectLst/>
      </c:spPr>
    </c:plotArea>
    <c:legend>
      <c:legendPos val="r"/>
      <c:layout>
        <c:manualLayout>
          <c:xMode val="edge"/>
          <c:yMode val="edge"/>
          <c:x val="0.10120499789097427"/>
          <c:y val="2.2364330639842781E-2"/>
          <c:w val="0.84936966440392336"/>
          <c:h val="0.12140636633057508"/>
        </c:manualLayout>
      </c:layout>
      <c:overlay val="0"/>
      <c:spPr>
        <a:noFill/>
        <a:ln w="25400">
          <a:noFill/>
        </a:ln>
        <a:effectLst/>
      </c:spPr>
      <c:txPr>
        <a:bodyPr rot="0" spcFirstLastPara="1" vertOverflow="ellipsis" vert="horz" wrap="square" anchor="ctr" anchorCtr="1"/>
        <a:lstStyle/>
        <a:p>
          <a:pPr>
            <a:defRPr sz="825"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noFill/>
    <a:ln w="9525" cap="flat" cmpd="sng" algn="ctr">
      <a:noFill/>
      <a:prstDash val="solid"/>
      <a:round/>
    </a:ln>
    <a:effectLst/>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Dark Blue</c:v>
                </c:pt>
              </c:strCache>
            </c:strRef>
          </c:tx>
          <c:spPr>
            <a:solidFill>
              <a:schemeClr val="accent1"/>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29DD-4BEA-A64C-BD771B1640A0}"/>
            </c:ext>
          </c:extLst>
        </c:ser>
        <c:ser>
          <c:idx val="1"/>
          <c:order val="1"/>
          <c:tx>
            <c:strRef>
              <c:f>Examples!$C$33</c:f>
              <c:strCache>
                <c:ptCount val="1"/>
                <c:pt idx="0">
                  <c:v>Blue</c:v>
                </c:pt>
              </c:strCache>
            </c:strRef>
          </c:tx>
          <c:spPr>
            <a:solidFill>
              <a:schemeClr val="accent2"/>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29DD-4BEA-A64C-BD771B1640A0}"/>
            </c:ext>
          </c:extLst>
        </c:ser>
        <c:ser>
          <c:idx val="2"/>
          <c:order val="2"/>
          <c:tx>
            <c:strRef>
              <c:f>Examples!$D$33</c:f>
              <c:strCache>
                <c:ptCount val="1"/>
                <c:pt idx="0">
                  <c:v>Turquoise</c:v>
                </c:pt>
              </c:strCache>
            </c:strRef>
          </c:tx>
          <c:spPr>
            <a:solidFill>
              <a:schemeClr val="accent3"/>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29DD-4BEA-A64C-BD771B1640A0}"/>
            </c:ext>
          </c:extLst>
        </c:ser>
        <c:ser>
          <c:idx val="3"/>
          <c:order val="3"/>
          <c:tx>
            <c:strRef>
              <c:f>Examples!$E$33</c:f>
              <c:strCache>
                <c:ptCount val="1"/>
                <c:pt idx="0">
                  <c:v>Dark Blue, Accent 2</c:v>
                </c:pt>
              </c:strCache>
            </c:strRef>
          </c:tx>
          <c:spPr>
            <a:solidFill>
              <a:schemeClr val="accent2">
                <a:lumMod val="40000"/>
                <a:lumOff val="60000"/>
              </a:schemeClr>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29DD-4BEA-A64C-BD771B1640A0}"/>
            </c:ext>
          </c:extLst>
        </c:ser>
        <c:ser>
          <c:idx val="4"/>
          <c:order val="4"/>
          <c:tx>
            <c:strRef>
              <c:f>Examples!$F$33</c:f>
              <c:strCache>
                <c:ptCount val="1"/>
                <c:pt idx="0">
                  <c:v>Dark Blue, Accent 1</c:v>
                </c:pt>
              </c:strCache>
            </c:strRef>
          </c:tx>
          <c:spPr>
            <a:solidFill>
              <a:schemeClr val="accent2">
                <a:lumMod val="20000"/>
                <a:lumOff val="80000"/>
              </a:schemeClr>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29DD-4BEA-A64C-BD771B1640A0}"/>
            </c:ext>
          </c:extLst>
        </c:ser>
        <c:ser>
          <c:idx val="5"/>
          <c:order val="5"/>
          <c:tx>
            <c:strRef>
              <c:f>Examples!$G$33</c:f>
              <c:strCache>
                <c:ptCount val="1"/>
                <c:pt idx="0">
                  <c:v>Grey</c:v>
                </c:pt>
              </c:strCache>
            </c:strRef>
          </c:tx>
          <c:spPr>
            <a:solidFill>
              <a:schemeClr val="accent5"/>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29DD-4BEA-A64C-BD771B1640A0}"/>
            </c:ext>
          </c:extLst>
        </c:ser>
        <c:ser>
          <c:idx val="6"/>
          <c:order val="6"/>
          <c:tx>
            <c:strRef>
              <c:f>Examples!$H$33</c:f>
              <c:strCache>
                <c:ptCount val="1"/>
                <c:pt idx="0">
                  <c:v>Ice Blue</c:v>
                </c:pt>
              </c:strCache>
            </c:strRef>
          </c:tx>
          <c:spPr>
            <a:solidFill>
              <a:schemeClr val="accent4"/>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29DD-4BEA-A64C-BD771B1640A0}"/>
            </c:ext>
          </c:extLst>
        </c:ser>
        <c:ser>
          <c:idx val="7"/>
          <c:order val="7"/>
          <c:tx>
            <c:strRef>
              <c:f>Examples!$I$33</c:f>
              <c:strCache>
                <c:ptCount val="1"/>
                <c:pt idx="0">
                  <c:v>Light Grey</c:v>
                </c:pt>
              </c:strCache>
            </c:strRef>
          </c:tx>
          <c:spPr>
            <a:solidFill>
              <a:schemeClr val="accent6"/>
            </a:solidFill>
            <a:ln>
              <a:noFill/>
            </a:ln>
            <a:effectLst/>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29DD-4BEA-A64C-BD771B1640A0}"/>
            </c:ext>
          </c:extLst>
        </c:ser>
        <c:dLbls>
          <c:showLegendKey val="0"/>
          <c:showVal val="0"/>
          <c:showCatName val="0"/>
          <c:showSerName val="0"/>
          <c:showPercent val="0"/>
          <c:showBubbleSize val="0"/>
        </c:dLbls>
        <c:axId val="424931368"/>
        <c:axId val="424936072"/>
      </c:areaChart>
      <c:catAx>
        <c:axId val="424931368"/>
        <c:scaling>
          <c:orientation val="minMax"/>
        </c:scaling>
        <c:delete val="0"/>
        <c:axPos val="b"/>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4936072"/>
        <c:crosses val="autoZero"/>
        <c:auto val="1"/>
        <c:lblAlgn val="ctr"/>
        <c:lblOffset val="100"/>
        <c:tickLblSkip val="1"/>
        <c:tickMarkSkip val="1"/>
        <c:noMultiLvlLbl val="0"/>
      </c:catAx>
      <c:valAx>
        <c:axId val="424936072"/>
        <c:scaling>
          <c:orientation val="minMax"/>
        </c:scaling>
        <c:delete val="0"/>
        <c:axPos val="l"/>
        <c:majorGridlines>
          <c:spPr>
            <a:ln w="6350" cap="flat" cmpd="sng" algn="ctr">
              <a:solidFill>
                <a:schemeClr val="bg2">
                  <a:lumMod val="20000"/>
                  <a:lumOff val="80000"/>
                </a:schemeClr>
              </a:solidFill>
              <a:prstDash val="solid"/>
              <a:round/>
            </a:ln>
            <a:effectLst/>
          </c:spPr>
        </c:majorGridlines>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4931368"/>
        <c:crosses val="autoZero"/>
        <c:crossBetween val="midCat"/>
      </c:valAx>
      <c:spPr>
        <a:noFill/>
        <a:ln w="6350">
          <a:solidFill>
            <a:schemeClr val="bg2">
              <a:lumMod val="20000"/>
              <a:lumOff val="80000"/>
            </a:schemeClr>
          </a:solidFill>
          <a:prstDash val="solid"/>
        </a:ln>
        <a:effectLst/>
      </c:spPr>
    </c:plotArea>
    <c:legend>
      <c:legendPos val="r"/>
      <c:layout>
        <c:manualLayout>
          <c:xMode val="edge"/>
          <c:yMode val="edge"/>
          <c:x val="8.5033225767973147E-2"/>
          <c:y val="7.0513123984454737E-2"/>
          <c:w val="0.85136746645393424"/>
          <c:h val="8.3333691981628349E-2"/>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Dark Blue</c:v>
                </c:pt>
              </c:strCache>
            </c:strRef>
          </c:tx>
          <c:spPr>
            <a:solidFill>
              <a:schemeClr val="accent1"/>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9268-41EE-BF1F-F77DAFBBC574}"/>
            </c:ext>
          </c:extLst>
        </c:ser>
        <c:ser>
          <c:idx val="1"/>
          <c:order val="1"/>
          <c:tx>
            <c:strRef>
              <c:f>Examples!$C$33</c:f>
              <c:strCache>
                <c:ptCount val="1"/>
                <c:pt idx="0">
                  <c:v>Blue</c:v>
                </c:pt>
              </c:strCache>
            </c:strRef>
          </c:tx>
          <c:spPr>
            <a:solidFill>
              <a:schemeClr val="accent2"/>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9268-41EE-BF1F-F77DAFBBC574}"/>
            </c:ext>
          </c:extLst>
        </c:ser>
        <c:ser>
          <c:idx val="2"/>
          <c:order val="2"/>
          <c:tx>
            <c:strRef>
              <c:f>Examples!$D$33</c:f>
              <c:strCache>
                <c:ptCount val="1"/>
                <c:pt idx="0">
                  <c:v>Turquoise</c:v>
                </c:pt>
              </c:strCache>
            </c:strRef>
          </c:tx>
          <c:spPr>
            <a:solidFill>
              <a:schemeClr val="accent3"/>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9268-41EE-BF1F-F77DAFBBC574}"/>
            </c:ext>
          </c:extLst>
        </c:ser>
        <c:ser>
          <c:idx val="3"/>
          <c:order val="3"/>
          <c:tx>
            <c:strRef>
              <c:f>Examples!$E$33</c:f>
              <c:strCache>
                <c:ptCount val="1"/>
                <c:pt idx="0">
                  <c:v>Dark Blue, Accent 2</c:v>
                </c:pt>
              </c:strCache>
            </c:strRef>
          </c:tx>
          <c:spPr>
            <a:solidFill>
              <a:schemeClr val="accent2">
                <a:lumMod val="40000"/>
                <a:lumOff val="60000"/>
              </a:schemeClr>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9268-41EE-BF1F-F77DAFBBC574}"/>
            </c:ext>
          </c:extLst>
        </c:ser>
        <c:ser>
          <c:idx val="4"/>
          <c:order val="4"/>
          <c:tx>
            <c:strRef>
              <c:f>Examples!$F$33</c:f>
              <c:strCache>
                <c:ptCount val="1"/>
                <c:pt idx="0">
                  <c:v>Dark Blue, Accent 1</c:v>
                </c:pt>
              </c:strCache>
            </c:strRef>
          </c:tx>
          <c:spPr>
            <a:solidFill>
              <a:schemeClr val="accent3">
                <a:lumMod val="20000"/>
                <a:lumOff val="80000"/>
              </a:schemeClr>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9268-41EE-BF1F-F77DAFBBC574}"/>
            </c:ext>
          </c:extLst>
        </c:ser>
        <c:ser>
          <c:idx val="5"/>
          <c:order val="5"/>
          <c:tx>
            <c:strRef>
              <c:f>Examples!$G$33</c:f>
              <c:strCache>
                <c:ptCount val="1"/>
                <c:pt idx="0">
                  <c:v>Grey</c:v>
                </c:pt>
              </c:strCache>
            </c:strRef>
          </c:tx>
          <c:spPr>
            <a:solidFill>
              <a:schemeClr val="accent5"/>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9268-41EE-BF1F-F77DAFBBC574}"/>
            </c:ext>
          </c:extLst>
        </c:ser>
        <c:ser>
          <c:idx val="6"/>
          <c:order val="6"/>
          <c:tx>
            <c:strRef>
              <c:f>Examples!$H$33</c:f>
              <c:strCache>
                <c:ptCount val="1"/>
                <c:pt idx="0">
                  <c:v>Ice Blue</c:v>
                </c:pt>
              </c:strCache>
            </c:strRef>
          </c:tx>
          <c:spPr>
            <a:solidFill>
              <a:schemeClr val="accent4"/>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9268-41EE-BF1F-F77DAFBBC574}"/>
            </c:ext>
          </c:extLst>
        </c:ser>
        <c:ser>
          <c:idx val="7"/>
          <c:order val="7"/>
          <c:tx>
            <c:strRef>
              <c:f>Examples!$I$33</c:f>
              <c:strCache>
                <c:ptCount val="1"/>
                <c:pt idx="0">
                  <c:v>Light Grey</c:v>
                </c:pt>
              </c:strCache>
            </c:strRef>
          </c:tx>
          <c:spPr>
            <a:solidFill>
              <a:schemeClr val="accent6"/>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9268-41EE-BF1F-F77DAFBBC574}"/>
            </c:ext>
          </c:extLst>
        </c:ser>
        <c:dLbls>
          <c:showLegendKey val="0"/>
          <c:showVal val="0"/>
          <c:showCatName val="0"/>
          <c:showSerName val="0"/>
          <c:showPercent val="0"/>
          <c:showBubbleSize val="0"/>
        </c:dLbls>
        <c:gapWidth val="150"/>
        <c:overlap val="100"/>
        <c:axId val="424938032"/>
        <c:axId val="424936856"/>
      </c:barChart>
      <c:catAx>
        <c:axId val="424938032"/>
        <c:scaling>
          <c:orientation val="minMax"/>
        </c:scaling>
        <c:delete val="0"/>
        <c:axPos val="l"/>
        <c:numFmt formatCode="General" sourceLinked="1"/>
        <c:majorTickMark val="none"/>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4936856"/>
        <c:crosses val="autoZero"/>
        <c:auto val="1"/>
        <c:lblAlgn val="ctr"/>
        <c:lblOffset val="100"/>
        <c:tickLblSkip val="1"/>
        <c:tickMarkSkip val="1"/>
        <c:noMultiLvlLbl val="0"/>
      </c:catAx>
      <c:valAx>
        <c:axId val="424936856"/>
        <c:scaling>
          <c:orientation val="minMax"/>
        </c:scaling>
        <c:delete val="0"/>
        <c:axPos val="b"/>
        <c:majorGridlines>
          <c:spPr>
            <a:ln w="6350" cap="flat" cmpd="sng" algn="ctr">
              <a:solidFill>
                <a:schemeClr val="bg2">
                  <a:lumMod val="20000"/>
                  <a:lumOff val="80000"/>
                </a:schemeClr>
              </a:solidFill>
              <a:prstDash val="solid"/>
              <a:round/>
            </a:ln>
            <a:effectLst/>
          </c:spPr>
        </c:majorGridlines>
        <c:numFmt formatCode="General" sourceLinked="1"/>
        <c:majorTickMark val="out"/>
        <c:minorTickMark val="none"/>
        <c:tickLblPos val="nextTo"/>
        <c:spPr>
          <a:noFill/>
          <a:ln w="9525" cap="flat" cmpd="sng" algn="ctr">
            <a:no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4938032"/>
        <c:crosses val="autoZero"/>
        <c:crossBetween val="between"/>
      </c:valAx>
      <c:spPr>
        <a:noFill/>
        <a:ln w="25400">
          <a:noFill/>
        </a:ln>
        <a:effectLst/>
      </c:spPr>
    </c:plotArea>
    <c:legend>
      <c:legendPos val="r"/>
      <c:layout>
        <c:manualLayout>
          <c:xMode val="edge"/>
          <c:yMode val="edge"/>
          <c:x val="9.1566426663262424E-2"/>
          <c:y val="2.2435993995053784E-2"/>
          <c:w val="0.75542301997191497"/>
          <c:h val="0.12179539597314909"/>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Dark Blue</c:v>
                </c:pt>
              </c:strCache>
            </c:strRef>
          </c:tx>
          <c:spPr>
            <a:ln w="28575" cap="rnd" cmpd="sng" algn="ctr">
              <a:solidFill>
                <a:schemeClr val="accent1">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extLst xmlns:c16r2="http://schemas.microsoft.com/office/drawing/2015/06/chart">
            <c:ext xmlns:c16="http://schemas.microsoft.com/office/drawing/2014/chart" uri="{C3380CC4-5D6E-409C-BE32-E72D297353CC}">
              <c16:uniqueId val="{00000000-DE5E-4E48-82A9-3838A666DE0F}"/>
            </c:ext>
          </c:extLst>
        </c:ser>
        <c:ser>
          <c:idx val="1"/>
          <c:order val="1"/>
          <c:tx>
            <c:strRef>
              <c:f>Examples!$M$33</c:f>
              <c:strCache>
                <c:ptCount val="1"/>
                <c:pt idx="0">
                  <c:v>Blue</c:v>
                </c:pt>
              </c:strCache>
            </c:strRef>
          </c:tx>
          <c:spPr>
            <a:ln w="28575" cap="rnd" cmpd="sng" algn="ctr">
              <a:solidFill>
                <a:srgbClr val="8E4399"/>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extLst xmlns:c16r2="http://schemas.microsoft.com/office/drawing/2015/06/chart">
            <c:ext xmlns:c16="http://schemas.microsoft.com/office/drawing/2014/chart" uri="{C3380CC4-5D6E-409C-BE32-E72D297353CC}">
              <c16:uniqueId val="{00000001-DE5E-4E48-82A9-3838A666DE0F}"/>
            </c:ext>
          </c:extLst>
        </c:ser>
        <c:ser>
          <c:idx val="2"/>
          <c:order val="2"/>
          <c:tx>
            <c:strRef>
              <c:f>Examples!$N$33</c:f>
              <c:strCache>
                <c:ptCount val="1"/>
                <c:pt idx="0">
                  <c:v>Turquoise</c:v>
                </c:pt>
              </c:strCache>
            </c:strRef>
          </c:tx>
          <c:spPr>
            <a:ln w="28575" cap="rnd" cmpd="sng" algn="ctr">
              <a:solidFill>
                <a:schemeClr val="accent3">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DE5E-4E48-82A9-3838A666DE0F}"/>
            </c:ext>
          </c:extLst>
        </c:ser>
        <c:ser>
          <c:idx val="3"/>
          <c:order val="3"/>
          <c:tx>
            <c:strRef>
              <c:f>Examples!$O$33</c:f>
              <c:strCache>
                <c:ptCount val="1"/>
                <c:pt idx="0">
                  <c:v>Dark Blue, Accent 2</c:v>
                </c:pt>
              </c:strCache>
            </c:strRef>
          </c:tx>
          <c:spPr>
            <a:ln w="28575" cap="rnd" cmpd="sng" algn="ctr">
              <a:solidFill>
                <a:schemeClr val="accent4">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DE5E-4E48-82A9-3838A666DE0F}"/>
            </c:ext>
          </c:extLst>
        </c:ser>
        <c:ser>
          <c:idx val="4"/>
          <c:order val="4"/>
          <c:tx>
            <c:strRef>
              <c:f>Examples!$P$33</c:f>
              <c:strCache>
                <c:ptCount val="1"/>
                <c:pt idx="0">
                  <c:v>Dark Blue, Accent 2</c:v>
                </c:pt>
              </c:strCache>
            </c:strRef>
          </c:tx>
          <c:spPr>
            <a:ln w="28575" cap="rnd" cmpd="sng" algn="ctr">
              <a:solidFill>
                <a:schemeClr val="accent5">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extLst xmlns:c16r2="http://schemas.microsoft.com/office/drawing/2015/06/chart">
            <c:ext xmlns:c16="http://schemas.microsoft.com/office/drawing/2014/chart" uri="{C3380CC4-5D6E-409C-BE32-E72D297353CC}">
              <c16:uniqueId val="{00000004-DE5E-4E48-82A9-3838A666DE0F}"/>
            </c:ext>
          </c:extLst>
        </c:ser>
        <c:ser>
          <c:idx val="5"/>
          <c:order val="5"/>
          <c:tx>
            <c:strRef>
              <c:f>Examples!$Q$33</c:f>
              <c:strCache>
                <c:ptCount val="1"/>
                <c:pt idx="0">
                  <c:v>Mid Grey</c:v>
                </c:pt>
              </c:strCache>
            </c:strRef>
          </c:tx>
          <c:spPr>
            <a:ln w="28575" cap="rnd" cmpd="sng" algn="ctr">
              <a:solidFill>
                <a:schemeClr val="accent6">
                  <a:shade val="95000"/>
                  <a:satMod val="105000"/>
                </a:schemeClr>
              </a:solidFill>
              <a:prstDash val="solid"/>
              <a:round/>
            </a:ln>
            <a:effectLst/>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extLst xmlns:c16r2="http://schemas.microsoft.com/office/drawing/2015/06/chart">
            <c:ext xmlns:c16="http://schemas.microsoft.com/office/drawing/2014/chart" uri="{C3380CC4-5D6E-409C-BE32-E72D297353CC}">
              <c16:uniqueId val="{00000005-DE5E-4E48-82A9-3838A666DE0F}"/>
            </c:ext>
          </c:extLst>
        </c:ser>
        <c:dLbls>
          <c:showLegendKey val="0"/>
          <c:showVal val="0"/>
          <c:showCatName val="0"/>
          <c:showSerName val="0"/>
          <c:showPercent val="0"/>
          <c:showBubbleSize val="0"/>
        </c:dLbls>
        <c:smooth val="0"/>
        <c:axId val="424937248"/>
        <c:axId val="424930584"/>
      </c:lineChart>
      <c:catAx>
        <c:axId val="424937248"/>
        <c:scaling>
          <c:orientation val="minMax"/>
        </c:scaling>
        <c:delete val="0"/>
        <c:axPos val="b"/>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4930584"/>
        <c:crosses val="autoZero"/>
        <c:auto val="1"/>
        <c:lblAlgn val="ctr"/>
        <c:lblOffset val="100"/>
        <c:tickLblSkip val="1"/>
        <c:tickMarkSkip val="1"/>
        <c:noMultiLvlLbl val="0"/>
      </c:catAx>
      <c:valAx>
        <c:axId val="424930584"/>
        <c:scaling>
          <c:orientation val="minMax"/>
        </c:scaling>
        <c:delete val="0"/>
        <c:axPos val="l"/>
        <c:majorGridlines>
          <c:spPr>
            <a:ln w="6350" cap="flat" cmpd="sng" algn="ctr">
              <a:solidFill>
                <a:schemeClr val="bg2">
                  <a:lumMod val="20000"/>
                  <a:lumOff val="80000"/>
                </a:schemeClr>
              </a:solidFill>
              <a:prstDash val="solid"/>
              <a:round/>
            </a:ln>
            <a:effectLst/>
          </c:spPr>
        </c:majorGridlines>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4937248"/>
        <c:crosses val="autoZero"/>
        <c:crossBetween val="midCat"/>
      </c:valAx>
      <c:spPr>
        <a:noFill/>
        <a:ln w="25400">
          <a:noFill/>
        </a:ln>
        <a:effectLst/>
      </c:spPr>
    </c:plotArea>
    <c:legend>
      <c:legendPos val="r"/>
      <c:layout>
        <c:manualLayout>
          <c:xMode val="edge"/>
          <c:yMode val="edge"/>
          <c:x val="0.18674731753691681"/>
          <c:y val="7.0287896296648736E-2"/>
          <c:w val="0.66506141471211655"/>
          <c:h val="0.11501655757633429"/>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314D-4FF1-83E5-0D5C3E47A88E}"/>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314D-4FF1-83E5-0D5C3E47A88E}"/>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314D-4FF1-83E5-0D5C3E47A88E}"/>
              </c:ext>
            </c:extLst>
          </c:dPt>
          <c:dPt>
            <c:idx val="3"/>
            <c:bubble3D val="0"/>
            <c:spPr>
              <a:solidFill>
                <a:schemeClr val="accent2">
                  <a:lumMod val="40000"/>
                  <a:lumOff val="60000"/>
                </a:schemeClr>
              </a:solidFill>
              <a:ln>
                <a:noFill/>
              </a:ln>
              <a:effectLst/>
            </c:spPr>
            <c:extLst xmlns:c16r2="http://schemas.microsoft.com/office/drawing/2015/06/chart">
              <c:ext xmlns:c16="http://schemas.microsoft.com/office/drawing/2014/chart" uri="{C3380CC4-5D6E-409C-BE32-E72D297353CC}">
                <c16:uniqueId val="{00000007-314D-4FF1-83E5-0D5C3E47A88E}"/>
              </c:ext>
            </c:extLst>
          </c:dPt>
          <c:dPt>
            <c:idx val="4"/>
            <c:bubble3D val="0"/>
            <c:spPr>
              <a:solidFill>
                <a:srgbClr val="D8F0D8"/>
              </a:solidFill>
              <a:ln>
                <a:noFill/>
              </a:ln>
              <a:effectLst/>
            </c:spPr>
            <c:extLst xmlns:c16r2="http://schemas.microsoft.com/office/drawing/2015/06/chart">
              <c:ext xmlns:c16="http://schemas.microsoft.com/office/drawing/2014/chart" uri="{C3380CC4-5D6E-409C-BE32-E72D297353CC}">
                <c16:uniqueId val="{00000009-314D-4FF1-83E5-0D5C3E47A88E}"/>
              </c:ext>
            </c:extLst>
          </c:dPt>
          <c:dPt>
            <c:idx val="5"/>
            <c:bubble3D val="0"/>
            <c:spPr>
              <a:solidFill>
                <a:srgbClr val="9CD89C"/>
              </a:solidFill>
              <a:ln>
                <a:noFill/>
              </a:ln>
              <a:effectLst/>
            </c:spPr>
            <c:extLst xmlns:c16r2="http://schemas.microsoft.com/office/drawing/2015/06/chart">
              <c:ext xmlns:c16="http://schemas.microsoft.com/office/drawing/2014/chart" uri="{C3380CC4-5D6E-409C-BE32-E72D297353CC}">
                <c16:uniqueId val="{0000000B-314D-4FF1-83E5-0D5C3E47A88E}"/>
              </c:ext>
            </c:extLst>
          </c:dPt>
          <c:dPt>
            <c:idx val="6"/>
            <c:bubble3D val="0"/>
            <c:spPr>
              <a:solidFill>
                <a:srgbClr val="48B749"/>
              </a:solidFill>
              <a:ln>
                <a:noFill/>
              </a:ln>
              <a:effectLst/>
            </c:spPr>
            <c:extLst xmlns:c16r2="http://schemas.microsoft.com/office/drawing/2015/06/chart">
              <c:ext xmlns:c16="http://schemas.microsoft.com/office/drawing/2014/chart" uri="{C3380CC4-5D6E-409C-BE32-E72D297353CC}">
                <c16:uniqueId val="{0000000D-314D-4FF1-83E5-0D5C3E47A88E}"/>
              </c:ext>
            </c:extLst>
          </c:dPt>
          <c:dPt>
            <c:idx val="7"/>
            <c:bubble3D val="0"/>
            <c:spPr>
              <a:solidFill>
                <a:srgbClr val="48B749"/>
              </a:solidFill>
              <a:ln>
                <a:noFill/>
              </a:ln>
              <a:effectLst/>
            </c:spPr>
            <c:extLst xmlns:c16r2="http://schemas.microsoft.com/office/drawing/2015/06/chart">
              <c:ext xmlns:c16="http://schemas.microsoft.com/office/drawing/2014/chart" uri="{C3380CC4-5D6E-409C-BE32-E72D297353CC}">
                <c16:uniqueId val="{0000000F-314D-4FF1-83E5-0D5C3E47A88E}"/>
              </c:ext>
            </c:extLst>
          </c:dPt>
          <c:dLbls>
            <c:dLbl>
              <c:idx val="0"/>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dLbl>
              <c:idx val="1"/>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dLbl>
              <c:idx val="2"/>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dLbl>
              <c:idx val="7"/>
              <c:numFmt formatCode="0%" sourceLinked="0"/>
              <c:spPr>
                <a:noFill/>
                <a:ln w="25400">
                  <a:noFill/>
                </a:ln>
                <a:effectLst/>
              </c:spPr>
              <c:txPr>
                <a:bodyPr rot="0" spcFirstLastPara="1" vertOverflow="ellipsis" vert="horz" wrap="square" anchor="ctr" anchorCtr="1"/>
                <a:lstStyle/>
                <a:p>
                  <a:pPr>
                    <a:defRPr sz="900" b="0" i="0" u="none" strike="noStrike" kern="1200" baseline="0">
                      <a:solidFill>
                        <a:schemeClr val="bg1"/>
                      </a:solidFill>
                      <a:latin typeface="Arial" pitchFamily="34" charset="0"/>
                      <a:ea typeface="Myriad Pro"/>
                      <a:cs typeface="Arial" pitchFamily="34" charset="0"/>
                    </a:defRPr>
                  </a:pPr>
                  <a:endParaRPr lang="en-US"/>
                </a:p>
              </c:txPr>
              <c:showLegendKey val="0"/>
              <c:showVal val="0"/>
              <c:showCatName val="1"/>
              <c:showSerName val="0"/>
              <c:showPercent val="1"/>
              <c:showBubbleSize val="0"/>
            </c:dLbl>
            <c:numFmt formatCode="0%" sourceLinked="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Examples!$B$33:$H$33</c:f>
              <c:strCache>
                <c:ptCount val="7"/>
                <c:pt idx="0">
                  <c:v>Dark Blue</c:v>
                </c:pt>
                <c:pt idx="1">
                  <c:v>Blue</c:v>
                </c:pt>
                <c:pt idx="2">
                  <c:v>Turquoise</c:v>
                </c:pt>
                <c:pt idx="3">
                  <c:v>Dark Blue, Accent 2</c:v>
                </c:pt>
                <c:pt idx="4">
                  <c:v>Dark Blue, Accent 1</c:v>
                </c:pt>
                <c:pt idx="5">
                  <c:v>Grey</c:v>
                </c:pt>
                <c:pt idx="6">
                  <c:v>Ice Blue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10-314D-4FF1-83E5-0D5C3E47A88E}"/>
            </c:ext>
          </c:extLst>
        </c:ser>
        <c:dLbls>
          <c:showLegendKey val="0"/>
          <c:showVal val="0"/>
          <c:showCatName val="1"/>
          <c:showSerName val="0"/>
          <c:showPercent val="1"/>
          <c:showBubbleSize val="0"/>
          <c:showLeaderLines val="1"/>
        </c:dLbls>
        <c:gapWidth val="100"/>
        <c:splitType val="pos"/>
        <c:splitPos val="3"/>
        <c:secondPieSize val="70"/>
        <c:serLines>
          <c:spPr>
            <a:ln w="3175" cap="flat" cmpd="sng" algn="ctr">
              <a:solidFill>
                <a:srgbClr val="000000"/>
              </a:solidFill>
              <a:prstDash val="solid"/>
              <a:round/>
            </a:ln>
            <a:effectLst/>
          </c:spPr>
        </c:serLines>
      </c:ofPie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37409022502324"/>
          <c:y val="3.3483673736185271E-2"/>
          <c:w val="0.5944901322181716"/>
          <c:h val="0.86014369415944214"/>
        </c:manualLayout>
      </c:layout>
      <c:areaChart>
        <c:grouping val="stacked"/>
        <c:varyColors val="0"/>
        <c:ser>
          <c:idx val="1"/>
          <c:order val="1"/>
          <c:tx>
            <c:strRef>
              <c:f>'Figure 3.1 &amp; 3.2'!$M$47</c:f>
              <c:strCache>
                <c:ptCount val="1"/>
                <c:pt idx="0">
                  <c:v>Ethanol-blended fuel (mainly E10)</c:v>
                </c:pt>
              </c:strCache>
            </c:strRef>
          </c:tx>
          <c:spPr>
            <a:solidFill>
              <a:srgbClr val="46B849"/>
            </a:solidFill>
            <a:ln>
              <a:solidFill>
                <a:srgbClr val="46B849"/>
              </a:solidFill>
            </a:ln>
            <a:effectLst/>
          </c:spPr>
          <c:cat>
            <c:numRef>
              <c:f>'Figure 3.1 &amp; 3.2'!$K$48:$K$175</c:f>
              <c:numCache>
                <c:formatCode>mmmm\ yyyy</c:formatCode>
                <c:ptCount val="128"/>
                <c:pt idx="0">
                  <c:v>40360</c:v>
                </c:pt>
                <c:pt idx="1">
                  <c:v>40391</c:v>
                </c:pt>
                <c:pt idx="2">
                  <c:v>40422</c:v>
                </c:pt>
                <c:pt idx="3">
                  <c:v>40452</c:v>
                </c:pt>
                <c:pt idx="4">
                  <c:v>40483</c:v>
                </c:pt>
                <c:pt idx="5">
                  <c:v>40513</c:v>
                </c:pt>
                <c:pt idx="6">
                  <c:v>40544</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numCache>
            </c:numRef>
          </c:cat>
          <c:val>
            <c:numRef>
              <c:f>'Figure 3.1 &amp; 3.2'!$M$48:$M$175</c:f>
              <c:numCache>
                <c:formatCode>0%</c:formatCode>
                <c:ptCount val="128"/>
                <c:pt idx="0">
                  <c:v>0.31946395907568692</c:v>
                </c:pt>
                <c:pt idx="1">
                  <c:v>0.35819553911915669</c:v>
                </c:pt>
                <c:pt idx="2">
                  <c:v>0.36843446057128909</c:v>
                </c:pt>
                <c:pt idx="3">
                  <c:v>0.33714778323899885</c:v>
                </c:pt>
                <c:pt idx="4">
                  <c:v>0.33917381205861563</c:v>
                </c:pt>
                <c:pt idx="5">
                  <c:v>0.38225566109223463</c:v>
                </c:pt>
                <c:pt idx="6">
                  <c:v>0.37556806544525273</c:v>
                </c:pt>
                <c:pt idx="7">
                  <c:v>0.37556806544525273</c:v>
                </c:pt>
                <c:pt idx="8">
                  <c:v>0.3803562860385038</c:v>
                </c:pt>
                <c:pt idx="9">
                  <c:v>0.38774225700682247</c:v>
                </c:pt>
                <c:pt idx="10">
                  <c:v>0.38013919569578664</c:v>
                </c:pt>
                <c:pt idx="11">
                  <c:v>0.38316053238050468</c:v>
                </c:pt>
                <c:pt idx="12">
                  <c:v>0.34182316644642147</c:v>
                </c:pt>
                <c:pt idx="13">
                  <c:v>0.37333680361841487</c:v>
                </c:pt>
                <c:pt idx="14">
                  <c:v>0.37055614880994536</c:v>
                </c:pt>
                <c:pt idx="15">
                  <c:v>0.3660159301107026</c:v>
                </c:pt>
                <c:pt idx="16">
                  <c:v>0.36968450966632516</c:v>
                </c:pt>
                <c:pt idx="17">
                  <c:v>0.36556810689843194</c:v>
                </c:pt>
                <c:pt idx="18">
                  <c:v>0.36152913720570351</c:v>
                </c:pt>
                <c:pt idx="19">
                  <c:v>0.3519232756132295</c:v>
                </c:pt>
                <c:pt idx="20">
                  <c:v>0.36107772101967378</c:v>
                </c:pt>
                <c:pt idx="21">
                  <c:v>0.36411638962447751</c:v>
                </c:pt>
                <c:pt idx="22">
                  <c:v>0.36010285926008845</c:v>
                </c:pt>
                <c:pt idx="23">
                  <c:v>0.36336630625234745</c:v>
                </c:pt>
                <c:pt idx="24">
                  <c:v>0.36356917394267302</c:v>
                </c:pt>
                <c:pt idx="25">
                  <c:v>0.36536912648998643</c:v>
                </c:pt>
                <c:pt idx="26">
                  <c:v>0.36922557988512633</c:v>
                </c:pt>
                <c:pt idx="27">
                  <c:v>0.36679452401883533</c:v>
                </c:pt>
                <c:pt idx="28">
                  <c:v>0.36070106174658795</c:v>
                </c:pt>
                <c:pt idx="29">
                  <c:v>0.35635096610706363</c:v>
                </c:pt>
                <c:pt idx="30">
                  <c:v>0.35404883166786005</c:v>
                </c:pt>
                <c:pt idx="31">
                  <c:v>0.34432427446842745</c:v>
                </c:pt>
                <c:pt idx="32">
                  <c:v>0.36078955126563167</c:v>
                </c:pt>
                <c:pt idx="33">
                  <c:v>0.35038141769205233</c:v>
                </c:pt>
                <c:pt idx="34">
                  <c:v>0.34276402310263038</c:v>
                </c:pt>
                <c:pt idx="35">
                  <c:v>0.33594309235927383</c:v>
                </c:pt>
                <c:pt idx="36">
                  <c:v>0.35723195898438381</c:v>
                </c:pt>
                <c:pt idx="37">
                  <c:v>0.35236164566011502</c:v>
                </c:pt>
                <c:pt idx="38">
                  <c:v>0.33953346475898161</c:v>
                </c:pt>
                <c:pt idx="39">
                  <c:v>0.33134927335741565</c:v>
                </c:pt>
                <c:pt idx="40">
                  <c:v>0.32708135341491185</c:v>
                </c:pt>
                <c:pt idx="41">
                  <c:v>0.32878158823105907</c:v>
                </c:pt>
                <c:pt idx="42">
                  <c:v>0.32620225836439021</c:v>
                </c:pt>
                <c:pt idx="43">
                  <c:v>0.32348672326118055</c:v>
                </c:pt>
                <c:pt idx="44">
                  <c:v>0.32862105013812248</c:v>
                </c:pt>
                <c:pt idx="45">
                  <c:v>0.32372519146412543</c:v>
                </c:pt>
                <c:pt idx="46">
                  <c:v>0.3173332648561551</c:v>
                </c:pt>
                <c:pt idx="47">
                  <c:v>0.3173045810848894</c:v>
                </c:pt>
                <c:pt idx="48">
                  <c:v>0.32148664958837792</c:v>
                </c:pt>
                <c:pt idx="49">
                  <c:v>0.3283745063423304</c:v>
                </c:pt>
                <c:pt idx="50">
                  <c:v>0.3208732249566279</c:v>
                </c:pt>
                <c:pt idx="51">
                  <c:v>0.3145042196337452</c:v>
                </c:pt>
                <c:pt idx="52">
                  <c:v>0.31286076192919438</c:v>
                </c:pt>
                <c:pt idx="53">
                  <c:v>0.31046559538524926</c:v>
                </c:pt>
                <c:pt idx="54">
                  <c:v>0.29860013547076086</c:v>
                </c:pt>
                <c:pt idx="55">
                  <c:v>0.28850148321493357</c:v>
                </c:pt>
                <c:pt idx="56">
                  <c:v>0.30278182122523878</c:v>
                </c:pt>
                <c:pt idx="57">
                  <c:v>0.29673039439708421</c:v>
                </c:pt>
                <c:pt idx="58">
                  <c:v>0.28079924652202182</c:v>
                </c:pt>
                <c:pt idx="59">
                  <c:v>0.27634767617699085</c:v>
                </c:pt>
                <c:pt idx="60">
                  <c:v>0.27203710303449441</c:v>
                </c:pt>
                <c:pt idx="61">
                  <c:v>0.26702323955683088</c:v>
                </c:pt>
                <c:pt idx="62">
                  <c:v>0.26303830738431427</c:v>
                </c:pt>
                <c:pt idx="63">
                  <c:v>0.2539238399616654</c:v>
                </c:pt>
                <c:pt idx="64">
                  <c:v>0.25199285719269288</c:v>
                </c:pt>
                <c:pt idx="65">
                  <c:v>0.25116447090237753</c:v>
                </c:pt>
                <c:pt idx="66">
                  <c:v>0.24265163370350118</c:v>
                </c:pt>
                <c:pt idx="67">
                  <c:v>0.23741254831247077</c:v>
                </c:pt>
                <c:pt idx="68">
                  <c:v>0.24134502960540713</c:v>
                </c:pt>
                <c:pt idx="69">
                  <c:v>0.2384986331271805</c:v>
                </c:pt>
                <c:pt idx="70">
                  <c:v>0.23704004051149299</c:v>
                </c:pt>
                <c:pt idx="71">
                  <c:v>0.23941221991628267</c:v>
                </c:pt>
                <c:pt idx="72">
                  <c:v>0.24214646037487514</c:v>
                </c:pt>
                <c:pt idx="73">
                  <c:v>0.24250469055125146</c:v>
                </c:pt>
                <c:pt idx="74">
                  <c:v>0.23643106078049436</c:v>
                </c:pt>
                <c:pt idx="75">
                  <c:v>0.23556350888080965</c:v>
                </c:pt>
                <c:pt idx="76">
                  <c:v>0.23614594581212303</c:v>
                </c:pt>
                <c:pt idx="77">
                  <c:v>0.2367308321877854</c:v>
                </c:pt>
                <c:pt idx="78">
                  <c:v>0.23838732418213332</c:v>
                </c:pt>
                <c:pt idx="79">
                  <c:v>0.23762418590723888</c:v>
                </c:pt>
                <c:pt idx="80">
                  <c:v>0.24529438431109538</c:v>
                </c:pt>
                <c:pt idx="81">
                  <c:v>0.24160462522336851</c:v>
                </c:pt>
                <c:pt idx="82">
                  <c:v>0.23794259258462452</c:v>
                </c:pt>
                <c:pt idx="83">
                  <c:v>0.24147456180001006</c:v>
                </c:pt>
                <c:pt idx="84">
                  <c:v>0.24326992468483052</c:v>
                </c:pt>
                <c:pt idx="85">
                  <c:v>0.23894294125313675</c:v>
                </c:pt>
                <c:pt idx="86">
                  <c:v>0.24203151507242596</c:v>
                </c:pt>
                <c:pt idx="87">
                  <c:v>0.24217506405509162</c:v>
                </c:pt>
                <c:pt idx="88">
                  <c:v>0.24235519644853998</c:v>
                </c:pt>
                <c:pt idx="89">
                  <c:v>0.25215679343693614</c:v>
                </c:pt>
                <c:pt idx="90">
                  <c:v>0.25262780583694161</c:v>
                </c:pt>
                <c:pt idx="91" formatCode="0.0%">
                  <c:v>0.24385134424606048</c:v>
                </c:pt>
                <c:pt idx="92" formatCode="0.0%">
                  <c:v>0.24058812743107802</c:v>
                </c:pt>
                <c:pt idx="93" formatCode="0.0%">
                  <c:v>0.24243533597253569</c:v>
                </c:pt>
                <c:pt idx="94" formatCode="0.0%">
                  <c:v>0.24767996391748356</c:v>
                </c:pt>
                <c:pt idx="95" formatCode="0.0%">
                  <c:v>0.25877255280347816</c:v>
                </c:pt>
                <c:pt idx="96" formatCode="0.0%">
                  <c:v>0.26270495515898179</c:v>
                </c:pt>
                <c:pt idx="97" formatCode="0.0%">
                  <c:v>0.25320782532154024</c:v>
                </c:pt>
                <c:pt idx="98" formatCode="0.0%">
                  <c:v>0.2575241473415294</c:v>
                </c:pt>
                <c:pt idx="99" formatCode="0.0%">
                  <c:v>0.2515407138617502</c:v>
                </c:pt>
                <c:pt idx="100" formatCode="0.0%">
                  <c:v>0.25925136436174367</c:v>
                </c:pt>
                <c:pt idx="101" formatCode="0.0%">
                  <c:v>0.25723274466153145</c:v>
                </c:pt>
                <c:pt idx="102" formatCode="0.0%">
                  <c:v>0.24446746602434985</c:v>
                </c:pt>
                <c:pt idx="103" formatCode="0.0%">
                  <c:v>0.24079931538636296</c:v>
                </c:pt>
                <c:pt idx="104" formatCode="0.0%">
                  <c:v>0.24862515008469427</c:v>
                </c:pt>
                <c:pt idx="105" formatCode="0.0%">
                  <c:v>0.24864897256996085</c:v>
                </c:pt>
                <c:pt idx="106" formatCode="0.0%">
                  <c:v>0.25057450232222717</c:v>
                </c:pt>
                <c:pt idx="107" formatCode="0.0%">
                  <c:v>0.25770139671192499</c:v>
                </c:pt>
                <c:pt idx="108" formatCode="0.0%">
                  <c:v>0.25517195754694694</c:v>
                </c:pt>
                <c:pt idx="109" formatCode="0.0%">
                  <c:v>0.25025261754778233</c:v>
                </c:pt>
                <c:pt idx="110" formatCode="0.0%">
                  <c:v>0.25307802726415279</c:v>
                </c:pt>
                <c:pt idx="111" formatCode="0.0%">
                  <c:v>0.24933673060244471</c:v>
                </c:pt>
                <c:pt idx="112" formatCode="0.0%">
                  <c:v>0.25328315873580504</c:v>
                </c:pt>
                <c:pt idx="113" formatCode="0.0%">
                  <c:v>0.25489082388785822</c:v>
                </c:pt>
                <c:pt idx="114" formatCode="0.0%">
                  <c:v>0.25437629138086598</c:v>
                </c:pt>
                <c:pt idx="115" formatCode="0.0%">
                  <c:v>0.25057096847978133</c:v>
                </c:pt>
                <c:pt idx="116" formatCode="0.0%">
                  <c:v>0.25164358241158058</c:v>
                </c:pt>
                <c:pt idx="117" formatCode="0.0%">
                  <c:v>0.24002533190425943</c:v>
                </c:pt>
                <c:pt idx="118" formatCode="0.0%">
                  <c:v>0.20281267310606632</c:v>
                </c:pt>
                <c:pt idx="119" formatCode="0.0%">
                  <c:v>0.21040561846065645</c:v>
                </c:pt>
                <c:pt idx="120" formatCode="0.0%">
                  <c:v>0.21276460693770033</c:v>
                </c:pt>
                <c:pt idx="121" formatCode="0.0%">
                  <c:v>0.20945461568154758</c:v>
                </c:pt>
                <c:pt idx="122" formatCode="0.0%">
                  <c:v>0.20942832500226349</c:v>
                </c:pt>
                <c:pt idx="123" formatCode="0.0%">
                  <c:v>0.20971499426982548</c:v>
                </c:pt>
                <c:pt idx="124" formatCode="0.0%">
                  <c:v>0.20723417669200375</c:v>
                </c:pt>
                <c:pt idx="125" formatCode="0.0%">
                  <c:v>0.20864025482779217</c:v>
                </c:pt>
                <c:pt idx="126" formatCode="0.0%">
                  <c:v>0.20824350749283113</c:v>
                </c:pt>
                <c:pt idx="127" formatCode="0.0%">
                  <c:v>0.20202269363591516</c:v>
                </c:pt>
              </c:numCache>
            </c:numRef>
          </c:val>
          <c:extLst xmlns:c16r2="http://schemas.microsoft.com/office/drawing/2015/06/chart">
            <c:ext xmlns:c16="http://schemas.microsoft.com/office/drawing/2014/chart" uri="{C3380CC4-5D6E-409C-BE32-E72D297353CC}">
              <c16:uniqueId val="{00000001-F1FC-4214-9231-BCB684FAA5D3}"/>
            </c:ext>
          </c:extLst>
        </c:ser>
        <c:ser>
          <c:idx val="3"/>
          <c:order val="2"/>
          <c:tx>
            <c:strRef>
              <c:f>'Figure 3.1 &amp; 3.2'!$N$47</c:f>
              <c:strCache>
                <c:ptCount val="1"/>
                <c:pt idx="0">
                  <c:v>Regular unleaded</c:v>
                </c:pt>
              </c:strCache>
            </c:strRef>
          </c:tx>
          <c:spPr>
            <a:solidFill>
              <a:schemeClr val="accent2"/>
            </a:solidFill>
            <a:ln>
              <a:noFill/>
            </a:ln>
            <a:effectLst/>
          </c:spPr>
          <c:cat>
            <c:numRef>
              <c:f>'Figure 3.1 &amp; 3.2'!$K$48:$K$175</c:f>
              <c:numCache>
                <c:formatCode>mmmm\ yyyy</c:formatCode>
                <c:ptCount val="128"/>
                <c:pt idx="0">
                  <c:v>40360</c:v>
                </c:pt>
                <c:pt idx="1">
                  <c:v>40391</c:v>
                </c:pt>
                <c:pt idx="2">
                  <c:v>40422</c:v>
                </c:pt>
                <c:pt idx="3">
                  <c:v>40452</c:v>
                </c:pt>
                <c:pt idx="4">
                  <c:v>40483</c:v>
                </c:pt>
                <c:pt idx="5">
                  <c:v>40513</c:v>
                </c:pt>
                <c:pt idx="6">
                  <c:v>40544</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numCache>
            </c:numRef>
          </c:cat>
          <c:val>
            <c:numRef>
              <c:f>'Figure 3.1 &amp; 3.2'!$N$48:$N$175</c:f>
              <c:numCache>
                <c:formatCode>0%</c:formatCode>
                <c:ptCount val="128"/>
                <c:pt idx="0">
                  <c:v>0.42941443824222697</c:v>
                </c:pt>
                <c:pt idx="1">
                  <c:v>0.36981897467737707</c:v>
                </c:pt>
                <c:pt idx="2">
                  <c:v>0.34602966229330534</c:v>
                </c:pt>
                <c:pt idx="3">
                  <c:v>0.3873856682202208</c:v>
                </c:pt>
                <c:pt idx="4">
                  <c:v>0.37733551978200547</c:v>
                </c:pt>
                <c:pt idx="5">
                  <c:v>0.32018882150285777</c:v>
                </c:pt>
                <c:pt idx="6">
                  <c:v>0.31772244213080997</c:v>
                </c:pt>
                <c:pt idx="7">
                  <c:v>0.31772244213080997</c:v>
                </c:pt>
                <c:pt idx="8">
                  <c:v>0.32055695550624708</c:v>
                </c:pt>
                <c:pt idx="9">
                  <c:v>0.31393247349111031</c:v>
                </c:pt>
                <c:pt idx="10">
                  <c:v>0.31024332553401196</c:v>
                </c:pt>
                <c:pt idx="11">
                  <c:v>0.30248418524706872</c:v>
                </c:pt>
                <c:pt idx="12">
                  <c:v>0.37121067849385136</c:v>
                </c:pt>
                <c:pt idx="13">
                  <c:v>0.31168301195039261</c:v>
                </c:pt>
                <c:pt idx="14">
                  <c:v>0.30107687090808061</c:v>
                </c:pt>
                <c:pt idx="15">
                  <c:v>0.30199951530428787</c:v>
                </c:pt>
                <c:pt idx="16">
                  <c:v>0.29251632277220435</c:v>
                </c:pt>
                <c:pt idx="17">
                  <c:v>0.29488133385748116</c:v>
                </c:pt>
                <c:pt idx="18">
                  <c:v>0.28617844816123117</c:v>
                </c:pt>
                <c:pt idx="19">
                  <c:v>0.28481926119545264</c:v>
                </c:pt>
                <c:pt idx="20">
                  <c:v>0.27823392380754941</c:v>
                </c:pt>
                <c:pt idx="21">
                  <c:v>0.2749816545959225</c:v>
                </c:pt>
                <c:pt idx="22">
                  <c:v>0.28005589837636996</c:v>
                </c:pt>
                <c:pt idx="23">
                  <c:v>0.28548822564989351</c:v>
                </c:pt>
                <c:pt idx="24">
                  <c:v>0.27822429743030846</c:v>
                </c:pt>
                <c:pt idx="25">
                  <c:v>0.27498304506078314</c:v>
                </c:pt>
                <c:pt idx="26">
                  <c:v>0.26696940274511533</c:v>
                </c:pt>
                <c:pt idx="27">
                  <c:v>0.26600092961225924</c:v>
                </c:pt>
                <c:pt idx="28">
                  <c:v>0.28061285523174689</c:v>
                </c:pt>
                <c:pt idx="29">
                  <c:v>0.28096133971965459</c:v>
                </c:pt>
                <c:pt idx="30">
                  <c:v>0.27496310138268537</c:v>
                </c:pt>
                <c:pt idx="31">
                  <c:v>0.28373147421662609</c:v>
                </c:pt>
                <c:pt idx="32">
                  <c:v>0.27694853148986759</c:v>
                </c:pt>
                <c:pt idx="33">
                  <c:v>0.28197177142806201</c:v>
                </c:pt>
                <c:pt idx="34">
                  <c:v>0.27844339040549865</c:v>
                </c:pt>
                <c:pt idx="35">
                  <c:v>0.28288853859988206</c:v>
                </c:pt>
                <c:pt idx="36">
                  <c:v>0.27834590700039957</c:v>
                </c:pt>
                <c:pt idx="37">
                  <c:v>0.2742113974008677</c:v>
                </c:pt>
                <c:pt idx="38">
                  <c:v>0.28126688956374019</c:v>
                </c:pt>
                <c:pt idx="39">
                  <c:v>0.28568254658059233</c:v>
                </c:pt>
                <c:pt idx="40">
                  <c:v>0.2871738185715228</c:v>
                </c:pt>
                <c:pt idx="41">
                  <c:v>0.28278416408681112</c:v>
                </c:pt>
                <c:pt idx="42">
                  <c:v>0.28044624316424194</c:v>
                </c:pt>
                <c:pt idx="43">
                  <c:v>0.28547859954682619</c:v>
                </c:pt>
                <c:pt idx="44">
                  <c:v>0.27819435127746933</c:v>
                </c:pt>
                <c:pt idx="45">
                  <c:v>0.28630149592531623</c:v>
                </c:pt>
                <c:pt idx="46">
                  <c:v>0.28789642910305124</c:v>
                </c:pt>
                <c:pt idx="47">
                  <c:v>0.28870541818447504</c:v>
                </c:pt>
                <c:pt idx="48">
                  <c:v>0.28574139410909366</c:v>
                </c:pt>
                <c:pt idx="49">
                  <c:v>0.28254554004455373</c:v>
                </c:pt>
                <c:pt idx="50">
                  <c:v>0.28372582406990943</c:v>
                </c:pt>
                <c:pt idx="51">
                  <c:v>0.29407634068595112</c:v>
                </c:pt>
                <c:pt idx="52">
                  <c:v>0.28540277065161618</c:v>
                </c:pt>
                <c:pt idx="53">
                  <c:v>0.28347754429336625</c:v>
                </c:pt>
                <c:pt idx="54">
                  <c:v>0.28110182885527207</c:v>
                </c:pt>
                <c:pt idx="55">
                  <c:v>0.28223878821026788</c:v>
                </c:pt>
                <c:pt idx="56">
                  <c:v>0.27693200863638001</c:v>
                </c:pt>
                <c:pt idx="57">
                  <c:v>0.28724309607282372</c:v>
                </c:pt>
                <c:pt idx="58">
                  <c:v>0.29964919594132422</c:v>
                </c:pt>
                <c:pt idx="59">
                  <c:v>0.30543690524825307</c:v>
                </c:pt>
                <c:pt idx="60">
                  <c:v>0.30869145295635003</c:v>
                </c:pt>
                <c:pt idx="61">
                  <c:v>0.31355925314778543</c:v>
                </c:pt>
                <c:pt idx="62">
                  <c:v>0.3117566864951834</c:v>
                </c:pt>
                <c:pt idx="63">
                  <c:v>0.32002532820779395</c:v>
                </c:pt>
                <c:pt idx="64">
                  <c:v>0.31642751285922832</c:v>
                </c:pt>
                <c:pt idx="65">
                  <c:v>0.32004221727245791</c:v>
                </c:pt>
                <c:pt idx="66">
                  <c:v>0.32014178246196195</c:v>
                </c:pt>
                <c:pt idx="67">
                  <c:v>0.31909819051013777</c:v>
                </c:pt>
                <c:pt idx="68">
                  <c:v>0.31283151074068749</c:v>
                </c:pt>
                <c:pt idx="69">
                  <c:v>0.31959615829437921</c:v>
                </c:pt>
                <c:pt idx="70">
                  <c:v>0.32003725357574125</c:v>
                </c:pt>
                <c:pt idx="71">
                  <c:v>0.32493228745295299</c:v>
                </c:pt>
                <c:pt idx="72">
                  <c:v>0.32927284228966275</c:v>
                </c:pt>
                <c:pt idx="73">
                  <c:v>0.32185052351231885</c:v>
                </c:pt>
                <c:pt idx="74">
                  <c:v>0.32251832855597051</c:v>
                </c:pt>
                <c:pt idx="75">
                  <c:v>0.32294645713354292</c:v>
                </c:pt>
                <c:pt idx="76">
                  <c:v>0.32438327502686798</c:v>
                </c:pt>
                <c:pt idx="77">
                  <c:v>0.32879282248303526</c:v>
                </c:pt>
                <c:pt idx="78">
                  <c:v>0.33362681205150863</c:v>
                </c:pt>
                <c:pt idx="79">
                  <c:v>0.3405019837662685</c:v>
                </c:pt>
                <c:pt idx="80">
                  <c:v>0.33596015674000662</c:v>
                </c:pt>
                <c:pt idx="81">
                  <c:v>0.3402148197035133</c:v>
                </c:pt>
                <c:pt idx="82">
                  <c:v>0.3381968856627755</c:v>
                </c:pt>
                <c:pt idx="83">
                  <c:v>0.33910903520666974</c:v>
                </c:pt>
                <c:pt idx="84">
                  <c:v>0.33642346098579995</c:v>
                </c:pt>
                <c:pt idx="85">
                  <c:v>0.3270725455594885</c:v>
                </c:pt>
                <c:pt idx="86">
                  <c:v>0.32950541563356389</c:v>
                </c:pt>
                <c:pt idx="87">
                  <c:v>0.3349591834997489</c:v>
                </c:pt>
                <c:pt idx="88">
                  <c:v>0.33862465002480302</c:v>
                </c:pt>
                <c:pt idx="89">
                  <c:v>0.3370310849523841</c:v>
                </c:pt>
                <c:pt idx="90">
                  <c:v>0.33442201617961936</c:v>
                </c:pt>
                <c:pt idx="91">
                  <c:v>0.32996523151801394</c:v>
                </c:pt>
                <c:pt idx="92">
                  <c:v>0.32641956748757067</c:v>
                </c:pt>
                <c:pt idx="93">
                  <c:v>0.3249996592274394</c:v>
                </c:pt>
                <c:pt idx="94">
                  <c:v>0.3262231323187707</c:v>
                </c:pt>
                <c:pt idx="95">
                  <c:v>0.31979226359862006</c:v>
                </c:pt>
                <c:pt idx="96">
                  <c:v>0.3214766272130517</c:v>
                </c:pt>
                <c:pt idx="97">
                  <c:v>0.3222453703801148</c:v>
                </c:pt>
                <c:pt idx="98">
                  <c:v>0.32269095761265687</c:v>
                </c:pt>
                <c:pt idx="99">
                  <c:v>0.33661113554546657</c:v>
                </c:pt>
                <c:pt idx="100">
                  <c:v>0.33805554892567058</c:v>
                </c:pt>
                <c:pt idx="101">
                  <c:v>0.31808350146318409</c:v>
                </c:pt>
                <c:pt idx="102">
                  <c:v>0.3196572952127601</c:v>
                </c:pt>
                <c:pt idx="103">
                  <c:v>0.31494129489939926</c:v>
                </c:pt>
                <c:pt idx="104">
                  <c:v>0.31398189685492556</c:v>
                </c:pt>
                <c:pt idx="105">
                  <c:v>0.3127359044122604</c:v>
                </c:pt>
                <c:pt idx="106">
                  <c:v>0.3194609634417398</c:v>
                </c:pt>
                <c:pt idx="107">
                  <c:v>0.31889753775526625</c:v>
                </c:pt>
                <c:pt idx="108">
                  <c:v>0.31840239852639318</c:v>
                </c:pt>
                <c:pt idx="109">
                  <c:v>0.32399544213445702</c:v>
                </c:pt>
                <c:pt idx="110">
                  <c:v>0.31903424919061396</c:v>
                </c:pt>
                <c:pt idx="111">
                  <c:v>0.31897131302294729</c:v>
                </c:pt>
                <c:pt idx="112">
                  <c:v>0.31977805767324236</c:v>
                </c:pt>
                <c:pt idx="113">
                  <c:v>0.32031280201907519</c:v>
                </c:pt>
                <c:pt idx="114">
                  <c:v>0.31968631222599431</c:v>
                </c:pt>
                <c:pt idx="115">
                  <c:v>0.32137450819700397</c:v>
                </c:pt>
                <c:pt idx="116">
                  <c:v>0.31980175450870818</c:v>
                </c:pt>
                <c:pt idx="117">
                  <c:v>0.31826435836151323</c:v>
                </c:pt>
                <c:pt idx="118">
                  <c:v>0.34723398159426327</c:v>
                </c:pt>
                <c:pt idx="119">
                  <c:v>0.35115379102766231</c:v>
                </c:pt>
                <c:pt idx="120">
                  <c:v>0.34936050017455328</c:v>
                </c:pt>
                <c:pt idx="121">
                  <c:v>0.34932769801803865</c:v>
                </c:pt>
                <c:pt idx="122">
                  <c:v>0.34285251385467252</c:v>
                </c:pt>
                <c:pt idx="123">
                  <c:v>0.33277284085144759</c:v>
                </c:pt>
                <c:pt idx="124">
                  <c:v>0.33410754486677491</c:v>
                </c:pt>
                <c:pt idx="125">
                  <c:v>0.33355137794715733</c:v>
                </c:pt>
                <c:pt idx="126">
                  <c:v>0.34778154724287935</c:v>
                </c:pt>
                <c:pt idx="127">
                  <c:v>0.33448445979279723</c:v>
                </c:pt>
              </c:numCache>
            </c:numRef>
          </c:val>
          <c:extLst xmlns:c16r2="http://schemas.microsoft.com/office/drawing/2015/06/chart">
            <c:ext xmlns:c16="http://schemas.microsoft.com/office/drawing/2014/chart" uri="{C3380CC4-5D6E-409C-BE32-E72D297353CC}">
              <c16:uniqueId val="{00000003-F1FC-4214-9231-BCB684FAA5D3}"/>
            </c:ext>
          </c:extLst>
        </c:ser>
        <c:ser>
          <c:idx val="2"/>
          <c:order val="3"/>
          <c:tx>
            <c:strRef>
              <c:f>'Figure 3.1 &amp; 3.2'!$O$47</c:f>
              <c:strCache>
                <c:ptCount val="1"/>
                <c:pt idx="0">
                  <c:v>95 and 98</c:v>
                </c:pt>
              </c:strCache>
            </c:strRef>
          </c:tx>
          <c:spPr>
            <a:solidFill>
              <a:schemeClr val="accent4"/>
            </a:solidFill>
            <a:ln>
              <a:noFill/>
            </a:ln>
            <a:effectLst/>
          </c:spPr>
          <c:cat>
            <c:numRef>
              <c:f>'Figure 3.1 &amp; 3.2'!$K$48:$K$175</c:f>
              <c:numCache>
                <c:formatCode>mmmm\ yyyy</c:formatCode>
                <c:ptCount val="128"/>
                <c:pt idx="0">
                  <c:v>40360</c:v>
                </c:pt>
                <c:pt idx="1">
                  <c:v>40391</c:v>
                </c:pt>
                <c:pt idx="2">
                  <c:v>40422</c:v>
                </c:pt>
                <c:pt idx="3">
                  <c:v>40452</c:v>
                </c:pt>
                <c:pt idx="4">
                  <c:v>40483</c:v>
                </c:pt>
                <c:pt idx="5">
                  <c:v>40513</c:v>
                </c:pt>
                <c:pt idx="6">
                  <c:v>40544</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numCache>
            </c:numRef>
          </c:cat>
          <c:val>
            <c:numRef>
              <c:f>'Figure 3.1 &amp; 3.2'!$O$48:$O$175</c:f>
              <c:numCache>
                <c:formatCode>0%</c:formatCode>
                <c:ptCount val="128"/>
                <c:pt idx="0">
                  <c:v>0.25112160268208616</c:v>
                </c:pt>
                <c:pt idx="1">
                  <c:v>0.27198548620346635</c:v>
                </c:pt>
                <c:pt idx="2">
                  <c:v>0.28553587713540546</c:v>
                </c:pt>
                <c:pt idx="3">
                  <c:v>0.27546654854078045</c:v>
                </c:pt>
                <c:pt idx="4">
                  <c:v>0.28349066815937896</c:v>
                </c:pt>
                <c:pt idx="5">
                  <c:v>0.29755551740490765</c:v>
                </c:pt>
                <c:pt idx="6">
                  <c:v>0.3067094924239373</c:v>
                </c:pt>
                <c:pt idx="7">
                  <c:v>0.3067094924239373</c:v>
                </c:pt>
                <c:pt idx="8">
                  <c:v>0.29908675845524907</c:v>
                </c:pt>
                <c:pt idx="9">
                  <c:v>0.29832526950206728</c:v>
                </c:pt>
                <c:pt idx="10">
                  <c:v>0.30961747877020146</c:v>
                </c:pt>
                <c:pt idx="11">
                  <c:v>0.3143552823724266</c:v>
                </c:pt>
                <c:pt idx="12">
                  <c:v>0.28696615505972722</c:v>
                </c:pt>
                <c:pt idx="13">
                  <c:v>0.31498018443119263</c:v>
                </c:pt>
                <c:pt idx="14">
                  <c:v>0.32836698028197392</c:v>
                </c:pt>
                <c:pt idx="15">
                  <c:v>0.33198455458500942</c:v>
                </c:pt>
                <c:pt idx="16">
                  <c:v>0.33779916756147044</c:v>
                </c:pt>
                <c:pt idx="17">
                  <c:v>0.33955055924408678</c:v>
                </c:pt>
                <c:pt idx="18">
                  <c:v>0.35229241463306521</c:v>
                </c:pt>
                <c:pt idx="19">
                  <c:v>0.36325746319131785</c:v>
                </c:pt>
                <c:pt idx="20">
                  <c:v>0.36068835517277681</c:v>
                </c:pt>
                <c:pt idx="21">
                  <c:v>0.36090195577959988</c:v>
                </c:pt>
                <c:pt idx="22">
                  <c:v>0.35984124236354159</c:v>
                </c:pt>
                <c:pt idx="23">
                  <c:v>0.35114546809775893</c:v>
                </c:pt>
                <c:pt idx="24">
                  <c:v>0.35820652862701852</c:v>
                </c:pt>
                <c:pt idx="25">
                  <c:v>0.35964782844923049</c:v>
                </c:pt>
                <c:pt idx="26">
                  <c:v>0.36380501736975829</c:v>
                </c:pt>
                <c:pt idx="27">
                  <c:v>0.36720454636890537</c:v>
                </c:pt>
                <c:pt idx="28">
                  <c:v>0.35868608302166521</c:v>
                </c:pt>
                <c:pt idx="29">
                  <c:v>0.36268769417328178</c:v>
                </c:pt>
                <c:pt idx="30">
                  <c:v>0.37098806694945452</c:v>
                </c:pt>
                <c:pt idx="31">
                  <c:v>0.37194425131494646</c:v>
                </c:pt>
                <c:pt idx="32">
                  <c:v>0.3622619172445008</c:v>
                </c:pt>
                <c:pt idx="33">
                  <c:v>0.36764681087988565</c:v>
                </c:pt>
                <c:pt idx="34">
                  <c:v>0.37879258649187103</c:v>
                </c:pt>
                <c:pt idx="35">
                  <c:v>0.38116836904084406</c:v>
                </c:pt>
                <c:pt idx="36">
                  <c:v>0.36442213401521673</c:v>
                </c:pt>
                <c:pt idx="37">
                  <c:v>0.3734269569390174</c:v>
                </c:pt>
                <c:pt idx="38">
                  <c:v>0.37919964567727832</c:v>
                </c:pt>
                <c:pt idx="39">
                  <c:v>0.38296818006199207</c:v>
                </c:pt>
                <c:pt idx="40">
                  <c:v>0.38574482801356536</c:v>
                </c:pt>
                <c:pt idx="41">
                  <c:v>0.38843424768212981</c:v>
                </c:pt>
                <c:pt idx="42">
                  <c:v>0.3933514984713678</c:v>
                </c:pt>
                <c:pt idx="43">
                  <c:v>0.3910346771919932</c:v>
                </c:pt>
                <c:pt idx="44">
                  <c:v>0.39318459858440813</c:v>
                </c:pt>
                <c:pt idx="45">
                  <c:v>0.3899733126105584</c:v>
                </c:pt>
                <c:pt idx="46">
                  <c:v>0.39477030604079361</c:v>
                </c:pt>
                <c:pt idx="47">
                  <c:v>0.39399000073063556</c:v>
                </c:pt>
                <c:pt idx="48">
                  <c:v>0.39277195630252842</c:v>
                </c:pt>
                <c:pt idx="49">
                  <c:v>0.38907995361311587</c:v>
                </c:pt>
                <c:pt idx="50">
                  <c:v>0.39540095097346267</c:v>
                </c:pt>
                <c:pt idx="51">
                  <c:v>0.39141943968030374</c:v>
                </c:pt>
                <c:pt idx="52">
                  <c:v>0.40173646741918928</c:v>
                </c:pt>
                <c:pt idx="53">
                  <c:v>0.40605686032138444</c:v>
                </c:pt>
                <c:pt idx="54">
                  <c:v>0.42029803567396701</c:v>
                </c:pt>
                <c:pt idx="55">
                  <c:v>0.42925972857479855</c:v>
                </c:pt>
                <c:pt idx="56">
                  <c:v>0.42028617013838127</c:v>
                </c:pt>
                <c:pt idx="57">
                  <c:v>0.41602650953009207</c:v>
                </c:pt>
                <c:pt idx="58">
                  <c:v>0.41955155753665391</c:v>
                </c:pt>
                <c:pt idx="59">
                  <c:v>0.41821541857475608</c:v>
                </c:pt>
                <c:pt idx="60">
                  <c:v>0.41927144400915567</c:v>
                </c:pt>
                <c:pt idx="61">
                  <c:v>0.4194175072953838</c:v>
                </c:pt>
                <c:pt idx="62">
                  <c:v>0.42520500612050222</c:v>
                </c:pt>
                <c:pt idx="63">
                  <c:v>0.4260508318305406</c:v>
                </c:pt>
                <c:pt idx="64">
                  <c:v>0.4315796299480788</c:v>
                </c:pt>
                <c:pt idx="65">
                  <c:v>0.42879331182516456</c:v>
                </c:pt>
                <c:pt idx="66">
                  <c:v>0.43720658383453681</c:v>
                </c:pt>
                <c:pt idx="67">
                  <c:v>0.44348926117739157</c:v>
                </c:pt>
                <c:pt idx="68">
                  <c:v>0.44582345965390541</c:v>
                </c:pt>
                <c:pt idx="69">
                  <c:v>0.44190520857844029</c:v>
                </c:pt>
                <c:pt idx="70">
                  <c:v>0.44292270591276572</c:v>
                </c:pt>
                <c:pt idx="71">
                  <c:v>0.43565549263076431</c:v>
                </c:pt>
                <c:pt idx="72">
                  <c:v>0.428580697335462</c:v>
                </c:pt>
                <c:pt idx="73">
                  <c:v>0.43564478593642969</c:v>
                </c:pt>
                <c:pt idx="74">
                  <c:v>0.44105061066353513</c:v>
                </c:pt>
                <c:pt idx="75">
                  <c:v>0.44149003398564746</c:v>
                </c:pt>
                <c:pt idx="76">
                  <c:v>0.43947077916100896</c:v>
                </c:pt>
                <c:pt idx="77">
                  <c:v>0.43447634532917928</c:v>
                </c:pt>
                <c:pt idx="78">
                  <c:v>0.42798586376635811</c:v>
                </c:pt>
                <c:pt idx="79">
                  <c:v>0.42187383032649267</c:v>
                </c:pt>
                <c:pt idx="80">
                  <c:v>0.41874545894889803</c:v>
                </c:pt>
                <c:pt idx="81">
                  <c:v>0.41818055507311819</c:v>
                </c:pt>
                <c:pt idx="82">
                  <c:v>0.42386052175259997</c:v>
                </c:pt>
                <c:pt idx="83">
                  <c:v>0.41941640299332023</c:v>
                </c:pt>
                <c:pt idx="84">
                  <c:v>0.4203066143293695</c:v>
                </c:pt>
                <c:pt idx="85">
                  <c:v>0.43398451318737469</c:v>
                </c:pt>
                <c:pt idx="86">
                  <c:v>0.42846306929401023</c:v>
                </c:pt>
                <c:pt idx="87">
                  <c:v>0.42286575244515945</c:v>
                </c:pt>
                <c:pt idx="88">
                  <c:v>0.419020153526657</c:v>
                </c:pt>
                <c:pt idx="89">
                  <c:v>0.41081212161067976</c:v>
                </c:pt>
                <c:pt idx="90">
                  <c:v>0.41295017798343908</c:v>
                </c:pt>
                <c:pt idx="91">
                  <c:v>0.42618342423592553</c:v>
                </c:pt>
                <c:pt idx="92">
                  <c:v>0.43299230508135128</c:v>
                </c:pt>
                <c:pt idx="93">
                  <c:v>0.43256500480002497</c:v>
                </c:pt>
                <c:pt idx="94">
                  <c:v>0.42609690376374559</c:v>
                </c:pt>
                <c:pt idx="95">
                  <c:v>0.42143518359790177</c:v>
                </c:pt>
                <c:pt idx="96">
                  <c:v>0.41581841762796645</c:v>
                </c:pt>
                <c:pt idx="97">
                  <c:v>0.4245468042983449</c:v>
                </c:pt>
                <c:pt idx="98">
                  <c:v>0.41978489504581373</c:v>
                </c:pt>
                <c:pt idx="99">
                  <c:v>0.41184815059278318</c:v>
                </c:pt>
                <c:pt idx="100">
                  <c:v>0.40269308671258569</c:v>
                </c:pt>
                <c:pt idx="101">
                  <c:v>0.4246837538752844</c:v>
                </c:pt>
                <c:pt idx="102">
                  <c:v>0.43587523876289014</c:v>
                </c:pt>
                <c:pt idx="103">
                  <c:v>0.44425938971423773</c:v>
                </c:pt>
                <c:pt idx="104">
                  <c:v>0.43739295306038023</c:v>
                </c:pt>
                <c:pt idx="105">
                  <c:v>0.43861512301777866</c:v>
                </c:pt>
                <c:pt idx="106">
                  <c:v>0.42996453423603292</c:v>
                </c:pt>
                <c:pt idx="107">
                  <c:v>0.42340106553280876</c:v>
                </c:pt>
                <c:pt idx="108">
                  <c:v>0.42642564392665983</c:v>
                </c:pt>
                <c:pt idx="109">
                  <c:v>0.42575194031776065</c:v>
                </c:pt>
                <c:pt idx="110">
                  <c:v>0.42788772354523336</c:v>
                </c:pt>
                <c:pt idx="111">
                  <c:v>0.431691956374608</c:v>
                </c:pt>
                <c:pt idx="112">
                  <c:v>0.42693878359095266</c:v>
                </c:pt>
                <c:pt idx="113">
                  <c:v>0.42479637409306659</c:v>
                </c:pt>
                <c:pt idx="114">
                  <c:v>0.42593739639313971</c:v>
                </c:pt>
                <c:pt idx="115">
                  <c:v>0.4280545233232147</c:v>
                </c:pt>
                <c:pt idx="116">
                  <c:v>0.42855466307971124</c:v>
                </c:pt>
                <c:pt idx="117">
                  <c:v>0.44171030973422737</c:v>
                </c:pt>
                <c:pt idx="118">
                  <c:v>0.44995334529967024</c:v>
                </c:pt>
                <c:pt idx="119">
                  <c:v>0.43844059051168116</c:v>
                </c:pt>
                <c:pt idx="120">
                  <c:v>0.43787489288774634</c:v>
                </c:pt>
                <c:pt idx="121">
                  <c:v>0.44121768630041375</c:v>
                </c:pt>
                <c:pt idx="122">
                  <c:v>0.44771916114306409</c:v>
                </c:pt>
                <c:pt idx="123">
                  <c:v>0.45751216487872698</c:v>
                </c:pt>
                <c:pt idx="124">
                  <c:v>0.45865827844122142</c:v>
                </c:pt>
                <c:pt idx="125">
                  <c:v>0.45780836722505042</c:v>
                </c:pt>
                <c:pt idx="126">
                  <c:v>0.44397494526428943</c:v>
                </c:pt>
                <c:pt idx="127">
                  <c:v>0.46349284657128764</c:v>
                </c:pt>
              </c:numCache>
            </c:numRef>
          </c:val>
          <c:extLst xmlns:c16r2="http://schemas.microsoft.com/office/drawing/2015/06/chart">
            <c:ext xmlns:c16="http://schemas.microsoft.com/office/drawing/2014/chart" uri="{C3380CC4-5D6E-409C-BE32-E72D297353CC}">
              <c16:uniqueId val="{00000002-F1FC-4214-9231-BCB684FAA5D3}"/>
            </c:ext>
          </c:extLst>
        </c:ser>
        <c:dLbls>
          <c:showLegendKey val="0"/>
          <c:showVal val="0"/>
          <c:showCatName val="0"/>
          <c:showSerName val="0"/>
          <c:showPercent val="0"/>
          <c:showBubbleSize val="0"/>
        </c:dLbls>
        <c:axId val="424934112"/>
        <c:axId val="424932936"/>
      </c:areaChart>
      <c:lineChart>
        <c:grouping val="standard"/>
        <c:varyColors val="0"/>
        <c:ser>
          <c:idx val="0"/>
          <c:order val="0"/>
          <c:tx>
            <c:strRef>
              <c:f>'Figure 3.1 &amp; 3.2'!$L$47</c:f>
              <c:strCache>
                <c:ptCount val="1"/>
                <c:pt idx="0">
                  <c:v>% E10 sales to meet mandate</c:v>
                </c:pt>
              </c:strCache>
            </c:strRef>
          </c:tx>
          <c:spPr>
            <a:ln w="28575" cap="rnd">
              <a:solidFill>
                <a:srgbClr val="00B050"/>
              </a:solidFill>
              <a:prstDash val="dash"/>
              <a:round/>
            </a:ln>
            <a:effectLst/>
          </c:spPr>
          <c:marker>
            <c:symbol val="none"/>
          </c:marker>
          <c:cat>
            <c:numRef>
              <c:f>'Figure 3.1 &amp; 3.2'!$K$48:$K$175</c:f>
              <c:numCache>
                <c:formatCode>mmmm\ yyyy</c:formatCode>
                <c:ptCount val="128"/>
                <c:pt idx="0">
                  <c:v>40360</c:v>
                </c:pt>
                <c:pt idx="1">
                  <c:v>40391</c:v>
                </c:pt>
                <c:pt idx="2">
                  <c:v>40422</c:v>
                </c:pt>
                <c:pt idx="3">
                  <c:v>40452</c:v>
                </c:pt>
                <c:pt idx="4">
                  <c:v>40483</c:v>
                </c:pt>
                <c:pt idx="5">
                  <c:v>40513</c:v>
                </c:pt>
                <c:pt idx="6">
                  <c:v>40544</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numCache>
            </c:numRef>
          </c:cat>
          <c:val>
            <c:numRef>
              <c:f>'Figure 3.1 &amp; 3.2'!$L$48:$L$175</c:f>
              <c:numCache>
                <c:formatCode>0%</c:formatCode>
                <c:ptCount val="128"/>
                <c:pt idx="0">
                  <c:v>0.4</c:v>
                </c:pt>
                <c:pt idx="1">
                  <c:v>0.4</c:v>
                </c:pt>
                <c:pt idx="2">
                  <c:v>0.4</c:v>
                </c:pt>
                <c:pt idx="3">
                  <c:v>0.4</c:v>
                </c:pt>
                <c:pt idx="4">
                  <c:v>0.4</c:v>
                </c:pt>
                <c:pt idx="5">
                  <c:v>0.4</c:v>
                </c:pt>
                <c:pt idx="6">
                  <c:v>0.4</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pt idx="24">
                  <c:v>0.6</c:v>
                </c:pt>
                <c:pt idx="25">
                  <c:v>0.6</c:v>
                </c:pt>
                <c:pt idx="26">
                  <c:v>0.6</c:v>
                </c:pt>
                <c:pt idx="27">
                  <c:v>0.6</c:v>
                </c:pt>
                <c:pt idx="28">
                  <c:v>0.6</c:v>
                </c:pt>
                <c:pt idx="29">
                  <c:v>0.6</c:v>
                </c:pt>
                <c:pt idx="30">
                  <c:v>0.6</c:v>
                </c:pt>
                <c:pt idx="31">
                  <c:v>0.6</c:v>
                </c:pt>
                <c:pt idx="32">
                  <c:v>0.6</c:v>
                </c:pt>
                <c:pt idx="33">
                  <c:v>0.6</c:v>
                </c:pt>
                <c:pt idx="34">
                  <c:v>0.6</c:v>
                </c:pt>
                <c:pt idx="35">
                  <c:v>0.6</c:v>
                </c:pt>
                <c:pt idx="36">
                  <c:v>0.6</c:v>
                </c:pt>
                <c:pt idx="37">
                  <c:v>0.6</c:v>
                </c:pt>
                <c:pt idx="38">
                  <c:v>0.6</c:v>
                </c:pt>
                <c:pt idx="39">
                  <c:v>0.6</c:v>
                </c:pt>
                <c:pt idx="40">
                  <c:v>0.6</c:v>
                </c:pt>
                <c:pt idx="41">
                  <c:v>0.6</c:v>
                </c:pt>
                <c:pt idx="42">
                  <c:v>0.6</c:v>
                </c:pt>
                <c:pt idx="43">
                  <c:v>0.6</c:v>
                </c:pt>
                <c:pt idx="44">
                  <c:v>0.6</c:v>
                </c:pt>
                <c:pt idx="45">
                  <c:v>0.6</c:v>
                </c:pt>
                <c:pt idx="46">
                  <c:v>0.6</c:v>
                </c:pt>
                <c:pt idx="47">
                  <c:v>0.6</c:v>
                </c:pt>
                <c:pt idx="48">
                  <c:v>0.6</c:v>
                </c:pt>
                <c:pt idx="49">
                  <c:v>0.6</c:v>
                </c:pt>
                <c:pt idx="50">
                  <c:v>0.6</c:v>
                </c:pt>
                <c:pt idx="51">
                  <c:v>0.6</c:v>
                </c:pt>
                <c:pt idx="52">
                  <c:v>0.6</c:v>
                </c:pt>
                <c:pt idx="53">
                  <c:v>0.6</c:v>
                </c:pt>
                <c:pt idx="54">
                  <c:v>0.6</c:v>
                </c:pt>
                <c:pt idx="55">
                  <c:v>0.6</c:v>
                </c:pt>
                <c:pt idx="56">
                  <c:v>0.6</c:v>
                </c:pt>
                <c:pt idx="57">
                  <c:v>0.6</c:v>
                </c:pt>
                <c:pt idx="58">
                  <c:v>0.6</c:v>
                </c:pt>
                <c:pt idx="59">
                  <c:v>0.6</c:v>
                </c:pt>
                <c:pt idx="60">
                  <c:v>0.6</c:v>
                </c:pt>
                <c:pt idx="61">
                  <c:v>0.6</c:v>
                </c:pt>
                <c:pt idx="62">
                  <c:v>0.6</c:v>
                </c:pt>
                <c:pt idx="63">
                  <c:v>0.6</c:v>
                </c:pt>
                <c:pt idx="64">
                  <c:v>0.6</c:v>
                </c:pt>
                <c:pt idx="65">
                  <c:v>0.6</c:v>
                </c:pt>
                <c:pt idx="66">
                  <c:v>0.6</c:v>
                </c:pt>
                <c:pt idx="67">
                  <c:v>0.6</c:v>
                </c:pt>
                <c:pt idx="68">
                  <c:v>0.6</c:v>
                </c:pt>
                <c:pt idx="69">
                  <c:v>0.6</c:v>
                </c:pt>
                <c:pt idx="70">
                  <c:v>0.6</c:v>
                </c:pt>
                <c:pt idx="71">
                  <c:v>0.6</c:v>
                </c:pt>
                <c:pt idx="72">
                  <c:v>0.6</c:v>
                </c:pt>
                <c:pt idx="73">
                  <c:v>0.6</c:v>
                </c:pt>
                <c:pt idx="74">
                  <c:v>0.6</c:v>
                </c:pt>
                <c:pt idx="75">
                  <c:v>0.6</c:v>
                </c:pt>
                <c:pt idx="76">
                  <c:v>0.6</c:v>
                </c:pt>
                <c:pt idx="77">
                  <c:v>0.6</c:v>
                </c:pt>
                <c:pt idx="78">
                  <c:v>0.6</c:v>
                </c:pt>
                <c:pt idx="79">
                  <c:v>0.6</c:v>
                </c:pt>
                <c:pt idx="80">
                  <c:v>0.6</c:v>
                </c:pt>
                <c:pt idx="81">
                  <c:v>0.6</c:v>
                </c:pt>
                <c:pt idx="82">
                  <c:v>0.6</c:v>
                </c:pt>
                <c:pt idx="83">
                  <c:v>0.6</c:v>
                </c:pt>
                <c:pt idx="84">
                  <c:v>0.6</c:v>
                </c:pt>
                <c:pt idx="85">
                  <c:v>0.6</c:v>
                </c:pt>
                <c:pt idx="86">
                  <c:v>0.6</c:v>
                </c:pt>
                <c:pt idx="87">
                  <c:v>0.6</c:v>
                </c:pt>
                <c:pt idx="88">
                  <c:v>0.6</c:v>
                </c:pt>
                <c:pt idx="89">
                  <c:v>0.6</c:v>
                </c:pt>
                <c:pt idx="90">
                  <c:v>0.6</c:v>
                </c:pt>
                <c:pt idx="91">
                  <c:v>0.6</c:v>
                </c:pt>
                <c:pt idx="92">
                  <c:v>0.6</c:v>
                </c:pt>
                <c:pt idx="93">
                  <c:v>0.6</c:v>
                </c:pt>
                <c:pt idx="94">
                  <c:v>0.6</c:v>
                </c:pt>
                <c:pt idx="95">
                  <c:v>0.6</c:v>
                </c:pt>
                <c:pt idx="96">
                  <c:v>0.6</c:v>
                </c:pt>
                <c:pt idx="97">
                  <c:v>0.6</c:v>
                </c:pt>
                <c:pt idx="98">
                  <c:v>0.6</c:v>
                </c:pt>
                <c:pt idx="99">
                  <c:v>0.6</c:v>
                </c:pt>
                <c:pt idx="100">
                  <c:v>0.6</c:v>
                </c:pt>
                <c:pt idx="101">
                  <c:v>0.6</c:v>
                </c:pt>
                <c:pt idx="102">
                  <c:v>0.6</c:v>
                </c:pt>
                <c:pt idx="103">
                  <c:v>0.6</c:v>
                </c:pt>
                <c:pt idx="104">
                  <c:v>0.6</c:v>
                </c:pt>
                <c:pt idx="105">
                  <c:v>0.6</c:v>
                </c:pt>
                <c:pt idx="106">
                  <c:v>0.6</c:v>
                </c:pt>
                <c:pt idx="107">
                  <c:v>0.6</c:v>
                </c:pt>
                <c:pt idx="108">
                  <c:v>0.6</c:v>
                </c:pt>
                <c:pt idx="109">
                  <c:v>0.6</c:v>
                </c:pt>
                <c:pt idx="110">
                  <c:v>0.6</c:v>
                </c:pt>
                <c:pt idx="111">
                  <c:v>0.6</c:v>
                </c:pt>
                <c:pt idx="112">
                  <c:v>0.6</c:v>
                </c:pt>
                <c:pt idx="113">
                  <c:v>0.6</c:v>
                </c:pt>
                <c:pt idx="114">
                  <c:v>0.6</c:v>
                </c:pt>
                <c:pt idx="115">
                  <c:v>0.6</c:v>
                </c:pt>
                <c:pt idx="116">
                  <c:v>0.6</c:v>
                </c:pt>
                <c:pt idx="117">
                  <c:v>0.6</c:v>
                </c:pt>
                <c:pt idx="118">
                  <c:v>0.6</c:v>
                </c:pt>
                <c:pt idx="119">
                  <c:v>0.6</c:v>
                </c:pt>
                <c:pt idx="120">
                  <c:v>0.6</c:v>
                </c:pt>
                <c:pt idx="121">
                  <c:v>0.6</c:v>
                </c:pt>
                <c:pt idx="122">
                  <c:v>0.6</c:v>
                </c:pt>
                <c:pt idx="123">
                  <c:v>0.6</c:v>
                </c:pt>
                <c:pt idx="124">
                  <c:v>0.6</c:v>
                </c:pt>
                <c:pt idx="125">
                  <c:v>0.6</c:v>
                </c:pt>
                <c:pt idx="126">
                  <c:v>0.6</c:v>
                </c:pt>
                <c:pt idx="127">
                  <c:v>0.6</c:v>
                </c:pt>
              </c:numCache>
            </c:numRef>
          </c:val>
          <c:smooth val="0"/>
          <c:extLst xmlns:c16r2="http://schemas.microsoft.com/office/drawing/2015/06/chart">
            <c:ext xmlns:c16="http://schemas.microsoft.com/office/drawing/2014/chart" uri="{C3380CC4-5D6E-409C-BE32-E72D297353CC}">
              <c16:uniqueId val="{00000000-F1FC-4214-9231-BCB684FAA5D3}"/>
            </c:ext>
          </c:extLst>
        </c:ser>
        <c:dLbls>
          <c:showLegendKey val="0"/>
          <c:showVal val="0"/>
          <c:showCatName val="0"/>
          <c:showSerName val="0"/>
          <c:showPercent val="0"/>
          <c:showBubbleSize val="0"/>
        </c:dLbls>
        <c:marker val="1"/>
        <c:smooth val="0"/>
        <c:axId val="424934112"/>
        <c:axId val="424932936"/>
      </c:lineChart>
      <c:dateAx>
        <c:axId val="424934112"/>
        <c:scaling>
          <c:orientation val="minMax"/>
        </c:scaling>
        <c:delete val="0"/>
        <c:axPos val="b"/>
        <c:numFmt formatCode="mmm\ yy" sourceLinked="0"/>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424932936"/>
        <c:crosses val="autoZero"/>
        <c:auto val="1"/>
        <c:lblOffset val="100"/>
        <c:baseTimeUnit val="days"/>
        <c:majorUnit val="12"/>
        <c:majorTimeUnit val="months"/>
      </c:dateAx>
      <c:valAx>
        <c:axId val="42493293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j-lt"/>
                    <a:ea typeface="+mn-ea"/>
                    <a:cs typeface="+mn-cs"/>
                  </a:defRPr>
                </a:pPr>
                <a:r>
                  <a:rPr lang="en-AU"/>
                  <a:t>% of </a:t>
                </a:r>
              </a:p>
              <a:p>
                <a:pPr>
                  <a:defRPr/>
                </a:pPr>
                <a:r>
                  <a:rPr lang="en-AU"/>
                  <a:t>total </a:t>
                </a:r>
              </a:p>
              <a:p>
                <a:pPr>
                  <a:defRPr/>
                </a:pPr>
                <a:r>
                  <a:rPr lang="en-AU"/>
                  <a:t>fuel </a:t>
                </a:r>
              </a:p>
              <a:p>
                <a:pPr>
                  <a:defRPr/>
                </a:pPr>
                <a:r>
                  <a:rPr lang="en-AU"/>
                  <a:t>sales</a:t>
                </a:r>
              </a:p>
            </c:rich>
          </c:tx>
          <c:layout>
            <c:manualLayout>
              <c:xMode val="edge"/>
              <c:yMode val="edge"/>
              <c:x val="6.5231572080887146E-3"/>
              <c:y val="3.2185416478112669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crossAx val="424934112"/>
        <c:crossesAt val="40360"/>
        <c:crossBetween val="between"/>
      </c:valAx>
      <c:spPr>
        <a:noFill/>
        <a:ln>
          <a:noFill/>
        </a:ln>
        <a:effectLst/>
      </c:spPr>
    </c:plotArea>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mj-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Dark Blue</c:v>
                </c:pt>
              </c:strCache>
            </c:strRef>
          </c:tx>
          <c:spPr>
            <a:solidFill>
              <a:schemeClr val="accent1"/>
            </a:solidFill>
            <a:ln>
              <a:noFill/>
            </a:ln>
            <a:effectLst/>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FDC1-49B5-B902-0884651ACB29}"/>
            </c:ext>
          </c:extLst>
        </c:ser>
        <c:ser>
          <c:idx val="1"/>
          <c:order val="1"/>
          <c:tx>
            <c:strRef>
              <c:f>Examples!$C$33</c:f>
              <c:strCache>
                <c:ptCount val="1"/>
                <c:pt idx="0">
                  <c:v>Blue</c:v>
                </c:pt>
              </c:strCache>
            </c:strRef>
          </c:tx>
          <c:spPr>
            <a:solidFill>
              <a:schemeClr val="accent2"/>
            </a:solidFill>
            <a:ln>
              <a:noFill/>
            </a:ln>
            <a:effectLst/>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FDC1-49B5-B902-0884651ACB29}"/>
            </c:ext>
          </c:extLst>
        </c:ser>
        <c:ser>
          <c:idx val="2"/>
          <c:order val="2"/>
          <c:tx>
            <c:strRef>
              <c:f>Examples!$D$33</c:f>
              <c:strCache>
                <c:ptCount val="1"/>
                <c:pt idx="0">
                  <c:v>Turquoise</c:v>
                </c:pt>
              </c:strCache>
            </c:strRef>
          </c:tx>
          <c:spPr>
            <a:solidFill>
              <a:schemeClr val="accent3"/>
            </a:solidFill>
            <a:ln>
              <a:noFill/>
            </a:ln>
            <a:effectLst/>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FDC1-49B5-B902-0884651ACB29}"/>
            </c:ext>
          </c:extLst>
        </c:ser>
        <c:ser>
          <c:idx val="3"/>
          <c:order val="3"/>
          <c:tx>
            <c:strRef>
              <c:f>Examples!$E$33</c:f>
              <c:strCache>
                <c:ptCount val="1"/>
                <c:pt idx="0">
                  <c:v>Dark Blue, Accent 2</c:v>
                </c:pt>
              </c:strCache>
            </c:strRef>
          </c:tx>
          <c:spPr>
            <a:solidFill>
              <a:schemeClr val="accent2">
                <a:lumMod val="40000"/>
                <a:lumOff val="60000"/>
              </a:schemeClr>
            </a:solidFill>
            <a:ln>
              <a:noFill/>
            </a:ln>
            <a:effectLst/>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FDC1-49B5-B902-0884651ACB29}"/>
            </c:ext>
          </c:extLst>
        </c:ser>
        <c:ser>
          <c:idx val="4"/>
          <c:order val="4"/>
          <c:tx>
            <c:strRef>
              <c:f>Examples!$F$33</c:f>
              <c:strCache>
                <c:ptCount val="1"/>
                <c:pt idx="0">
                  <c:v>Dark Blue, Accent 1</c:v>
                </c:pt>
              </c:strCache>
            </c:strRef>
          </c:tx>
          <c:spPr>
            <a:solidFill>
              <a:schemeClr val="accent3">
                <a:lumMod val="20000"/>
                <a:lumOff val="80000"/>
              </a:schemeClr>
            </a:solidFill>
            <a:ln>
              <a:noFill/>
            </a:ln>
            <a:effectLst/>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FDC1-49B5-B902-0884651ACB29}"/>
            </c:ext>
          </c:extLst>
        </c:ser>
        <c:ser>
          <c:idx val="5"/>
          <c:order val="5"/>
          <c:tx>
            <c:strRef>
              <c:f>Examples!$G$33</c:f>
              <c:strCache>
                <c:ptCount val="1"/>
                <c:pt idx="0">
                  <c:v>Grey</c:v>
                </c:pt>
              </c:strCache>
            </c:strRef>
          </c:tx>
          <c:spPr>
            <a:solidFill>
              <a:schemeClr val="accent5"/>
            </a:solidFill>
            <a:ln>
              <a:noFill/>
            </a:ln>
            <a:effectLst/>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FDC1-49B5-B902-0884651ACB29}"/>
            </c:ext>
          </c:extLst>
        </c:ser>
        <c:ser>
          <c:idx val="6"/>
          <c:order val="6"/>
          <c:tx>
            <c:strRef>
              <c:f>Examples!$H$33</c:f>
              <c:strCache>
                <c:ptCount val="1"/>
                <c:pt idx="0">
                  <c:v>Ice Blue</c:v>
                </c:pt>
              </c:strCache>
            </c:strRef>
          </c:tx>
          <c:spPr>
            <a:solidFill>
              <a:schemeClr val="accent4"/>
            </a:solidFill>
            <a:ln>
              <a:noFill/>
            </a:ln>
            <a:effectLst/>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FDC1-49B5-B902-0884651ACB29}"/>
            </c:ext>
          </c:extLst>
        </c:ser>
        <c:ser>
          <c:idx val="7"/>
          <c:order val="7"/>
          <c:tx>
            <c:strRef>
              <c:f>Examples!$I$33</c:f>
              <c:strCache>
                <c:ptCount val="1"/>
                <c:pt idx="0">
                  <c:v>Light Grey</c:v>
                </c:pt>
              </c:strCache>
            </c:strRef>
          </c:tx>
          <c:spPr>
            <a:solidFill>
              <a:schemeClr val="accent6"/>
            </a:solidFill>
            <a:ln>
              <a:noFill/>
            </a:ln>
            <a:effectLst/>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FDC1-49B5-B902-0884651ACB29}"/>
            </c:ext>
          </c:extLst>
        </c:ser>
        <c:dLbls>
          <c:showLegendKey val="0"/>
          <c:showVal val="0"/>
          <c:showCatName val="0"/>
          <c:showSerName val="0"/>
          <c:showPercent val="0"/>
          <c:showBubbleSize val="0"/>
        </c:dLbls>
        <c:gapWidth val="150"/>
        <c:overlap val="100"/>
        <c:axId val="420270960"/>
        <c:axId val="420268216"/>
      </c:barChart>
      <c:catAx>
        <c:axId val="420270960"/>
        <c:scaling>
          <c:orientation val="minMax"/>
        </c:scaling>
        <c:delete val="0"/>
        <c:axPos val="b"/>
        <c:numFmt formatCode="General" sourceLinked="1"/>
        <c:majorTickMark val="none"/>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0268216"/>
        <c:crosses val="autoZero"/>
        <c:auto val="1"/>
        <c:lblAlgn val="ctr"/>
        <c:lblOffset val="100"/>
        <c:tickLblSkip val="1"/>
        <c:tickMarkSkip val="1"/>
        <c:noMultiLvlLbl val="0"/>
      </c:catAx>
      <c:valAx>
        <c:axId val="420268216"/>
        <c:scaling>
          <c:orientation val="minMax"/>
        </c:scaling>
        <c:delete val="0"/>
        <c:axPos val="l"/>
        <c:majorGridlines>
          <c:spPr>
            <a:ln w="6350" cap="flat" cmpd="sng" algn="ctr">
              <a:solidFill>
                <a:schemeClr val="bg2">
                  <a:lumMod val="20000"/>
                  <a:lumOff val="80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0270960"/>
        <c:crosses val="autoZero"/>
        <c:crossBetween val="between"/>
      </c:valAx>
      <c:spPr>
        <a:noFill/>
        <a:ln w="25400">
          <a:noFill/>
        </a:ln>
        <a:effectLst/>
      </c:spPr>
    </c:plotArea>
    <c:legend>
      <c:legendPos val="r"/>
      <c:layout>
        <c:manualLayout>
          <c:xMode val="edge"/>
          <c:yMode val="edge"/>
          <c:x val="0.8578740587126763"/>
          <c:y val="5.8094137203714181E-3"/>
          <c:w val="0.1399686125089547"/>
          <c:h val="0.99047935267932974"/>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'Figure 3.1 &amp; 3.2'!$R$47</c:f>
              <c:strCache>
                <c:ptCount val="1"/>
                <c:pt idx="0">
                  <c:v>E10</c:v>
                </c:pt>
              </c:strCache>
            </c:strRef>
          </c:tx>
          <c:spPr>
            <a:solidFill>
              <a:srgbClr val="48B749"/>
            </a:solidFill>
            <a:ln>
              <a:noFill/>
            </a:ln>
            <a:effectLst/>
          </c:spPr>
          <c:cat>
            <c:numRef>
              <c:f>'Figure 3.1 &amp; 3.2'!$B$48:$B$175</c:f>
              <c:numCache>
                <c:formatCode>mmm\ yyyy</c:formatCode>
                <c:ptCount val="128"/>
                <c:pt idx="0">
                  <c:v>40360</c:v>
                </c:pt>
                <c:pt idx="1">
                  <c:v>40391</c:v>
                </c:pt>
                <c:pt idx="2">
                  <c:v>40422</c:v>
                </c:pt>
                <c:pt idx="3">
                  <c:v>40452</c:v>
                </c:pt>
                <c:pt idx="4">
                  <c:v>40483</c:v>
                </c:pt>
                <c:pt idx="5">
                  <c:v>40513</c:v>
                </c:pt>
                <c:pt idx="6">
                  <c:v>40544</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numCache>
            </c:numRef>
          </c:cat>
          <c:val>
            <c:numRef>
              <c:f>'Figure 3.1 &amp; 3.2'!$R$48:$R$175</c:f>
              <c:numCache>
                <c:formatCode>0.00</c:formatCode>
                <c:ptCount val="128"/>
                <c:pt idx="0">
                  <c:v>163</c:v>
                </c:pt>
                <c:pt idx="1">
                  <c:v>184.9</c:v>
                </c:pt>
                <c:pt idx="2">
                  <c:v>177.6</c:v>
                </c:pt>
                <c:pt idx="3">
                  <c:v>176.5</c:v>
                </c:pt>
                <c:pt idx="4">
                  <c:v>182.2</c:v>
                </c:pt>
                <c:pt idx="5">
                  <c:v>221.1</c:v>
                </c:pt>
                <c:pt idx="6">
                  <c:v>175.3</c:v>
                </c:pt>
                <c:pt idx="7">
                  <c:v>175.3</c:v>
                </c:pt>
                <c:pt idx="8">
                  <c:v>187</c:v>
                </c:pt>
                <c:pt idx="9">
                  <c:v>201.2</c:v>
                </c:pt>
                <c:pt idx="10">
                  <c:v>177.3</c:v>
                </c:pt>
                <c:pt idx="11">
                  <c:v>183.8</c:v>
                </c:pt>
                <c:pt idx="12">
                  <c:v>176.8</c:v>
                </c:pt>
                <c:pt idx="13">
                  <c:v>185.9</c:v>
                </c:pt>
                <c:pt idx="14">
                  <c:v>192</c:v>
                </c:pt>
                <c:pt idx="15">
                  <c:v>176.1</c:v>
                </c:pt>
                <c:pt idx="16">
                  <c:v>173.9</c:v>
                </c:pt>
                <c:pt idx="17">
                  <c:v>189.8</c:v>
                </c:pt>
                <c:pt idx="18">
                  <c:v>187.6</c:v>
                </c:pt>
                <c:pt idx="19">
                  <c:v>165.2</c:v>
                </c:pt>
                <c:pt idx="20">
                  <c:v>178.7</c:v>
                </c:pt>
                <c:pt idx="21">
                  <c:v>182.6</c:v>
                </c:pt>
                <c:pt idx="22">
                  <c:v>166</c:v>
                </c:pt>
                <c:pt idx="23">
                  <c:v>187.1</c:v>
                </c:pt>
                <c:pt idx="24">
                  <c:v>170.4</c:v>
                </c:pt>
                <c:pt idx="25">
                  <c:v>181.5</c:v>
                </c:pt>
                <c:pt idx="26">
                  <c:v>187.4</c:v>
                </c:pt>
                <c:pt idx="27">
                  <c:v>171.4</c:v>
                </c:pt>
                <c:pt idx="28">
                  <c:v>177.9</c:v>
                </c:pt>
                <c:pt idx="29">
                  <c:v>178.2</c:v>
                </c:pt>
                <c:pt idx="30">
                  <c:v>183.1</c:v>
                </c:pt>
                <c:pt idx="31">
                  <c:v>166.5</c:v>
                </c:pt>
                <c:pt idx="32">
                  <c:v>171.7</c:v>
                </c:pt>
                <c:pt idx="33">
                  <c:v>180.8</c:v>
                </c:pt>
                <c:pt idx="34">
                  <c:v>163.6</c:v>
                </c:pt>
                <c:pt idx="35">
                  <c:v>162.1</c:v>
                </c:pt>
                <c:pt idx="36">
                  <c:v>167.1</c:v>
                </c:pt>
                <c:pt idx="37">
                  <c:v>179.9</c:v>
                </c:pt>
                <c:pt idx="38">
                  <c:v>175.4</c:v>
                </c:pt>
                <c:pt idx="39">
                  <c:v>156</c:v>
                </c:pt>
                <c:pt idx="40">
                  <c:v>163.1</c:v>
                </c:pt>
                <c:pt idx="41">
                  <c:v>164.4</c:v>
                </c:pt>
                <c:pt idx="42">
                  <c:v>171.1</c:v>
                </c:pt>
                <c:pt idx="43">
                  <c:v>154.9</c:v>
                </c:pt>
                <c:pt idx="44">
                  <c:v>155.1</c:v>
                </c:pt>
                <c:pt idx="45">
                  <c:v>158.30000000000001</c:v>
                </c:pt>
                <c:pt idx="46">
                  <c:v>152</c:v>
                </c:pt>
                <c:pt idx="47">
                  <c:v>152</c:v>
                </c:pt>
                <c:pt idx="48">
                  <c:v>145.69999999999999</c:v>
                </c:pt>
                <c:pt idx="49">
                  <c:v>164.8</c:v>
                </c:pt>
                <c:pt idx="50">
                  <c:v>159.80000000000001</c:v>
                </c:pt>
                <c:pt idx="51">
                  <c:v>147.80000000000001</c:v>
                </c:pt>
                <c:pt idx="52">
                  <c:v>156.1</c:v>
                </c:pt>
                <c:pt idx="53">
                  <c:v>150.69999999999999</c:v>
                </c:pt>
                <c:pt idx="54">
                  <c:v>158.69999999999999</c:v>
                </c:pt>
                <c:pt idx="55">
                  <c:v>138.19999999999999</c:v>
                </c:pt>
                <c:pt idx="56">
                  <c:v>142.9</c:v>
                </c:pt>
                <c:pt idx="57">
                  <c:v>147</c:v>
                </c:pt>
                <c:pt idx="58">
                  <c:v>129.6</c:v>
                </c:pt>
                <c:pt idx="59">
                  <c:v>129.19999999999999</c:v>
                </c:pt>
                <c:pt idx="60">
                  <c:v>123.2</c:v>
                </c:pt>
                <c:pt idx="61">
                  <c:v>131.4</c:v>
                </c:pt>
                <c:pt idx="62">
                  <c:v>128.5</c:v>
                </c:pt>
                <c:pt idx="63">
                  <c:v>118.7</c:v>
                </c:pt>
                <c:pt idx="64">
                  <c:v>122.8</c:v>
                </c:pt>
                <c:pt idx="65">
                  <c:v>120.7</c:v>
                </c:pt>
                <c:pt idx="66">
                  <c:v>128.69999999999999</c:v>
                </c:pt>
                <c:pt idx="67">
                  <c:v>108.7</c:v>
                </c:pt>
                <c:pt idx="68">
                  <c:v>115.8</c:v>
                </c:pt>
                <c:pt idx="69">
                  <c:v>119.4</c:v>
                </c:pt>
                <c:pt idx="70">
                  <c:v>107.1</c:v>
                </c:pt>
                <c:pt idx="71">
                  <c:v>108.9</c:v>
                </c:pt>
                <c:pt idx="72">
                  <c:v>104.5</c:v>
                </c:pt>
                <c:pt idx="73">
                  <c:v>114</c:v>
                </c:pt>
                <c:pt idx="74">
                  <c:v>114.8</c:v>
                </c:pt>
                <c:pt idx="75">
                  <c:v>108.1</c:v>
                </c:pt>
                <c:pt idx="76">
                  <c:v>111.6</c:v>
                </c:pt>
                <c:pt idx="77">
                  <c:v>117</c:v>
                </c:pt>
                <c:pt idx="78">
                  <c:v>123.9</c:v>
                </c:pt>
                <c:pt idx="79">
                  <c:v>111.1</c:v>
                </c:pt>
                <c:pt idx="80">
                  <c:v>118.5</c:v>
                </c:pt>
                <c:pt idx="81">
                  <c:v>125.2</c:v>
                </c:pt>
                <c:pt idx="82">
                  <c:v>110.6</c:v>
                </c:pt>
                <c:pt idx="83">
                  <c:v>120.2</c:v>
                </c:pt>
                <c:pt idx="84">
                  <c:v>113.6</c:v>
                </c:pt>
                <c:pt idx="85">
                  <c:v>115.5</c:v>
                </c:pt>
                <c:pt idx="86">
                  <c:v>118.7</c:v>
                </c:pt>
                <c:pt idx="87">
                  <c:v>113.8</c:v>
                </c:pt>
                <c:pt idx="88">
                  <c:v>115.3</c:v>
                </c:pt>
                <c:pt idx="89">
                  <c:v>122.7</c:v>
                </c:pt>
                <c:pt idx="90">
                  <c:v>132.5</c:v>
                </c:pt>
                <c:pt idx="91">
                  <c:v>117.8</c:v>
                </c:pt>
                <c:pt idx="92">
                  <c:v>111</c:v>
                </c:pt>
                <c:pt idx="93">
                  <c:v>124.5</c:v>
                </c:pt>
                <c:pt idx="94">
                  <c:v>115.1</c:v>
                </c:pt>
                <c:pt idx="95">
                  <c:v>126.8</c:v>
                </c:pt>
                <c:pt idx="96">
                  <c:v>118.9</c:v>
                </c:pt>
                <c:pt idx="97">
                  <c:v>120.3</c:v>
                </c:pt>
                <c:pt idx="98">
                  <c:v>122.9</c:v>
                </c:pt>
                <c:pt idx="99">
                  <c:v>116.5</c:v>
                </c:pt>
                <c:pt idx="100">
                  <c:v>126</c:v>
                </c:pt>
                <c:pt idx="101">
                  <c:v>130.19999999999999</c:v>
                </c:pt>
                <c:pt idx="102">
                  <c:v>121.6</c:v>
                </c:pt>
                <c:pt idx="103">
                  <c:v>111.4</c:v>
                </c:pt>
                <c:pt idx="104">
                  <c:v>110.7</c:v>
                </c:pt>
                <c:pt idx="105">
                  <c:v>119.5</c:v>
                </c:pt>
                <c:pt idx="106">
                  <c:v>116.4</c:v>
                </c:pt>
                <c:pt idx="107">
                  <c:v>121.7</c:v>
                </c:pt>
                <c:pt idx="108">
                  <c:v>113.4</c:v>
                </c:pt>
                <c:pt idx="109">
                  <c:v>116.4</c:v>
                </c:pt>
                <c:pt idx="110">
                  <c:v>120.1</c:v>
                </c:pt>
                <c:pt idx="111">
                  <c:v>111</c:v>
                </c:pt>
                <c:pt idx="112">
                  <c:v>117.7</c:v>
                </c:pt>
                <c:pt idx="113">
                  <c:v>120</c:v>
                </c:pt>
                <c:pt idx="114">
                  <c:v>122.3</c:v>
                </c:pt>
                <c:pt idx="115">
                  <c:v>109</c:v>
                </c:pt>
                <c:pt idx="116">
                  <c:v>111.5</c:v>
                </c:pt>
                <c:pt idx="117">
                  <c:v>104</c:v>
                </c:pt>
                <c:pt idx="118">
                  <c:v>52.1</c:v>
                </c:pt>
                <c:pt idx="119">
                  <c:v>73.400000000000006</c:v>
                </c:pt>
                <c:pt idx="120">
                  <c:v>83.8</c:v>
                </c:pt>
                <c:pt idx="121">
                  <c:v>88.5</c:v>
                </c:pt>
                <c:pt idx="122">
                  <c:v>87.9</c:v>
                </c:pt>
                <c:pt idx="123">
                  <c:v>89.3</c:v>
                </c:pt>
                <c:pt idx="124">
                  <c:v>90</c:v>
                </c:pt>
                <c:pt idx="125">
                  <c:v>91.7</c:v>
                </c:pt>
                <c:pt idx="126">
                  <c:v>97.9</c:v>
                </c:pt>
                <c:pt idx="127">
                  <c:v>81.900000000000006</c:v>
                </c:pt>
              </c:numCache>
            </c:numRef>
          </c:val>
        </c:ser>
        <c:ser>
          <c:idx val="1"/>
          <c:order val="1"/>
          <c:tx>
            <c:strRef>
              <c:f>'Figure 3.1 &amp; 3.2'!$S$47</c:f>
              <c:strCache>
                <c:ptCount val="1"/>
                <c:pt idx="0">
                  <c:v>U91</c:v>
                </c:pt>
              </c:strCache>
            </c:strRef>
          </c:tx>
          <c:spPr>
            <a:solidFill>
              <a:schemeClr val="accent2"/>
            </a:solidFill>
            <a:ln>
              <a:noFill/>
            </a:ln>
            <a:effectLst/>
          </c:spPr>
          <c:cat>
            <c:numRef>
              <c:f>'Figure 3.1 &amp; 3.2'!$B$48:$B$175</c:f>
              <c:numCache>
                <c:formatCode>mmm\ yyyy</c:formatCode>
                <c:ptCount val="128"/>
                <c:pt idx="0">
                  <c:v>40360</c:v>
                </c:pt>
                <c:pt idx="1">
                  <c:v>40391</c:v>
                </c:pt>
                <c:pt idx="2">
                  <c:v>40422</c:v>
                </c:pt>
                <c:pt idx="3">
                  <c:v>40452</c:v>
                </c:pt>
                <c:pt idx="4">
                  <c:v>40483</c:v>
                </c:pt>
                <c:pt idx="5">
                  <c:v>40513</c:v>
                </c:pt>
                <c:pt idx="6">
                  <c:v>40544</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numCache>
            </c:numRef>
          </c:cat>
          <c:val>
            <c:numRef>
              <c:f>'Figure 3.1 &amp; 3.2'!$S$48:$S$175</c:f>
              <c:numCache>
                <c:formatCode>0.00</c:formatCode>
                <c:ptCount val="128"/>
                <c:pt idx="0">
                  <c:v>219.1</c:v>
                </c:pt>
                <c:pt idx="1">
                  <c:v>190.9</c:v>
                </c:pt>
                <c:pt idx="2">
                  <c:v>166.8</c:v>
                </c:pt>
                <c:pt idx="3">
                  <c:v>202.8</c:v>
                </c:pt>
                <c:pt idx="4">
                  <c:v>202.7</c:v>
                </c:pt>
                <c:pt idx="5">
                  <c:v>185.2</c:v>
                </c:pt>
                <c:pt idx="6">
                  <c:v>148.30000000000001</c:v>
                </c:pt>
                <c:pt idx="7">
                  <c:v>148.30000000000001</c:v>
                </c:pt>
                <c:pt idx="8">
                  <c:v>157.6</c:v>
                </c:pt>
                <c:pt idx="9">
                  <c:v>162.9</c:v>
                </c:pt>
                <c:pt idx="10">
                  <c:v>144.69999999999999</c:v>
                </c:pt>
                <c:pt idx="11">
                  <c:v>145.1</c:v>
                </c:pt>
                <c:pt idx="12">
                  <c:v>192</c:v>
                </c:pt>
                <c:pt idx="13">
                  <c:v>155.19999999999999</c:v>
                </c:pt>
                <c:pt idx="14">
                  <c:v>156</c:v>
                </c:pt>
                <c:pt idx="15">
                  <c:v>145.30000000000001</c:v>
                </c:pt>
                <c:pt idx="16">
                  <c:v>137.6</c:v>
                </c:pt>
                <c:pt idx="17">
                  <c:v>153.1</c:v>
                </c:pt>
                <c:pt idx="18">
                  <c:v>148.5</c:v>
                </c:pt>
                <c:pt idx="19">
                  <c:v>133.69999999999999</c:v>
                </c:pt>
                <c:pt idx="20">
                  <c:v>137.69999999999999</c:v>
                </c:pt>
                <c:pt idx="21">
                  <c:v>137.9</c:v>
                </c:pt>
                <c:pt idx="22">
                  <c:v>129.1</c:v>
                </c:pt>
                <c:pt idx="23">
                  <c:v>147</c:v>
                </c:pt>
                <c:pt idx="24">
                  <c:v>130.4</c:v>
                </c:pt>
                <c:pt idx="25">
                  <c:v>136.6</c:v>
                </c:pt>
                <c:pt idx="26">
                  <c:v>135.5</c:v>
                </c:pt>
                <c:pt idx="27">
                  <c:v>124.3</c:v>
                </c:pt>
                <c:pt idx="28">
                  <c:v>138.4</c:v>
                </c:pt>
                <c:pt idx="29">
                  <c:v>140.5</c:v>
                </c:pt>
                <c:pt idx="30">
                  <c:v>142.19999999999999</c:v>
                </c:pt>
                <c:pt idx="31">
                  <c:v>137.19999999999999</c:v>
                </c:pt>
                <c:pt idx="32">
                  <c:v>131.80000000000001</c:v>
                </c:pt>
                <c:pt idx="33">
                  <c:v>145.5</c:v>
                </c:pt>
                <c:pt idx="34">
                  <c:v>132.9</c:v>
                </c:pt>
                <c:pt idx="35">
                  <c:v>136.5</c:v>
                </c:pt>
                <c:pt idx="36">
                  <c:v>130.19999999999999</c:v>
                </c:pt>
                <c:pt idx="37">
                  <c:v>140</c:v>
                </c:pt>
                <c:pt idx="38">
                  <c:v>145.30000000000001</c:v>
                </c:pt>
                <c:pt idx="39">
                  <c:v>134.5</c:v>
                </c:pt>
                <c:pt idx="40">
                  <c:v>143.19999999999999</c:v>
                </c:pt>
                <c:pt idx="41">
                  <c:v>141.4</c:v>
                </c:pt>
                <c:pt idx="42">
                  <c:v>147.1</c:v>
                </c:pt>
                <c:pt idx="43">
                  <c:v>136.69999999999999</c:v>
                </c:pt>
                <c:pt idx="44">
                  <c:v>131.30000000000001</c:v>
                </c:pt>
                <c:pt idx="45">
                  <c:v>140</c:v>
                </c:pt>
                <c:pt idx="46">
                  <c:v>137.9</c:v>
                </c:pt>
                <c:pt idx="47">
                  <c:v>138.30000000000001</c:v>
                </c:pt>
                <c:pt idx="48">
                  <c:v>129.5</c:v>
                </c:pt>
                <c:pt idx="49">
                  <c:v>141.80000000000001</c:v>
                </c:pt>
                <c:pt idx="50">
                  <c:v>141.30000000000001</c:v>
                </c:pt>
                <c:pt idx="51">
                  <c:v>138.19999999999999</c:v>
                </c:pt>
                <c:pt idx="52">
                  <c:v>142.4</c:v>
                </c:pt>
                <c:pt idx="53">
                  <c:v>137.6</c:v>
                </c:pt>
                <c:pt idx="54">
                  <c:v>149.4</c:v>
                </c:pt>
                <c:pt idx="55">
                  <c:v>135.19999999999999</c:v>
                </c:pt>
                <c:pt idx="56">
                  <c:v>130.69999999999999</c:v>
                </c:pt>
                <c:pt idx="57">
                  <c:v>142.30000000000001</c:v>
                </c:pt>
                <c:pt idx="58">
                  <c:v>138.30000000000001</c:v>
                </c:pt>
                <c:pt idx="59">
                  <c:v>142.80000000000001</c:v>
                </c:pt>
                <c:pt idx="60">
                  <c:v>139.80000000000001</c:v>
                </c:pt>
                <c:pt idx="61">
                  <c:v>154.30000000000001</c:v>
                </c:pt>
                <c:pt idx="62">
                  <c:v>152.30000000000001</c:v>
                </c:pt>
                <c:pt idx="63">
                  <c:v>149.6</c:v>
                </c:pt>
                <c:pt idx="64">
                  <c:v>154.19999999999999</c:v>
                </c:pt>
                <c:pt idx="65">
                  <c:v>153.80000000000001</c:v>
                </c:pt>
                <c:pt idx="66">
                  <c:v>169.8</c:v>
                </c:pt>
                <c:pt idx="67">
                  <c:v>146.1</c:v>
                </c:pt>
                <c:pt idx="68">
                  <c:v>150.1</c:v>
                </c:pt>
                <c:pt idx="69">
                  <c:v>160</c:v>
                </c:pt>
                <c:pt idx="70">
                  <c:v>144.6</c:v>
                </c:pt>
                <c:pt idx="71">
                  <c:v>147.80000000000001</c:v>
                </c:pt>
                <c:pt idx="72">
                  <c:v>142.1</c:v>
                </c:pt>
                <c:pt idx="73">
                  <c:v>151.30000000000001</c:v>
                </c:pt>
                <c:pt idx="74">
                  <c:v>156.6</c:v>
                </c:pt>
                <c:pt idx="75">
                  <c:v>148.19999999999999</c:v>
                </c:pt>
                <c:pt idx="76">
                  <c:v>153.30000000000001</c:v>
                </c:pt>
                <c:pt idx="77">
                  <c:v>162.5</c:v>
                </c:pt>
                <c:pt idx="78">
                  <c:v>173.4</c:v>
                </c:pt>
                <c:pt idx="79">
                  <c:v>159.19999999999999</c:v>
                </c:pt>
                <c:pt idx="80">
                  <c:v>162.30000000000001</c:v>
                </c:pt>
                <c:pt idx="81">
                  <c:v>176.3</c:v>
                </c:pt>
                <c:pt idx="82">
                  <c:v>157.19999999999999</c:v>
                </c:pt>
                <c:pt idx="83">
                  <c:v>168.8</c:v>
                </c:pt>
                <c:pt idx="84">
                  <c:v>157.1</c:v>
                </c:pt>
                <c:pt idx="85">
                  <c:v>158.1</c:v>
                </c:pt>
                <c:pt idx="86">
                  <c:v>161.6</c:v>
                </c:pt>
                <c:pt idx="87">
                  <c:v>157.4</c:v>
                </c:pt>
                <c:pt idx="88">
                  <c:v>161.1</c:v>
                </c:pt>
                <c:pt idx="89">
                  <c:v>164</c:v>
                </c:pt>
                <c:pt idx="90">
                  <c:v>175.4</c:v>
                </c:pt>
                <c:pt idx="91">
                  <c:v>159.4</c:v>
                </c:pt>
                <c:pt idx="92">
                  <c:v>150.6</c:v>
                </c:pt>
                <c:pt idx="93">
                  <c:v>166.9</c:v>
                </c:pt>
                <c:pt idx="94">
                  <c:v>151.6</c:v>
                </c:pt>
                <c:pt idx="95">
                  <c:v>156.69999999999999</c:v>
                </c:pt>
                <c:pt idx="96">
                  <c:v>145.5</c:v>
                </c:pt>
                <c:pt idx="97">
                  <c:v>153.1</c:v>
                </c:pt>
                <c:pt idx="98">
                  <c:v>154</c:v>
                </c:pt>
                <c:pt idx="99">
                  <c:v>155.9</c:v>
                </c:pt>
                <c:pt idx="100">
                  <c:v>164.3</c:v>
                </c:pt>
                <c:pt idx="101">
                  <c:v>161</c:v>
                </c:pt>
                <c:pt idx="102">
                  <c:v>159</c:v>
                </c:pt>
                <c:pt idx="103">
                  <c:v>145.69999999999999</c:v>
                </c:pt>
                <c:pt idx="104">
                  <c:v>139.80000000000001</c:v>
                </c:pt>
                <c:pt idx="105">
                  <c:v>150.30000000000001</c:v>
                </c:pt>
                <c:pt idx="106">
                  <c:v>148.4</c:v>
                </c:pt>
                <c:pt idx="107">
                  <c:v>150.6</c:v>
                </c:pt>
                <c:pt idx="108">
                  <c:v>141.5</c:v>
                </c:pt>
                <c:pt idx="109">
                  <c:v>150.69999999999999</c:v>
                </c:pt>
                <c:pt idx="110">
                  <c:v>151.4</c:v>
                </c:pt>
                <c:pt idx="111">
                  <c:v>142</c:v>
                </c:pt>
                <c:pt idx="112">
                  <c:v>148.6</c:v>
                </c:pt>
                <c:pt idx="113">
                  <c:v>150.80000000000001</c:v>
                </c:pt>
                <c:pt idx="114">
                  <c:v>153.69999999999999</c:v>
                </c:pt>
                <c:pt idx="115">
                  <c:v>139.80000000000001</c:v>
                </c:pt>
                <c:pt idx="116">
                  <c:v>141.69999999999999</c:v>
                </c:pt>
                <c:pt idx="117">
                  <c:v>137.9</c:v>
                </c:pt>
                <c:pt idx="118">
                  <c:v>89.2</c:v>
                </c:pt>
                <c:pt idx="119">
                  <c:v>122.5</c:v>
                </c:pt>
                <c:pt idx="120">
                  <c:v>137.6</c:v>
                </c:pt>
                <c:pt idx="121">
                  <c:v>147.6</c:v>
                </c:pt>
                <c:pt idx="122">
                  <c:v>143.9</c:v>
                </c:pt>
                <c:pt idx="123">
                  <c:v>141.69999999999999</c:v>
                </c:pt>
                <c:pt idx="124">
                  <c:v>145.1</c:v>
                </c:pt>
                <c:pt idx="125">
                  <c:v>146.6</c:v>
                </c:pt>
                <c:pt idx="126">
                  <c:v>163.5</c:v>
                </c:pt>
                <c:pt idx="127">
                  <c:v>135.6</c:v>
                </c:pt>
              </c:numCache>
            </c:numRef>
          </c:val>
        </c:ser>
        <c:ser>
          <c:idx val="2"/>
          <c:order val="2"/>
          <c:tx>
            <c:strRef>
              <c:f>'Figure 3.1 &amp; 3.2'!$T$47</c:f>
              <c:strCache>
                <c:ptCount val="1"/>
                <c:pt idx="0">
                  <c:v>Premium</c:v>
                </c:pt>
              </c:strCache>
            </c:strRef>
          </c:tx>
          <c:spPr>
            <a:solidFill>
              <a:schemeClr val="accent4"/>
            </a:solidFill>
            <a:ln>
              <a:noFill/>
            </a:ln>
            <a:effectLst/>
          </c:spPr>
          <c:cat>
            <c:numRef>
              <c:f>'Figure 3.1 &amp; 3.2'!$B$48:$B$175</c:f>
              <c:numCache>
                <c:formatCode>mmm\ yyyy</c:formatCode>
                <c:ptCount val="128"/>
                <c:pt idx="0">
                  <c:v>40360</c:v>
                </c:pt>
                <c:pt idx="1">
                  <c:v>40391</c:v>
                </c:pt>
                <c:pt idx="2">
                  <c:v>40422</c:v>
                </c:pt>
                <c:pt idx="3">
                  <c:v>40452</c:v>
                </c:pt>
                <c:pt idx="4">
                  <c:v>40483</c:v>
                </c:pt>
                <c:pt idx="5">
                  <c:v>40513</c:v>
                </c:pt>
                <c:pt idx="6">
                  <c:v>40544</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numCache>
            </c:numRef>
          </c:cat>
          <c:val>
            <c:numRef>
              <c:f>'Figure 3.1 &amp; 3.2'!$T$48:$T$175</c:f>
              <c:numCache>
                <c:formatCode>0.00</c:formatCode>
                <c:ptCount val="128"/>
                <c:pt idx="0">
                  <c:v>128.12970000000001</c:v>
                </c:pt>
                <c:pt idx="1">
                  <c:v>140.39850000000001</c:v>
                </c:pt>
                <c:pt idx="2">
                  <c:v>137.6396</c:v>
                </c:pt>
                <c:pt idx="3">
                  <c:v>144.20929999999998</c:v>
                </c:pt>
                <c:pt idx="4">
                  <c:v>152.2877</c:v>
                </c:pt>
                <c:pt idx="5">
                  <c:v>172.1087</c:v>
                </c:pt>
                <c:pt idx="6">
                  <c:v>143.15960000000001</c:v>
                </c:pt>
                <c:pt idx="7">
                  <c:v>143.15960000000001</c:v>
                </c:pt>
                <c:pt idx="8">
                  <c:v>147.04430000000002</c:v>
                </c:pt>
                <c:pt idx="9">
                  <c:v>154.8014</c:v>
                </c:pt>
                <c:pt idx="10">
                  <c:v>144.40809999999999</c:v>
                </c:pt>
                <c:pt idx="11">
                  <c:v>150.7945</c:v>
                </c:pt>
                <c:pt idx="12">
                  <c:v>148.4265</c:v>
                </c:pt>
                <c:pt idx="13">
                  <c:v>156.84180000000001</c:v>
                </c:pt>
                <c:pt idx="14">
                  <c:v>170.14010000000002</c:v>
                </c:pt>
                <c:pt idx="15">
                  <c:v>159.72660000000002</c:v>
                </c:pt>
                <c:pt idx="16">
                  <c:v>158.90110000000001</c:v>
                </c:pt>
                <c:pt idx="17">
                  <c:v>176.2919</c:v>
                </c:pt>
                <c:pt idx="18">
                  <c:v>182.80699999999999</c:v>
                </c:pt>
                <c:pt idx="19">
                  <c:v>170.52050000000003</c:v>
                </c:pt>
                <c:pt idx="20">
                  <c:v>178.50729999999999</c:v>
                </c:pt>
                <c:pt idx="21">
                  <c:v>180.988</c:v>
                </c:pt>
                <c:pt idx="22">
                  <c:v>165.87939999999998</c:v>
                </c:pt>
                <c:pt idx="23">
                  <c:v>180.8074</c:v>
                </c:pt>
                <c:pt idx="24">
                  <c:v>167.88659999999999</c:v>
                </c:pt>
                <c:pt idx="25">
                  <c:v>178.65789999999998</c:v>
                </c:pt>
                <c:pt idx="26">
                  <c:v>184.64879999999999</c:v>
                </c:pt>
                <c:pt idx="27">
                  <c:v>171.5916</c:v>
                </c:pt>
                <c:pt idx="28">
                  <c:v>176.90620000000001</c:v>
                </c:pt>
                <c:pt idx="29">
                  <c:v>181.36880000000002</c:v>
                </c:pt>
                <c:pt idx="30">
                  <c:v>191.8603</c:v>
                </c:pt>
                <c:pt idx="31">
                  <c:v>179.85579999999999</c:v>
                </c:pt>
                <c:pt idx="32">
                  <c:v>172.4007</c:v>
                </c:pt>
                <c:pt idx="33">
                  <c:v>189.70910000000001</c:v>
                </c:pt>
                <c:pt idx="34">
                  <c:v>180.7963</c:v>
                </c:pt>
                <c:pt idx="35">
                  <c:v>183.92219999999998</c:v>
                </c:pt>
                <c:pt idx="36">
                  <c:v>170.4633</c:v>
                </c:pt>
                <c:pt idx="37">
                  <c:v>190.655</c:v>
                </c:pt>
                <c:pt idx="38">
                  <c:v>195.8912</c:v>
                </c:pt>
                <c:pt idx="39">
                  <c:v>180.3023</c:v>
                </c:pt>
                <c:pt idx="40">
                  <c:v>192.3527</c:v>
                </c:pt>
                <c:pt idx="41">
                  <c:v>194.22800000000001</c:v>
                </c:pt>
                <c:pt idx="42">
                  <c:v>206.3212</c:v>
                </c:pt>
                <c:pt idx="43">
                  <c:v>187.245</c:v>
                </c:pt>
                <c:pt idx="44">
                  <c:v>185.57220000000001</c:v>
                </c:pt>
                <c:pt idx="45">
                  <c:v>190.69499999999999</c:v>
                </c:pt>
                <c:pt idx="46">
                  <c:v>189.0917</c:v>
                </c:pt>
                <c:pt idx="47">
                  <c:v>188.73500000000001</c:v>
                </c:pt>
                <c:pt idx="48">
                  <c:v>178.00700000000001</c:v>
                </c:pt>
                <c:pt idx="49">
                  <c:v>195.26600000000002</c:v>
                </c:pt>
                <c:pt idx="50">
                  <c:v>196.916</c:v>
                </c:pt>
                <c:pt idx="51">
                  <c:v>183.946</c:v>
                </c:pt>
                <c:pt idx="52">
                  <c:v>200.44400000000002</c:v>
                </c:pt>
                <c:pt idx="53">
                  <c:v>197.10000000000002</c:v>
                </c:pt>
                <c:pt idx="54">
                  <c:v>223.38</c:v>
                </c:pt>
                <c:pt idx="55">
                  <c:v>205.62700000000001</c:v>
                </c:pt>
                <c:pt idx="56">
                  <c:v>198.357</c:v>
                </c:pt>
                <c:pt idx="57">
                  <c:v>206.0992</c:v>
                </c:pt>
                <c:pt idx="58">
                  <c:v>193.6397</c:v>
                </c:pt>
                <c:pt idx="59">
                  <c:v>195.52699999999999</c:v>
                </c:pt>
                <c:pt idx="60">
                  <c:v>189.8794</c:v>
                </c:pt>
                <c:pt idx="61">
                  <c:v>206.392</c:v>
                </c:pt>
                <c:pt idx="62">
                  <c:v>207.72200000000001</c:v>
                </c:pt>
                <c:pt idx="63">
                  <c:v>199.16300000000001</c:v>
                </c:pt>
                <c:pt idx="64">
                  <c:v>210.31540000000001</c:v>
                </c:pt>
                <c:pt idx="65">
                  <c:v>206.0616</c:v>
                </c:pt>
                <c:pt idx="66">
                  <c:v>231.89</c:v>
                </c:pt>
                <c:pt idx="67">
                  <c:v>203.05279999999999</c:v>
                </c:pt>
                <c:pt idx="68">
                  <c:v>213.911</c:v>
                </c:pt>
                <c:pt idx="69">
                  <c:v>221.23179999999999</c:v>
                </c:pt>
                <c:pt idx="70">
                  <c:v>200.1224</c:v>
                </c:pt>
                <c:pt idx="71">
                  <c:v>198.16399999999999</c:v>
                </c:pt>
                <c:pt idx="72">
                  <c:v>184.95699999999999</c:v>
                </c:pt>
                <c:pt idx="73">
                  <c:v>204.79399999999998</c:v>
                </c:pt>
                <c:pt idx="74">
                  <c:v>214.15379999999999</c:v>
                </c:pt>
                <c:pt idx="75">
                  <c:v>202.59960000000001</c:v>
                </c:pt>
                <c:pt idx="76">
                  <c:v>207.6891</c:v>
                </c:pt>
                <c:pt idx="77">
                  <c:v>214.73220000000001</c:v>
                </c:pt>
                <c:pt idx="78">
                  <c:v>222.44239999999999</c:v>
                </c:pt>
                <c:pt idx="79">
                  <c:v>197.245</c:v>
                </c:pt>
                <c:pt idx="80">
                  <c:v>202.29300000000001</c:v>
                </c:pt>
                <c:pt idx="81">
                  <c:v>216.702</c:v>
                </c:pt>
                <c:pt idx="82">
                  <c:v>197.018</c:v>
                </c:pt>
                <c:pt idx="83">
                  <c:v>208.77499999999998</c:v>
                </c:pt>
                <c:pt idx="84">
                  <c:v>196.27100000000002</c:v>
                </c:pt>
                <c:pt idx="85">
                  <c:v>209.779</c:v>
                </c:pt>
                <c:pt idx="86">
                  <c:v>210.13200000000001</c:v>
                </c:pt>
                <c:pt idx="87">
                  <c:v>198.708</c:v>
                </c:pt>
                <c:pt idx="88">
                  <c:v>199.34800000000001</c:v>
                </c:pt>
                <c:pt idx="89">
                  <c:v>199.90199999999999</c:v>
                </c:pt>
                <c:pt idx="90">
                  <c:v>216.58699999999999</c:v>
                </c:pt>
                <c:pt idx="91">
                  <c:v>205.88120000000001</c:v>
                </c:pt>
                <c:pt idx="92">
                  <c:v>199.76939999999999</c:v>
                </c:pt>
                <c:pt idx="93">
                  <c:v>222.13900000000001</c:v>
                </c:pt>
                <c:pt idx="94">
                  <c:v>198.01260000000002</c:v>
                </c:pt>
                <c:pt idx="95">
                  <c:v>206.50560000000002</c:v>
                </c:pt>
                <c:pt idx="96">
                  <c:v>188.19900000000001</c:v>
                </c:pt>
                <c:pt idx="97">
                  <c:v>201.7038</c:v>
                </c:pt>
                <c:pt idx="98">
                  <c:v>200.33680000000001</c:v>
                </c:pt>
                <c:pt idx="99">
                  <c:v>190.7457</c:v>
                </c:pt>
                <c:pt idx="100">
                  <c:v>195.7148</c:v>
                </c:pt>
                <c:pt idx="101">
                  <c:v>214.9564</c:v>
                </c:pt>
                <c:pt idx="102">
                  <c:v>216.80770000000001</c:v>
                </c:pt>
                <c:pt idx="103">
                  <c:v>205.52589999999998</c:v>
                </c:pt>
                <c:pt idx="104">
                  <c:v>194.74860000000001</c:v>
                </c:pt>
                <c:pt idx="105">
                  <c:v>210.7972</c:v>
                </c:pt>
                <c:pt idx="106">
                  <c:v>199.73249999999999</c:v>
                </c:pt>
                <c:pt idx="107">
                  <c:v>199.952</c:v>
                </c:pt>
                <c:pt idx="108">
                  <c:v>189.50619999999998</c:v>
                </c:pt>
                <c:pt idx="109">
                  <c:v>198.03</c:v>
                </c:pt>
                <c:pt idx="110">
                  <c:v>203.05719999999999</c:v>
                </c:pt>
                <c:pt idx="111">
                  <c:v>192.18110000000001</c:v>
                </c:pt>
                <c:pt idx="112">
                  <c:v>198.3973</c:v>
                </c:pt>
                <c:pt idx="113">
                  <c:v>199.9898</c:v>
                </c:pt>
                <c:pt idx="114">
                  <c:v>204.78379999999999</c:v>
                </c:pt>
                <c:pt idx="115">
                  <c:v>186.20650000000001</c:v>
                </c:pt>
                <c:pt idx="116">
                  <c:v>189.887</c:v>
                </c:pt>
                <c:pt idx="117">
                  <c:v>191.38760000000002</c:v>
                </c:pt>
                <c:pt idx="118">
                  <c:v>115.5873</c:v>
                </c:pt>
                <c:pt idx="119">
                  <c:v>152.94999999999999</c:v>
                </c:pt>
                <c:pt idx="120">
                  <c:v>172.46250000000001</c:v>
                </c:pt>
                <c:pt idx="121">
                  <c:v>186.42589999999998</c:v>
                </c:pt>
                <c:pt idx="122">
                  <c:v>187.91399999999999</c:v>
                </c:pt>
                <c:pt idx="123">
                  <c:v>194.816</c:v>
                </c:pt>
                <c:pt idx="124">
                  <c:v>199.19130000000001</c:v>
                </c:pt>
                <c:pt idx="125">
                  <c:v>201.21249999999998</c:v>
                </c:pt>
                <c:pt idx="126">
                  <c:v>208.72269999999997</c:v>
                </c:pt>
                <c:pt idx="127">
                  <c:v>187.9</c:v>
                </c:pt>
              </c:numCache>
            </c:numRef>
          </c:val>
        </c:ser>
        <c:dLbls>
          <c:showLegendKey val="0"/>
          <c:showVal val="0"/>
          <c:showCatName val="0"/>
          <c:showSerName val="0"/>
          <c:showPercent val="0"/>
          <c:showBubbleSize val="0"/>
        </c:dLbls>
        <c:axId val="424933328"/>
        <c:axId val="424934504"/>
      </c:areaChart>
      <c:dateAx>
        <c:axId val="424933328"/>
        <c:scaling>
          <c:orientation val="minMax"/>
        </c:scaling>
        <c:delete val="0"/>
        <c:axPos val="b"/>
        <c:numFmt formatCode="mmm\ 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4934504"/>
        <c:crosses val="autoZero"/>
        <c:auto val="1"/>
        <c:lblOffset val="100"/>
        <c:baseTimeUnit val="days"/>
      </c:dateAx>
      <c:valAx>
        <c:axId val="424934504"/>
        <c:scaling>
          <c:orientation val="minMax"/>
          <c:max val="65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4933328"/>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72729784375035E-2"/>
          <c:y val="3.9855072463768113E-2"/>
          <c:w val="0.89016266058847904"/>
          <c:h val="0.79421185797153504"/>
        </c:manualLayout>
      </c:layout>
      <c:lineChart>
        <c:grouping val="standard"/>
        <c:varyColors val="0"/>
        <c:ser>
          <c:idx val="0"/>
          <c:order val="0"/>
          <c:tx>
            <c:strRef>
              <c:f>'Figures 3.6 &amp; 3.7'!$D$57</c:f>
              <c:strCache>
                <c:ptCount val="1"/>
                <c:pt idx="0">
                  <c:v>E10</c:v>
                </c:pt>
              </c:strCache>
            </c:strRef>
          </c:tx>
          <c:spPr>
            <a:ln w="12700" cap="rnd">
              <a:solidFill>
                <a:srgbClr val="48B749"/>
              </a:solidFill>
              <a:prstDash val="solid"/>
              <a:round/>
            </a:ln>
            <a:effectLst/>
          </c:spPr>
          <c:marker>
            <c:symbol val="none"/>
          </c:marker>
          <c:cat>
            <c:numRef>
              <c:f>'Figures 3.6 &amp; 3.7'!$C$58:$C$293</c:f>
              <c:numCache>
                <c:formatCode>m/d/yyyy</c:formatCode>
                <c:ptCount val="236"/>
                <c:pt idx="0">
                  <c:v>42582</c:v>
                </c:pt>
                <c:pt idx="1">
                  <c:v>42589</c:v>
                </c:pt>
                <c:pt idx="2">
                  <c:v>42596</c:v>
                </c:pt>
                <c:pt idx="3">
                  <c:v>42603</c:v>
                </c:pt>
                <c:pt idx="4">
                  <c:v>42610</c:v>
                </c:pt>
                <c:pt idx="5">
                  <c:v>42617</c:v>
                </c:pt>
                <c:pt idx="6">
                  <c:v>42624</c:v>
                </c:pt>
                <c:pt idx="7">
                  <c:v>42631</c:v>
                </c:pt>
                <c:pt idx="8">
                  <c:v>42638</c:v>
                </c:pt>
                <c:pt idx="9">
                  <c:v>42645</c:v>
                </c:pt>
                <c:pt idx="10">
                  <c:v>42652</c:v>
                </c:pt>
                <c:pt idx="11">
                  <c:v>42659</c:v>
                </c:pt>
                <c:pt idx="12">
                  <c:v>42666</c:v>
                </c:pt>
                <c:pt idx="13">
                  <c:v>42673</c:v>
                </c:pt>
                <c:pt idx="14">
                  <c:v>42680</c:v>
                </c:pt>
                <c:pt idx="15">
                  <c:v>42687</c:v>
                </c:pt>
                <c:pt idx="16">
                  <c:v>42694</c:v>
                </c:pt>
                <c:pt idx="17">
                  <c:v>42701</c:v>
                </c:pt>
                <c:pt idx="18">
                  <c:v>42708</c:v>
                </c:pt>
                <c:pt idx="19">
                  <c:v>42715</c:v>
                </c:pt>
                <c:pt idx="20">
                  <c:v>42722</c:v>
                </c:pt>
                <c:pt idx="21">
                  <c:v>42729</c:v>
                </c:pt>
                <c:pt idx="22">
                  <c:v>42736</c:v>
                </c:pt>
                <c:pt idx="23">
                  <c:v>42743</c:v>
                </c:pt>
                <c:pt idx="24">
                  <c:v>42750</c:v>
                </c:pt>
                <c:pt idx="25">
                  <c:v>42757</c:v>
                </c:pt>
                <c:pt idx="26">
                  <c:v>42764</c:v>
                </c:pt>
                <c:pt idx="27">
                  <c:v>42771</c:v>
                </c:pt>
                <c:pt idx="28">
                  <c:v>42778</c:v>
                </c:pt>
                <c:pt idx="29">
                  <c:v>42785</c:v>
                </c:pt>
                <c:pt idx="30">
                  <c:v>42792</c:v>
                </c:pt>
                <c:pt idx="31">
                  <c:v>42799</c:v>
                </c:pt>
                <c:pt idx="32">
                  <c:v>42806</c:v>
                </c:pt>
                <c:pt idx="33">
                  <c:v>42813</c:v>
                </c:pt>
                <c:pt idx="34">
                  <c:v>42820</c:v>
                </c:pt>
                <c:pt idx="35">
                  <c:v>42827</c:v>
                </c:pt>
                <c:pt idx="36">
                  <c:v>42834</c:v>
                </c:pt>
                <c:pt idx="37">
                  <c:v>42841</c:v>
                </c:pt>
                <c:pt idx="38">
                  <c:v>42848</c:v>
                </c:pt>
                <c:pt idx="39">
                  <c:v>42855</c:v>
                </c:pt>
                <c:pt idx="40">
                  <c:v>42862</c:v>
                </c:pt>
                <c:pt idx="41">
                  <c:v>42869</c:v>
                </c:pt>
                <c:pt idx="42">
                  <c:v>42876</c:v>
                </c:pt>
                <c:pt idx="43">
                  <c:v>42883</c:v>
                </c:pt>
                <c:pt idx="44">
                  <c:v>42890</c:v>
                </c:pt>
                <c:pt idx="45">
                  <c:v>42897</c:v>
                </c:pt>
                <c:pt idx="46">
                  <c:v>42904</c:v>
                </c:pt>
                <c:pt idx="47">
                  <c:v>42911</c:v>
                </c:pt>
                <c:pt idx="48">
                  <c:v>42918</c:v>
                </c:pt>
                <c:pt idx="49">
                  <c:v>42925</c:v>
                </c:pt>
                <c:pt idx="50">
                  <c:v>42932</c:v>
                </c:pt>
                <c:pt idx="51">
                  <c:v>42939</c:v>
                </c:pt>
                <c:pt idx="52">
                  <c:v>42946</c:v>
                </c:pt>
                <c:pt idx="53">
                  <c:v>42953</c:v>
                </c:pt>
                <c:pt idx="54">
                  <c:v>42960</c:v>
                </c:pt>
                <c:pt idx="55">
                  <c:v>42967</c:v>
                </c:pt>
                <c:pt idx="56">
                  <c:v>42974</c:v>
                </c:pt>
                <c:pt idx="57">
                  <c:v>42981</c:v>
                </c:pt>
                <c:pt idx="58">
                  <c:v>42988</c:v>
                </c:pt>
                <c:pt idx="59">
                  <c:v>42995</c:v>
                </c:pt>
                <c:pt idx="60">
                  <c:v>43002</c:v>
                </c:pt>
                <c:pt idx="61">
                  <c:v>43009</c:v>
                </c:pt>
                <c:pt idx="62">
                  <c:v>43016</c:v>
                </c:pt>
                <c:pt idx="63">
                  <c:v>43023</c:v>
                </c:pt>
                <c:pt idx="64">
                  <c:v>43030</c:v>
                </c:pt>
                <c:pt idx="65">
                  <c:v>43037</c:v>
                </c:pt>
                <c:pt idx="66">
                  <c:v>43044</c:v>
                </c:pt>
                <c:pt idx="67">
                  <c:v>43051</c:v>
                </c:pt>
                <c:pt idx="68">
                  <c:v>43058</c:v>
                </c:pt>
                <c:pt idx="69">
                  <c:v>43065</c:v>
                </c:pt>
                <c:pt idx="70">
                  <c:v>43072</c:v>
                </c:pt>
                <c:pt idx="71">
                  <c:v>43079</c:v>
                </c:pt>
                <c:pt idx="72">
                  <c:v>43086</c:v>
                </c:pt>
                <c:pt idx="73">
                  <c:v>43093</c:v>
                </c:pt>
                <c:pt idx="74">
                  <c:v>43100</c:v>
                </c:pt>
                <c:pt idx="75">
                  <c:v>43107</c:v>
                </c:pt>
                <c:pt idx="76">
                  <c:v>43114</c:v>
                </c:pt>
                <c:pt idx="77">
                  <c:v>43121</c:v>
                </c:pt>
                <c:pt idx="78">
                  <c:v>43128</c:v>
                </c:pt>
                <c:pt idx="79">
                  <c:v>43135</c:v>
                </c:pt>
                <c:pt idx="80">
                  <c:v>43142</c:v>
                </c:pt>
                <c:pt idx="81">
                  <c:v>43149</c:v>
                </c:pt>
                <c:pt idx="82">
                  <c:v>43156</c:v>
                </c:pt>
                <c:pt idx="83">
                  <c:v>43163</c:v>
                </c:pt>
                <c:pt idx="84">
                  <c:v>43170</c:v>
                </c:pt>
                <c:pt idx="85">
                  <c:v>43177</c:v>
                </c:pt>
                <c:pt idx="86">
                  <c:v>43184</c:v>
                </c:pt>
                <c:pt idx="87">
                  <c:v>43191</c:v>
                </c:pt>
                <c:pt idx="88">
                  <c:v>43198</c:v>
                </c:pt>
                <c:pt idx="89">
                  <c:v>43205</c:v>
                </c:pt>
                <c:pt idx="90">
                  <c:v>43212</c:v>
                </c:pt>
                <c:pt idx="91">
                  <c:v>43219</c:v>
                </c:pt>
                <c:pt idx="92">
                  <c:v>43226</c:v>
                </c:pt>
                <c:pt idx="93">
                  <c:v>43233</c:v>
                </c:pt>
                <c:pt idx="94">
                  <c:v>43240</c:v>
                </c:pt>
                <c:pt idx="95">
                  <c:v>43247</c:v>
                </c:pt>
                <c:pt idx="96">
                  <c:v>43254</c:v>
                </c:pt>
                <c:pt idx="97">
                  <c:v>43261</c:v>
                </c:pt>
                <c:pt idx="98">
                  <c:v>43268</c:v>
                </c:pt>
                <c:pt idx="99">
                  <c:v>43275</c:v>
                </c:pt>
                <c:pt idx="100">
                  <c:v>43282</c:v>
                </c:pt>
                <c:pt idx="101">
                  <c:v>43289</c:v>
                </c:pt>
                <c:pt idx="102">
                  <c:v>43296</c:v>
                </c:pt>
                <c:pt idx="103">
                  <c:v>43303</c:v>
                </c:pt>
                <c:pt idx="104">
                  <c:v>43310</c:v>
                </c:pt>
                <c:pt idx="105">
                  <c:v>43317</c:v>
                </c:pt>
                <c:pt idx="106">
                  <c:v>43324</c:v>
                </c:pt>
                <c:pt idx="107">
                  <c:v>43331</c:v>
                </c:pt>
                <c:pt idx="108">
                  <c:v>43338</c:v>
                </c:pt>
                <c:pt idx="109">
                  <c:v>43345</c:v>
                </c:pt>
                <c:pt idx="110">
                  <c:v>43352</c:v>
                </c:pt>
                <c:pt idx="111">
                  <c:v>43359</c:v>
                </c:pt>
                <c:pt idx="112">
                  <c:v>43366</c:v>
                </c:pt>
                <c:pt idx="113">
                  <c:v>43373</c:v>
                </c:pt>
                <c:pt idx="114">
                  <c:v>43380</c:v>
                </c:pt>
                <c:pt idx="115">
                  <c:v>43387</c:v>
                </c:pt>
                <c:pt idx="116">
                  <c:v>43394</c:v>
                </c:pt>
                <c:pt idx="117">
                  <c:v>43401</c:v>
                </c:pt>
                <c:pt idx="118">
                  <c:v>43408</c:v>
                </c:pt>
                <c:pt idx="119">
                  <c:v>43415</c:v>
                </c:pt>
                <c:pt idx="120">
                  <c:v>43422</c:v>
                </c:pt>
                <c:pt idx="121">
                  <c:v>43429</c:v>
                </c:pt>
                <c:pt idx="122">
                  <c:v>43436</c:v>
                </c:pt>
                <c:pt idx="123">
                  <c:v>43443</c:v>
                </c:pt>
                <c:pt idx="124">
                  <c:v>43450</c:v>
                </c:pt>
                <c:pt idx="125">
                  <c:v>43457</c:v>
                </c:pt>
                <c:pt idx="126">
                  <c:v>43464</c:v>
                </c:pt>
                <c:pt idx="127">
                  <c:v>43471</c:v>
                </c:pt>
                <c:pt idx="128">
                  <c:v>43478</c:v>
                </c:pt>
                <c:pt idx="129">
                  <c:v>43485</c:v>
                </c:pt>
                <c:pt idx="130">
                  <c:v>43492</c:v>
                </c:pt>
                <c:pt idx="131">
                  <c:v>43499</c:v>
                </c:pt>
                <c:pt idx="132">
                  <c:v>43506</c:v>
                </c:pt>
                <c:pt idx="133">
                  <c:v>43513</c:v>
                </c:pt>
                <c:pt idx="134">
                  <c:v>43520</c:v>
                </c:pt>
                <c:pt idx="135">
                  <c:v>43527</c:v>
                </c:pt>
                <c:pt idx="136">
                  <c:v>43534</c:v>
                </c:pt>
                <c:pt idx="137">
                  <c:v>43541</c:v>
                </c:pt>
                <c:pt idx="138">
                  <c:v>43548</c:v>
                </c:pt>
                <c:pt idx="139">
                  <c:v>43555</c:v>
                </c:pt>
                <c:pt idx="140">
                  <c:v>43562</c:v>
                </c:pt>
                <c:pt idx="141">
                  <c:v>43569</c:v>
                </c:pt>
                <c:pt idx="142">
                  <c:v>43576</c:v>
                </c:pt>
                <c:pt idx="143">
                  <c:v>43583</c:v>
                </c:pt>
                <c:pt idx="144">
                  <c:v>43590</c:v>
                </c:pt>
                <c:pt idx="145">
                  <c:v>43597</c:v>
                </c:pt>
                <c:pt idx="146">
                  <c:v>43604</c:v>
                </c:pt>
                <c:pt idx="147">
                  <c:v>43611</c:v>
                </c:pt>
                <c:pt idx="148">
                  <c:v>43618</c:v>
                </c:pt>
                <c:pt idx="149">
                  <c:v>43625</c:v>
                </c:pt>
                <c:pt idx="150">
                  <c:v>43632</c:v>
                </c:pt>
                <c:pt idx="151">
                  <c:v>43639</c:v>
                </c:pt>
                <c:pt idx="152">
                  <c:v>43646</c:v>
                </c:pt>
                <c:pt idx="153">
                  <c:v>43653</c:v>
                </c:pt>
                <c:pt idx="154">
                  <c:v>43660</c:v>
                </c:pt>
                <c:pt idx="155">
                  <c:v>43667</c:v>
                </c:pt>
                <c:pt idx="156">
                  <c:v>43674</c:v>
                </c:pt>
                <c:pt idx="157">
                  <c:v>43681</c:v>
                </c:pt>
                <c:pt idx="158">
                  <c:v>43688</c:v>
                </c:pt>
                <c:pt idx="159">
                  <c:v>43695</c:v>
                </c:pt>
                <c:pt idx="160">
                  <c:v>43702</c:v>
                </c:pt>
                <c:pt idx="161">
                  <c:v>43709</c:v>
                </c:pt>
                <c:pt idx="162">
                  <c:v>43716</c:v>
                </c:pt>
                <c:pt idx="163">
                  <c:v>43723</c:v>
                </c:pt>
                <c:pt idx="164">
                  <c:v>43730</c:v>
                </c:pt>
                <c:pt idx="165">
                  <c:v>43737</c:v>
                </c:pt>
                <c:pt idx="166">
                  <c:v>43744</c:v>
                </c:pt>
                <c:pt idx="167">
                  <c:v>43751</c:v>
                </c:pt>
                <c:pt idx="168">
                  <c:v>43758</c:v>
                </c:pt>
                <c:pt idx="169">
                  <c:v>43765</c:v>
                </c:pt>
                <c:pt idx="170">
                  <c:v>43772</c:v>
                </c:pt>
                <c:pt idx="171">
                  <c:v>43779</c:v>
                </c:pt>
                <c:pt idx="172">
                  <c:v>43786</c:v>
                </c:pt>
                <c:pt idx="173">
                  <c:v>43793</c:v>
                </c:pt>
                <c:pt idx="174">
                  <c:v>43800</c:v>
                </c:pt>
                <c:pt idx="175">
                  <c:v>43807</c:v>
                </c:pt>
                <c:pt idx="176">
                  <c:v>43814</c:v>
                </c:pt>
                <c:pt idx="177">
                  <c:v>43821</c:v>
                </c:pt>
                <c:pt idx="178">
                  <c:v>43828</c:v>
                </c:pt>
                <c:pt idx="179">
                  <c:v>43835</c:v>
                </c:pt>
                <c:pt idx="180">
                  <c:v>43842</c:v>
                </c:pt>
                <c:pt idx="181">
                  <c:v>43849</c:v>
                </c:pt>
                <c:pt idx="182">
                  <c:v>43856</c:v>
                </c:pt>
                <c:pt idx="183">
                  <c:v>43863</c:v>
                </c:pt>
                <c:pt idx="184">
                  <c:v>43870</c:v>
                </c:pt>
                <c:pt idx="185">
                  <c:v>43877</c:v>
                </c:pt>
                <c:pt idx="186">
                  <c:v>43884</c:v>
                </c:pt>
                <c:pt idx="187">
                  <c:v>43891</c:v>
                </c:pt>
                <c:pt idx="188">
                  <c:v>43898</c:v>
                </c:pt>
                <c:pt idx="189">
                  <c:v>43905</c:v>
                </c:pt>
                <c:pt idx="190">
                  <c:v>43912</c:v>
                </c:pt>
                <c:pt idx="191">
                  <c:v>43919</c:v>
                </c:pt>
                <c:pt idx="192">
                  <c:v>43926</c:v>
                </c:pt>
                <c:pt idx="193">
                  <c:v>43933</c:v>
                </c:pt>
                <c:pt idx="194">
                  <c:v>43940</c:v>
                </c:pt>
                <c:pt idx="195">
                  <c:v>43947</c:v>
                </c:pt>
                <c:pt idx="196">
                  <c:v>43954</c:v>
                </c:pt>
                <c:pt idx="197">
                  <c:v>43961</c:v>
                </c:pt>
                <c:pt idx="198">
                  <c:v>43968</c:v>
                </c:pt>
                <c:pt idx="199">
                  <c:v>43975</c:v>
                </c:pt>
                <c:pt idx="200">
                  <c:v>43982</c:v>
                </c:pt>
                <c:pt idx="201">
                  <c:v>43989</c:v>
                </c:pt>
                <c:pt idx="202">
                  <c:v>43996</c:v>
                </c:pt>
                <c:pt idx="203">
                  <c:v>44003</c:v>
                </c:pt>
                <c:pt idx="204">
                  <c:v>44010</c:v>
                </c:pt>
                <c:pt idx="205">
                  <c:v>44017</c:v>
                </c:pt>
                <c:pt idx="206">
                  <c:v>44024</c:v>
                </c:pt>
                <c:pt idx="207">
                  <c:v>44031</c:v>
                </c:pt>
                <c:pt idx="208">
                  <c:v>44038</c:v>
                </c:pt>
                <c:pt idx="209">
                  <c:v>44045</c:v>
                </c:pt>
                <c:pt idx="210">
                  <c:v>44052</c:v>
                </c:pt>
                <c:pt idx="211">
                  <c:v>44059</c:v>
                </c:pt>
                <c:pt idx="212">
                  <c:v>44066</c:v>
                </c:pt>
                <c:pt idx="213">
                  <c:v>44073</c:v>
                </c:pt>
                <c:pt idx="214">
                  <c:v>44080</c:v>
                </c:pt>
                <c:pt idx="215">
                  <c:v>44087</c:v>
                </c:pt>
                <c:pt idx="216">
                  <c:v>44094</c:v>
                </c:pt>
                <c:pt idx="217">
                  <c:v>44101</c:v>
                </c:pt>
                <c:pt idx="218">
                  <c:v>44108</c:v>
                </c:pt>
                <c:pt idx="219">
                  <c:v>44115</c:v>
                </c:pt>
                <c:pt idx="220">
                  <c:v>44122</c:v>
                </c:pt>
                <c:pt idx="221">
                  <c:v>44129</c:v>
                </c:pt>
                <c:pt idx="222">
                  <c:v>44136</c:v>
                </c:pt>
                <c:pt idx="223">
                  <c:v>44143</c:v>
                </c:pt>
                <c:pt idx="224">
                  <c:v>44150</c:v>
                </c:pt>
                <c:pt idx="225">
                  <c:v>44157</c:v>
                </c:pt>
                <c:pt idx="226">
                  <c:v>44164</c:v>
                </c:pt>
                <c:pt idx="227">
                  <c:v>44171</c:v>
                </c:pt>
                <c:pt idx="228">
                  <c:v>44178</c:v>
                </c:pt>
                <c:pt idx="229">
                  <c:v>44185</c:v>
                </c:pt>
                <c:pt idx="230">
                  <c:v>44192</c:v>
                </c:pt>
                <c:pt idx="231">
                  <c:v>44199</c:v>
                </c:pt>
                <c:pt idx="232">
                  <c:v>44206</c:v>
                </c:pt>
                <c:pt idx="233">
                  <c:v>44213</c:v>
                </c:pt>
                <c:pt idx="234">
                  <c:v>44220</c:v>
                </c:pt>
                <c:pt idx="235">
                  <c:v>44227</c:v>
                </c:pt>
              </c:numCache>
            </c:numRef>
          </c:cat>
          <c:val>
            <c:numRef>
              <c:f>'Figures 3.6 &amp; 3.7'!$D$58:$D$293</c:f>
              <c:numCache>
                <c:formatCode>0.00</c:formatCode>
                <c:ptCount val="236"/>
                <c:pt idx="0">
                  <c:v>104.847866960562</c:v>
                </c:pt>
                <c:pt idx="1">
                  <c:v>101.76368104747699</c:v>
                </c:pt>
                <c:pt idx="2">
                  <c:v>111.19705578449501</c:v>
                </c:pt>
                <c:pt idx="3">
                  <c:v>117.56064112780901</c:v>
                </c:pt>
                <c:pt idx="4">
                  <c:v>107.628025705067</c:v>
                </c:pt>
                <c:pt idx="5">
                  <c:v>113.57017169114199</c:v>
                </c:pt>
                <c:pt idx="6">
                  <c:v>116.914297507138</c:v>
                </c:pt>
                <c:pt idx="7">
                  <c:v>113.288941310501</c:v>
                </c:pt>
                <c:pt idx="8">
                  <c:v>121.733993714419</c:v>
                </c:pt>
                <c:pt idx="9">
                  <c:v>117.084393895152</c:v>
                </c:pt>
                <c:pt idx="10">
                  <c:v>114.960368414906</c:v>
                </c:pt>
                <c:pt idx="11">
                  <c:v>120.556972014127</c:v>
                </c:pt>
                <c:pt idx="12">
                  <c:v>116.582684719802</c:v>
                </c:pt>
                <c:pt idx="13">
                  <c:v>128.508649667356</c:v>
                </c:pt>
                <c:pt idx="14">
                  <c:v>121.52093166317199</c:v>
                </c:pt>
                <c:pt idx="15">
                  <c:v>114.24731713858399</c:v>
                </c:pt>
                <c:pt idx="16">
                  <c:v>111.717330603913</c:v>
                </c:pt>
                <c:pt idx="17">
                  <c:v>114.81370904910101</c:v>
                </c:pt>
                <c:pt idx="18">
                  <c:v>125.62666905293401</c:v>
                </c:pt>
                <c:pt idx="19">
                  <c:v>125.874927600364</c:v>
                </c:pt>
                <c:pt idx="20">
                  <c:v>124.032065347914</c:v>
                </c:pt>
                <c:pt idx="21">
                  <c:v>120.659898838738</c:v>
                </c:pt>
                <c:pt idx="22">
                  <c:v>127.87184107907299</c:v>
                </c:pt>
                <c:pt idx="23">
                  <c:v>137.66819535013801</c:v>
                </c:pt>
                <c:pt idx="24">
                  <c:v>132.70085715947201</c:v>
                </c:pt>
                <c:pt idx="25">
                  <c:v>125.276207511363</c:v>
                </c:pt>
                <c:pt idx="26">
                  <c:v>120.063907734103</c:v>
                </c:pt>
                <c:pt idx="27">
                  <c:v>121.573768393066</c:v>
                </c:pt>
                <c:pt idx="28">
                  <c:v>125.45247498624001</c:v>
                </c:pt>
                <c:pt idx="29">
                  <c:v>135.202548620215</c:v>
                </c:pt>
                <c:pt idx="30">
                  <c:v>129.970838765374</c:v>
                </c:pt>
                <c:pt idx="31">
                  <c:v>123.10831228678001</c:v>
                </c:pt>
                <c:pt idx="32">
                  <c:v>119.45372546346699</c:v>
                </c:pt>
                <c:pt idx="33">
                  <c:v>116.57438590123</c:v>
                </c:pt>
                <c:pt idx="34">
                  <c:v>113.774303757838</c:v>
                </c:pt>
                <c:pt idx="35">
                  <c:v>117.65972532693399</c:v>
                </c:pt>
                <c:pt idx="36">
                  <c:v>130.79690904894099</c:v>
                </c:pt>
                <c:pt idx="37">
                  <c:v>125.73148697428201</c:v>
                </c:pt>
                <c:pt idx="38">
                  <c:v>121.71308181562</c:v>
                </c:pt>
                <c:pt idx="39">
                  <c:v>122.523627388886</c:v>
                </c:pt>
                <c:pt idx="40">
                  <c:v>128.86854287924899</c:v>
                </c:pt>
                <c:pt idx="41">
                  <c:v>119.47224260346501</c:v>
                </c:pt>
                <c:pt idx="42">
                  <c:v>115.21004581264199</c:v>
                </c:pt>
                <c:pt idx="43">
                  <c:v>129.467365456214</c:v>
                </c:pt>
                <c:pt idx="44">
                  <c:v>130.45138341516</c:v>
                </c:pt>
                <c:pt idx="45">
                  <c:v>122.795849463365</c:v>
                </c:pt>
                <c:pt idx="46">
                  <c:v>115.035043276246</c:v>
                </c:pt>
                <c:pt idx="47">
                  <c:v>109.676677872818</c:v>
                </c:pt>
                <c:pt idx="48">
                  <c:v>114.95697647625499</c:v>
                </c:pt>
                <c:pt idx="49">
                  <c:v>122.188542078574</c:v>
                </c:pt>
                <c:pt idx="50">
                  <c:v>116.26285744905201</c:v>
                </c:pt>
                <c:pt idx="51">
                  <c:v>113.627751797885</c:v>
                </c:pt>
                <c:pt idx="52">
                  <c:v>112.30781656021099</c:v>
                </c:pt>
                <c:pt idx="53">
                  <c:v>123.46836302285899</c:v>
                </c:pt>
                <c:pt idx="54">
                  <c:v>123.799511533464</c:v>
                </c:pt>
                <c:pt idx="55">
                  <c:v>117.946402987177</c:v>
                </c:pt>
                <c:pt idx="56">
                  <c:v>115.539072450769</c:v>
                </c:pt>
                <c:pt idx="57">
                  <c:v>130.85513909446999</c:v>
                </c:pt>
                <c:pt idx="58">
                  <c:v>125.38439367325201</c:v>
                </c:pt>
                <c:pt idx="59">
                  <c:v>117.655594318772</c:v>
                </c:pt>
                <c:pt idx="60">
                  <c:v>120.190946828256</c:v>
                </c:pt>
                <c:pt idx="61">
                  <c:v>132.23877773593199</c:v>
                </c:pt>
                <c:pt idx="62">
                  <c:v>124.58542993049601</c:v>
                </c:pt>
                <c:pt idx="63">
                  <c:v>123.70010731427899</c:v>
                </c:pt>
                <c:pt idx="64">
                  <c:v>135.553956486738</c:v>
                </c:pt>
                <c:pt idx="65">
                  <c:v>133.02901913420999</c:v>
                </c:pt>
                <c:pt idx="66">
                  <c:v>127.971963842652</c:v>
                </c:pt>
                <c:pt idx="67">
                  <c:v>139.06623294048401</c:v>
                </c:pt>
                <c:pt idx="68">
                  <c:v>137.128611761851</c:v>
                </c:pt>
                <c:pt idx="69">
                  <c:v>130.587943109582</c:v>
                </c:pt>
                <c:pt idx="70">
                  <c:v>132.83622179609301</c:v>
                </c:pt>
                <c:pt idx="71">
                  <c:v>140.12844043507999</c:v>
                </c:pt>
                <c:pt idx="72">
                  <c:v>136.81604315592</c:v>
                </c:pt>
                <c:pt idx="73">
                  <c:v>129.73104527181499</c:v>
                </c:pt>
                <c:pt idx="74">
                  <c:v>131.32203048953099</c:v>
                </c:pt>
                <c:pt idx="75">
                  <c:v>139.63466616249599</c:v>
                </c:pt>
                <c:pt idx="76">
                  <c:v>134.99717571871</c:v>
                </c:pt>
                <c:pt idx="77">
                  <c:v>128.90430636004501</c:v>
                </c:pt>
                <c:pt idx="78">
                  <c:v>126.298584266947</c:v>
                </c:pt>
                <c:pt idx="79">
                  <c:v>125.60345286763</c:v>
                </c:pt>
                <c:pt idx="80">
                  <c:v>134.591787023168</c:v>
                </c:pt>
                <c:pt idx="81">
                  <c:v>138.89027693052</c:v>
                </c:pt>
                <c:pt idx="82">
                  <c:v>130.76831058135599</c:v>
                </c:pt>
                <c:pt idx="83">
                  <c:v>124.89857832167201</c:v>
                </c:pt>
                <c:pt idx="84">
                  <c:v>138.220587421223</c:v>
                </c:pt>
                <c:pt idx="85">
                  <c:v>131.316594575632</c:v>
                </c:pt>
                <c:pt idx="86">
                  <c:v>126.17460552963701</c:v>
                </c:pt>
                <c:pt idx="87">
                  <c:v>133.03973784392201</c:v>
                </c:pt>
                <c:pt idx="88">
                  <c:v>142.64078213886401</c:v>
                </c:pt>
                <c:pt idx="89">
                  <c:v>136.30936443578599</c:v>
                </c:pt>
                <c:pt idx="90">
                  <c:v>140.46935880683401</c:v>
                </c:pt>
                <c:pt idx="91">
                  <c:v>145.838753607836</c:v>
                </c:pt>
                <c:pt idx="92">
                  <c:v>140.31603347198401</c:v>
                </c:pt>
                <c:pt idx="93">
                  <c:v>139.907694155656</c:v>
                </c:pt>
                <c:pt idx="94">
                  <c:v>151.41757200259201</c:v>
                </c:pt>
                <c:pt idx="95">
                  <c:v>150.62360887515601</c:v>
                </c:pt>
                <c:pt idx="96">
                  <c:v>143.27081688609599</c:v>
                </c:pt>
                <c:pt idx="97">
                  <c:v>141.709989527499</c:v>
                </c:pt>
                <c:pt idx="98">
                  <c:v>149.905520367544</c:v>
                </c:pt>
                <c:pt idx="99">
                  <c:v>143.85755350038599</c:v>
                </c:pt>
                <c:pt idx="100">
                  <c:v>136.177406999873</c:v>
                </c:pt>
                <c:pt idx="101">
                  <c:v>140.90511746256701</c:v>
                </c:pt>
                <c:pt idx="102">
                  <c:v>146.98173140168399</c:v>
                </c:pt>
                <c:pt idx="103">
                  <c:v>137.604633944808</c:v>
                </c:pt>
                <c:pt idx="104">
                  <c:v>135.70349201459501</c:v>
                </c:pt>
                <c:pt idx="105">
                  <c:v>148.75067153927901</c:v>
                </c:pt>
                <c:pt idx="106">
                  <c:v>144.91376853684801</c:v>
                </c:pt>
                <c:pt idx="107">
                  <c:v>138.280235394182</c:v>
                </c:pt>
                <c:pt idx="108">
                  <c:v>150.05248041315599</c:v>
                </c:pt>
                <c:pt idx="109">
                  <c:v>148.882000906911</c:v>
                </c:pt>
                <c:pt idx="110">
                  <c:v>146.136865551977</c:v>
                </c:pt>
                <c:pt idx="111">
                  <c:v>144.554479382572</c:v>
                </c:pt>
                <c:pt idx="112">
                  <c:v>153.32846173715501</c:v>
                </c:pt>
                <c:pt idx="113">
                  <c:v>151.443003115854</c:v>
                </c:pt>
                <c:pt idx="114">
                  <c:v>148.145571856705</c:v>
                </c:pt>
                <c:pt idx="115">
                  <c:v>150.213154184068</c:v>
                </c:pt>
                <c:pt idx="116">
                  <c:v>154.476153281503</c:v>
                </c:pt>
                <c:pt idx="117">
                  <c:v>147.56444739601801</c:v>
                </c:pt>
                <c:pt idx="118">
                  <c:v>139.99205854008699</c:v>
                </c:pt>
                <c:pt idx="119">
                  <c:v>133.24099949398399</c:v>
                </c:pt>
                <c:pt idx="120">
                  <c:v>128.04793911354901</c:v>
                </c:pt>
                <c:pt idx="121">
                  <c:v>126.90485124486401</c:v>
                </c:pt>
                <c:pt idx="122">
                  <c:v>135.04405244787301</c:v>
                </c:pt>
                <c:pt idx="123">
                  <c:v>137.197611545581</c:v>
                </c:pt>
                <c:pt idx="124">
                  <c:v>126.700449599398</c:v>
                </c:pt>
                <c:pt idx="125">
                  <c:v>118.99653247991</c:v>
                </c:pt>
                <c:pt idx="126">
                  <c:v>116.51246222498</c:v>
                </c:pt>
                <c:pt idx="127">
                  <c:v>117.168781000907</c:v>
                </c:pt>
                <c:pt idx="128">
                  <c:v>114.44752169165299</c:v>
                </c:pt>
                <c:pt idx="129">
                  <c:v>126.187786667155</c:v>
                </c:pt>
                <c:pt idx="130">
                  <c:v>130.904758771041</c:v>
                </c:pt>
                <c:pt idx="131">
                  <c:v>122.873447925002</c:v>
                </c:pt>
                <c:pt idx="132">
                  <c:v>120.514148127475</c:v>
                </c:pt>
                <c:pt idx="133">
                  <c:v>135.842511714978</c:v>
                </c:pt>
                <c:pt idx="134">
                  <c:v>131.306273595249</c:v>
                </c:pt>
                <c:pt idx="135">
                  <c:v>125.192133972666</c:v>
                </c:pt>
                <c:pt idx="136">
                  <c:v>131.342521638215</c:v>
                </c:pt>
                <c:pt idx="137">
                  <c:v>141.68061741294599</c:v>
                </c:pt>
                <c:pt idx="138">
                  <c:v>140.27744202588099</c:v>
                </c:pt>
                <c:pt idx="139">
                  <c:v>137.39418546512101</c:v>
                </c:pt>
                <c:pt idx="140">
                  <c:v>137.07638174107899</c:v>
                </c:pt>
                <c:pt idx="141">
                  <c:v>147.42061142382599</c:v>
                </c:pt>
                <c:pt idx="142">
                  <c:v>146.31011478405</c:v>
                </c:pt>
                <c:pt idx="143">
                  <c:v>143.196564815953</c:v>
                </c:pt>
                <c:pt idx="144">
                  <c:v>139.403098936997</c:v>
                </c:pt>
                <c:pt idx="145">
                  <c:v>145.011840508505</c:v>
                </c:pt>
                <c:pt idx="146">
                  <c:v>148.74876652465201</c:v>
                </c:pt>
                <c:pt idx="147">
                  <c:v>139.093932075579</c:v>
                </c:pt>
                <c:pt idx="148">
                  <c:v>133.45788546270799</c:v>
                </c:pt>
                <c:pt idx="149">
                  <c:v>130.53333931604499</c:v>
                </c:pt>
                <c:pt idx="150">
                  <c:v>143.03096967196799</c:v>
                </c:pt>
                <c:pt idx="151">
                  <c:v>138.33860992222799</c:v>
                </c:pt>
                <c:pt idx="152">
                  <c:v>131.62333963860999</c:v>
                </c:pt>
                <c:pt idx="153">
                  <c:v>140.54929036791199</c:v>
                </c:pt>
                <c:pt idx="154">
                  <c:v>147.103020335964</c:v>
                </c:pt>
                <c:pt idx="155">
                  <c:v>136.84081408101301</c:v>
                </c:pt>
                <c:pt idx="156">
                  <c:v>129.93613341784101</c:v>
                </c:pt>
                <c:pt idx="157">
                  <c:v>131.558463019361</c:v>
                </c:pt>
                <c:pt idx="158">
                  <c:v>149.65716842655399</c:v>
                </c:pt>
                <c:pt idx="159">
                  <c:v>143.907490175644</c:v>
                </c:pt>
                <c:pt idx="160">
                  <c:v>131.43218982670999</c:v>
                </c:pt>
                <c:pt idx="161">
                  <c:v>133.26385545654301</c:v>
                </c:pt>
                <c:pt idx="162">
                  <c:v>148.24237783621601</c:v>
                </c:pt>
                <c:pt idx="163">
                  <c:v>144.92977106853601</c:v>
                </c:pt>
                <c:pt idx="164">
                  <c:v>142.86552178354299</c:v>
                </c:pt>
                <c:pt idx="165">
                  <c:v>155.328507907356</c:v>
                </c:pt>
                <c:pt idx="166">
                  <c:v>145.45212567366201</c:v>
                </c:pt>
                <c:pt idx="167">
                  <c:v>138.924938674261</c:v>
                </c:pt>
                <c:pt idx="168">
                  <c:v>154.66835572974699</c:v>
                </c:pt>
                <c:pt idx="169">
                  <c:v>153.19162541326699</c:v>
                </c:pt>
                <c:pt idx="170">
                  <c:v>138.42118567262099</c:v>
                </c:pt>
                <c:pt idx="171">
                  <c:v>132.92458297859201</c:v>
                </c:pt>
                <c:pt idx="172">
                  <c:v>146.317678194569</c:v>
                </c:pt>
                <c:pt idx="173">
                  <c:v>155.13579335787401</c:v>
                </c:pt>
                <c:pt idx="174">
                  <c:v>137.969321635847</c:v>
                </c:pt>
                <c:pt idx="175">
                  <c:v>147.83789876148501</c:v>
                </c:pt>
                <c:pt idx="176">
                  <c:v>156.036084106179</c:v>
                </c:pt>
                <c:pt idx="177">
                  <c:v>141.73273784986</c:v>
                </c:pt>
                <c:pt idx="178">
                  <c:v>135.877583483645</c:v>
                </c:pt>
                <c:pt idx="179">
                  <c:v>137.101362198245</c:v>
                </c:pt>
                <c:pt idx="180">
                  <c:v>155.29069173384201</c:v>
                </c:pt>
                <c:pt idx="181">
                  <c:v>148.328887770606</c:v>
                </c:pt>
                <c:pt idx="182">
                  <c:v>135.098225968381</c:v>
                </c:pt>
                <c:pt idx="183">
                  <c:v>136.35056876724801</c:v>
                </c:pt>
                <c:pt idx="184">
                  <c:v>146.40097258052899</c:v>
                </c:pt>
                <c:pt idx="185">
                  <c:v>149.10722944077199</c:v>
                </c:pt>
                <c:pt idx="186">
                  <c:v>134.041979747732</c:v>
                </c:pt>
                <c:pt idx="187">
                  <c:v>126.28398049606</c:v>
                </c:pt>
                <c:pt idx="188">
                  <c:v>126.069188242423</c:v>
                </c:pt>
                <c:pt idx="189">
                  <c:v>135.422055167813</c:v>
                </c:pt>
                <c:pt idx="190">
                  <c:v>128.77212987237601</c:v>
                </c:pt>
                <c:pt idx="191">
                  <c:v>116.665606306667</c:v>
                </c:pt>
                <c:pt idx="192">
                  <c:v>110.350436855616</c:v>
                </c:pt>
                <c:pt idx="193">
                  <c:v>103.22613258093</c:v>
                </c:pt>
                <c:pt idx="194">
                  <c:v>98.687651003229803</c:v>
                </c:pt>
                <c:pt idx="195">
                  <c:v>98.005554083627402</c:v>
                </c:pt>
                <c:pt idx="196">
                  <c:v>107.00470119555</c:v>
                </c:pt>
                <c:pt idx="197">
                  <c:v>108.674994991736</c:v>
                </c:pt>
                <c:pt idx="198">
                  <c:v>108.762042009962</c:v>
                </c:pt>
                <c:pt idx="199">
                  <c:v>104.749397849495</c:v>
                </c:pt>
                <c:pt idx="200">
                  <c:v>106.360334552309</c:v>
                </c:pt>
                <c:pt idx="201">
                  <c:v>119.079272219911</c:v>
                </c:pt>
                <c:pt idx="202">
                  <c:v>122.86029792259799</c:v>
                </c:pt>
                <c:pt idx="203">
                  <c:v>118.855769788535</c:v>
                </c:pt>
                <c:pt idx="204">
                  <c:v>114.306949605485</c:v>
                </c:pt>
                <c:pt idx="205">
                  <c:v>111.832395800927</c:v>
                </c:pt>
                <c:pt idx="206">
                  <c:v>123.250638587553</c:v>
                </c:pt>
                <c:pt idx="207">
                  <c:v>128.92060334759199</c:v>
                </c:pt>
                <c:pt idx="208">
                  <c:v>124.388722667203</c:v>
                </c:pt>
                <c:pt idx="209">
                  <c:v>117.93567555896399</c:v>
                </c:pt>
                <c:pt idx="210">
                  <c:v>110.451230627353</c:v>
                </c:pt>
                <c:pt idx="211">
                  <c:v>111.984439274708</c:v>
                </c:pt>
                <c:pt idx="212">
                  <c:v>128.587529542228</c:v>
                </c:pt>
                <c:pt idx="213">
                  <c:v>132.41416892797</c:v>
                </c:pt>
                <c:pt idx="214">
                  <c:v>123.527758953309</c:v>
                </c:pt>
                <c:pt idx="215">
                  <c:v>113.962830529261</c:v>
                </c:pt>
                <c:pt idx="216">
                  <c:v>110.33194058749299</c:v>
                </c:pt>
                <c:pt idx="217">
                  <c:v>115.817455189304</c:v>
                </c:pt>
                <c:pt idx="218">
                  <c:v>127.09930060044201</c:v>
                </c:pt>
                <c:pt idx="219">
                  <c:v>126.634094018951</c:v>
                </c:pt>
                <c:pt idx="220">
                  <c:v>120.60330716432701</c:v>
                </c:pt>
                <c:pt idx="221">
                  <c:v>111.53982793047901</c:v>
                </c:pt>
                <c:pt idx="222">
                  <c:v>114.881747081881</c:v>
                </c:pt>
                <c:pt idx="223">
                  <c:v>121.975163897885</c:v>
                </c:pt>
                <c:pt idx="224">
                  <c:v>128.421272797429</c:v>
                </c:pt>
                <c:pt idx="225">
                  <c:v>121.27206780941999</c:v>
                </c:pt>
                <c:pt idx="226">
                  <c:v>112.504174803293</c:v>
                </c:pt>
                <c:pt idx="227">
                  <c:v>122.872308560919</c:v>
                </c:pt>
                <c:pt idx="228">
                  <c:v>132.22314225584799</c:v>
                </c:pt>
                <c:pt idx="229">
                  <c:v>126.69234427981</c:v>
                </c:pt>
                <c:pt idx="230">
                  <c:v>119.404270645506</c:v>
                </c:pt>
                <c:pt idx="231">
                  <c:v>115.68836159755401</c:v>
                </c:pt>
                <c:pt idx="232">
                  <c:v>118.997943585119</c:v>
                </c:pt>
                <c:pt idx="233">
                  <c:v>130.03460832652399</c:v>
                </c:pt>
                <c:pt idx="234">
                  <c:v>135.05208757908699</c:v>
                </c:pt>
                <c:pt idx="235">
                  <c:v>129.48666156294101</c:v>
                </c:pt>
              </c:numCache>
            </c:numRef>
          </c:val>
          <c:smooth val="0"/>
        </c:ser>
        <c:ser>
          <c:idx val="1"/>
          <c:order val="1"/>
          <c:tx>
            <c:strRef>
              <c:f>'Figures 3.6 &amp; 3.7'!$E$57</c:f>
              <c:strCache>
                <c:ptCount val="1"/>
                <c:pt idx="0">
                  <c:v>U91</c:v>
                </c:pt>
              </c:strCache>
            </c:strRef>
          </c:tx>
          <c:spPr>
            <a:ln w="12700" cap="rnd">
              <a:solidFill>
                <a:schemeClr val="accent2"/>
              </a:solidFill>
              <a:prstDash val="solid"/>
              <a:round/>
            </a:ln>
            <a:effectLst/>
          </c:spPr>
          <c:marker>
            <c:symbol val="none"/>
          </c:marker>
          <c:cat>
            <c:numRef>
              <c:f>'Figures 3.6 &amp; 3.7'!$C$58:$C$293</c:f>
              <c:numCache>
                <c:formatCode>m/d/yyyy</c:formatCode>
                <c:ptCount val="236"/>
                <c:pt idx="0">
                  <c:v>42582</c:v>
                </c:pt>
                <c:pt idx="1">
                  <c:v>42589</c:v>
                </c:pt>
                <c:pt idx="2">
                  <c:v>42596</c:v>
                </c:pt>
                <c:pt idx="3">
                  <c:v>42603</c:v>
                </c:pt>
                <c:pt idx="4">
                  <c:v>42610</c:v>
                </c:pt>
                <c:pt idx="5">
                  <c:v>42617</c:v>
                </c:pt>
                <c:pt idx="6">
                  <c:v>42624</c:v>
                </c:pt>
                <c:pt idx="7">
                  <c:v>42631</c:v>
                </c:pt>
                <c:pt idx="8">
                  <c:v>42638</c:v>
                </c:pt>
                <c:pt idx="9">
                  <c:v>42645</c:v>
                </c:pt>
                <c:pt idx="10">
                  <c:v>42652</c:v>
                </c:pt>
                <c:pt idx="11">
                  <c:v>42659</c:v>
                </c:pt>
                <c:pt idx="12">
                  <c:v>42666</c:v>
                </c:pt>
                <c:pt idx="13">
                  <c:v>42673</c:v>
                </c:pt>
                <c:pt idx="14">
                  <c:v>42680</c:v>
                </c:pt>
                <c:pt idx="15">
                  <c:v>42687</c:v>
                </c:pt>
                <c:pt idx="16">
                  <c:v>42694</c:v>
                </c:pt>
                <c:pt idx="17">
                  <c:v>42701</c:v>
                </c:pt>
                <c:pt idx="18">
                  <c:v>42708</c:v>
                </c:pt>
                <c:pt idx="19">
                  <c:v>42715</c:v>
                </c:pt>
                <c:pt idx="20">
                  <c:v>42722</c:v>
                </c:pt>
                <c:pt idx="21">
                  <c:v>42729</c:v>
                </c:pt>
                <c:pt idx="22">
                  <c:v>42736</c:v>
                </c:pt>
                <c:pt idx="23">
                  <c:v>42743</c:v>
                </c:pt>
                <c:pt idx="24">
                  <c:v>42750</c:v>
                </c:pt>
                <c:pt idx="25">
                  <c:v>42757</c:v>
                </c:pt>
                <c:pt idx="26">
                  <c:v>42764</c:v>
                </c:pt>
                <c:pt idx="27">
                  <c:v>42771</c:v>
                </c:pt>
                <c:pt idx="28">
                  <c:v>42778</c:v>
                </c:pt>
                <c:pt idx="29">
                  <c:v>42785</c:v>
                </c:pt>
                <c:pt idx="30">
                  <c:v>42792</c:v>
                </c:pt>
                <c:pt idx="31">
                  <c:v>42799</c:v>
                </c:pt>
                <c:pt idx="32">
                  <c:v>42806</c:v>
                </c:pt>
                <c:pt idx="33">
                  <c:v>42813</c:v>
                </c:pt>
                <c:pt idx="34">
                  <c:v>42820</c:v>
                </c:pt>
                <c:pt idx="35">
                  <c:v>42827</c:v>
                </c:pt>
                <c:pt idx="36">
                  <c:v>42834</c:v>
                </c:pt>
                <c:pt idx="37">
                  <c:v>42841</c:v>
                </c:pt>
                <c:pt idx="38">
                  <c:v>42848</c:v>
                </c:pt>
                <c:pt idx="39">
                  <c:v>42855</c:v>
                </c:pt>
                <c:pt idx="40">
                  <c:v>42862</c:v>
                </c:pt>
                <c:pt idx="41">
                  <c:v>42869</c:v>
                </c:pt>
                <c:pt idx="42">
                  <c:v>42876</c:v>
                </c:pt>
                <c:pt idx="43">
                  <c:v>42883</c:v>
                </c:pt>
                <c:pt idx="44">
                  <c:v>42890</c:v>
                </c:pt>
                <c:pt idx="45">
                  <c:v>42897</c:v>
                </c:pt>
                <c:pt idx="46">
                  <c:v>42904</c:v>
                </c:pt>
                <c:pt idx="47">
                  <c:v>42911</c:v>
                </c:pt>
                <c:pt idx="48">
                  <c:v>42918</c:v>
                </c:pt>
                <c:pt idx="49">
                  <c:v>42925</c:v>
                </c:pt>
                <c:pt idx="50">
                  <c:v>42932</c:v>
                </c:pt>
                <c:pt idx="51">
                  <c:v>42939</c:v>
                </c:pt>
                <c:pt idx="52">
                  <c:v>42946</c:v>
                </c:pt>
                <c:pt idx="53">
                  <c:v>42953</c:v>
                </c:pt>
                <c:pt idx="54">
                  <c:v>42960</c:v>
                </c:pt>
                <c:pt idx="55">
                  <c:v>42967</c:v>
                </c:pt>
                <c:pt idx="56">
                  <c:v>42974</c:v>
                </c:pt>
                <c:pt idx="57">
                  <c:v>42981</c:v>
                </c:pt>
                <c:pt idx="58">
                  <c:v>42988</c:v>
                </c:pt>
                <c:pt idx="59">
                  <c:v>42995</c:v>
                </c:pt>
                <c:pt idx="60">
                  <c:v>43002</c:v>
                </c:pt>
                <c:pt idx="61">
                  <c:v>43009</c:v>
                </c:pt>
                <c:pt idx="62">
                  <c:v>43016</c:v>
                </c:pt>
                <c:pt idx="63">
                  <c:v>43023</c:v>
                </c:pt>
                <c:pt idx="64">
                  <c:v>43030</c:v>
                </c:pt>
                <c:pt idx="65">
                  <c:v>43037</c:v>
                </c:pt>
                <c:pt idx="66">
                  <c:v>43044</c:v>
                </c:pt>
                <c:pt idx="67">
                  <c:v>43051</c:v>
                </c:pt>
                <c:pt idx="68">
                  <c:v>43058</c:v>
                </c:pt>
                <c:pt idx="69">
                  <c:v>43065</c:v>
                </c:pt>
                <c:pt idx="70">
                  <c:v>43072</c:v>
                </c:pt>
                <c:pt idx="71">
                  <c:v>43079</c:v>
                </c:pt>
                <c:pt idx="72">
                  <c:v>43086</c:v>
                </c:pt>
                <c:pt idx="73">
                  <c:v>43093</c:v>
                </c:pt>
                <c:pt idx="74">
                  <c:v>43100</c:v>
                </c:pt>
                <c:pt idx="75">
                  <c:v>43107</c:v>
                </c:pt>
                <c:pt idx="76">
                  <c:v>43114</c:v>
                </c:pt>
                <c:pt idx="77">
                  <c:v>43121</c:v>
                </c:pt>
                <c:pt idx="78">
                  <c:v>43128</c:v>
                </c:pt>
                <c:pt idx="79">
                  <c:v>43135</c:v>
                </c:pt>
                <c:pt idx="80">
                  <c:v>43142</c:v>
                </c:pt>
                <c:pt idx="81">
                  <c:v>43149</c:v>
                </c:pt>
                <c:pt idx="82">
                  <c:v>43156</c:v>
                </c:pt>
                <c:pt idx="83">
                  <c:v>43163</c:v>
                </c:pt>
                <c:pt idx="84">
                  <c:v>43170</c:v>
                </c:pt>
                <c:pt idx="85">
                  <c:v>43177</c:v>
                </c:pt>
                <c:pt idx="86">
                  <c:v>43184</c:v>
                </c:pt>
                <c:pt idx="87">
                  <c:v>43191</c:v>
                </c:pt>
                <c:pt idx="88">
                  <c:v>43198</c:v>
                </c:pt>
                <c:pt idx="89">
                  <c:v>43205</c:v>
                </c:pt>
                <c:pt idx="90">
                  <c:v>43212</c:v>
                </c:pt>
                <c:pt idx="91">
                  <c:v>43219</c:v>
                </c:pt>
                <c:pt idx="92">
                  <c:v>43226</c:v>
                </c:pt>
                <c:pt idx="93">
                  <c:v>43233</c:v>
                </c:pt>
                <c:pt idx="94">
                  <c:v>43240</c:v>
                </c:pt>
                <c:pt idx="95">
                  <c:v>43247</c:v>
                </c:pt>
                <c:pt idx="96">
                  <c:v>43254</c:v>
                </c:pt>
                <c:pt idx="97">
                  <c:v>43261</c:v>
                </c:pt>
                <c:pt idx="98">
                  <c:v>43268</c:v>
                </c:pt>
                <c:pt idx="99">
                  <c:v>43275</c:v>
                </c:pt>
                <c:pt idx="100">
                  <c:v>43282</c:v>
                </c:pt>
                <c:pt idx="101">
                  <c:v>43289</c:v>
                </c:pt>
                <c:pt idx="102">
                  <c:v>43296</c:v>
                </c:pt>
                <c:pt idx="103">
                  <c:v>43303</c:v>
                </c:pt>
                <c:pt idx="104">
                  <c:v>43310</c:v>
                </c:pt>
                <c:pt idx="105">
                  <c:v>43317</c:v>
                </c:pt>
                <c:pt idx="106">
                  <c:v>43324</c:v>
                </c:pt>
                <c:pt idx="107">
                  <c:v>43331</c:v>
                </c:pt>
                <c:pt idx="108">
                  <c:v>43338</c:v>
                </c:pt>
                <c:pt idx="109">
                  <c:v>43345</c:v>
                </c:pt>
                <c:pt idx="110">
                  <c:v>43352</c:v>
                </c:pt>
                <c:pt idx="111">
                  <c:v>43359</c:v>
                </c:pt>
                <c:pt idx="112">
                  <c:v>43366</c:v>
                </c:pt>
                <c:pt idx="113">
                  <c:v>43373</c:v>
                </c:pt>
                <c:pt idx="114">
                  <c:v>43380</c:v>
                </c:pt>
                <c:pt idx="115">
                  <c:v>43387</c:v>
                </c:pt>
                <c:pt idx="116">
                  <c:v>43394</c:v>
                </c:pt>
                <c:pt idx="117">
                  <c:v>43401</c:v>
                </c:pt>
                <c:pt idx="118">
                  <c:v>43408</c:v>
                </c:pt>
                <c:pt idx="119">
                  <c:v>43415</c:v>
                </c:pt>
                <c:pt idx="120">
                  <c:v>43422</c:v>
                </c:pt>
                <c:pt idx="121">
                  <c:v>43429</c:v>
                </c:pt>
                <c:pt idx="122">
                  <c:v>43436</c:v>
                </c:pt>
                <c:pt idx="123">
                  <c:v>43443</c:v>
                </c:pt>
                <c:pt idx="124">
                  <c:v>43450</c:v>
                </c:pt>
                <c:pt idx="125">
                  <c:v>43457</c:v>
                </c:pt>
                <c:pt idx="126">
                  <c:v>43464</c:v>
                </c:pt>
                <c:pt idx="127">
                  <c:v>43471</c:v>
                </c:pt>
                <c:pt idx="128">
                  <c:v>43478</c:v>
                </c:pt>
                <c:pt idx="129">
                  <c:v>43485</c:v>
                </c:pt>
                <c:pt idx="130">
                  <c:v>43492</c:v>
                </c:pt>
                <c:pt idx="131">
                  <c:v>43499</c:v>
                </c:pt>
                <c:pt idx="132">
                  <c:v>43506</c:v>
                </c:pt>
                <c:pt idx="133">
                  <c:v>43513</c:v>
                </c:pt>
                <c:pt idx="134">
                  <c:v>43520</c:v>
                </c:pt>
                <c:pt idx="135">
                  <c:v>43527</c:v>
                </c:pt>
                <c:pt idx="136">
                  <c:v>43534</c:v>
                </c:pt>
                <c:pt idx="137">
                  <c:v>43541</c:v>
                </c:pt>
                <c:pt idx="138">
                  <c:v>43548</c:v>
                </c:pt>
                <c:pt idx="139">
                  <c:v>43555</c:v>
                </c:pt>
                <c:pt idx="140">
                  <c:v>43562</c:v>
                </c:pt>
                <c:pt idx="141">
                  <c:v>43569</c:v>
                </c:pt>
                <c:pt idx="142">
                  <c:v>43576</c:v>
                </c:pt>
                <c:pt idx="143">
                  <c:v>43583</c:v>
                </c:pt>
                <c:pt idx="144">
                  <c:v>43590</c:v>
                </c:pt>
                <c:pt idx="145">
                  <c:v>43597</c:v>
                </c:pt>
                <c:pt idx="146">
                  <c:v>43604</c:v>
                </c:pt>
                <c:pt idx="147">
                  <c:v>43611</c:v>
                </c:pt>
                <c:pt idx="148">
                  <c:v>43618</c:v>
                </c:pt>
                <c:pt idx="149">
                  <c:v>43625</c:v>
                </c:pt>
                <c:pt idx="150">
                  <c:v>43632</c:v>
                </c:pt>
                <c:pt idx="151">
                  <c:v>43639</c:v>
                </c:pt>
                <c:pt idx="152">
                  <c:v>43646</c:v>
                </c:pt>
                <c:pt idx="153">
                  <c:v>43653</c:v>
                </c:pt>
                <c:pt idx="154">
                  <c:v>43660</c:v>
                </c:pt>
                <c:pt idx="155">
                  <c:v>43667</c:v>
                </c:pt>
                <c:pt idx="156">
                  <c:v>43674</c:v>
                </c:pt>
                <c:pt idx="157">
                  <c:v>43681</c:v>
                </c:pt>
                <c:pt idx="158">
                  <c:v>43688</c:v>
                </c:pt>
                <c:pt idx="159">
                  <c:v>43695</c:v>
                </c:pt>
                <c:pt idx="160">
                  <c:v>43702</c:v>
                </c:pt>
                <c:pt idx="161">
                  <c:v>43709</c:v>
                </c:pt>
                <c:pt idx="162">
                  <c:v>43716</c:v>
                </c:pt>
                <c:pt idx="163">
                  <c:v>43723</c:v>
                </c:pt>
                <c:pt idx="164">
                  <c:v>43730</c:v>
                </c:pt>
                <c:pt idx="165">
                  <c:v>43737</c:v>
                </c:pt>
                <c:pt idx="166">
                  <c:v>43744</c:v>
                </c:pt>
                <c:pt idx="167">
                  <c:v>43751</c:v>
                </c:pt>
                <c:pt idx="168">
                  <c:v>43758</c:v>
                </c:pt>
                <c:pt idx="169">
                  <c:v>43765</c:v>
                </c:pt>
                <c:pt idx="170">
                  <c:v>43772</c:v>
                </c:pt>
                <c:pt idx="171">
                  <c:v>43779</c:v>
                </c:pt>
                <c:pt idx="172">
                  <c:v>43786</c:v>
                </c:pt>
                <c:pt idx="173">
                  <c:v>43793</c:v>
                </c:pt>
                <c:pt idx="174">
                  <c:v>43800</c:v>
                </c:pt>
                <c:pt idx="175">
                  <c:v>43807</c:v>
                </c:pt>
                <c:pt idx="176">
                  <c:v>43814</c:v>
                </c:pt>
                <c:pt idx="177">
                  <c:v>43821</c:v>
                </c:pt>
                <c:pt idx="178">
                  <c:v>43828</c:v>
                </c:pt>
                <c:pt idx="179">
                  <c:v>43835</c:v>
                </c:pt>
                <c:pt idx="180">
                  <c:v>43842</c:v>
                </c:pt>
                <c:pt idx="181">
                  <c:v>43849</c:v>
                </c:pt>
                <c:pt idx="182">
                  <c:v>43856</c:v>
                </c:pt>
                <c:pt idx="183">
                  <c:v>43863</c:v>
                </c:pt>
                <c:pt idx="184">
                  <c:v>43870</c:v>
                </c:pt>
                <c:pt idx="185">
                  <c:v>43877</c:v>
                </c:pt>
                <c:pt idx="186">
                  <c:v>43884</c:v>
                </c:pt>
                <c:pt idx="187">
                  <c:v>43891</c:v>
                </c:pt>
                <c:pt idx="188">
                  <c:v>43898</c:v>
                </c:pt>
                <c:pt idx="189">
                  <c:v>43905</c:v>
                </c:pt>
                <c:pt idx="190">
                  <c:v>43912</c:v>
                </c:pt>
                <c:pt idx="191">
                  <c:v>43919</c:v>
                </c:pt>
                <c:pt idx="192">
                  <c:v>43926</c:v>
                </c:pt>
                <c:pt idx="193">
                  <c:v>43933</c:v>
                </c:pt>
                <c:pt idx="194">
                  <c:v>43940</c:v>
                </c:pt>
                <c:pt idx="195">
                  <c:v>43947</c:v>
                </c:pt>
                <c:pt idx="196">
                  <c:v>43954</c:v>
                </c:pt>
                <c:pt idx="197">
                  <c:v>43961</c:v>
                </c:pt>
                <c:pt idx="198">
                  <c:v>43968</c:v>
                </c:pt>
                <c:pt idx="199">
                  <c:v>43975</c:v>
                </c:pt>
                <c:pt idx="200">
                  <c:v>43982</c:v>
                </c:pt>
                <c:pt idx="201">
                  <c:v>43989</c:v>
                </c:pt>
                <c:pt idx="202">
                  <c:v>43996</c:v>
                </c:pt>
                <c:pt idx="203">
                  <c:v>44003</c:v>
                </c:pt>
                <c:pt idx="204">
                  <c:v>44010</c:v>
                </c:pt>
                <c:pt idx="205">
                  <c:v>44017</c:v>
                </c:pt>
                <c:pt idx="206">
                  <c:v>44024</c:v>
                </c:pt>
                <c:pt idx="207">
                  <c:v>44031</c:v>
                </c:pt>
                <c:pt idx="208">
                  <c:v>44038</c:v>
                </c:pt>
                <c:pt idx="209">
                  <c:v>44045</c:v>
                </c:pt>
                <c:pt idx="210">
                  <c:v>44052</c:v>
                </c:pt>
                <c:pt idx="211">
                  <c:v>44059</c:v>
                </c:pt>
                <c:pt idx="212">
                  <c:v>44066</c:v>
                </c:pt>
                <c:pt idx="213">
                  <c:v>44073</c:v>
                </c:pt>
                <c:pt idx="214">
                  <c:v>44080</c:v>
                </c:pt>
                <c:pt idx="215">
                  <c:v>44087</c:v>
                </c:pt>
                <c:pt idx="216">
                  <c:v>44094</c:v>
                </c:pt>
                <c:pt idx="217">
                  <c:v>44101</c:v>
                </c:pt>
                <c:pt idx="218">
                  <c:v>44108</c:v>
                </c:pt>
                <c:pt idx="219">
                  <c:v>44115</c:v>
                </c:pt>
                <c:pt idx="220">
                  <c:v>44122</c:v>
                </c:pt>
                <c:pt idx="221">
                  <c:v>44129</c:v>
                </c:pt>
                <c:pt idx="222">
                  <c:v>44136</c:v>
                </c:pt>
                <c:pt idx="223">
                  <c:v>44143</c:v>
                </c:pt>
                <c:pt idx="224">
                  <c:v>44150</c:v>
                </c:pt>
                <c:pt idx="225">
                  <c:v>44157</c:v>
                </c:pt>
                <c:pt idx="226">
                  <c:v>44164</c:v>
                </c:pt>
                <c:pt idx="227">
                  <c:v>44171</c:v>
                </c:pt>
                <c:pt idx="228">
                  <c:v>44178</c:v>
                </c:pt>
                <c:pt idx="229">
                  <c:v>44185</c:v>
                </c:pt>
                <c:pt idx="230">
                  <c:v>44192</c:v>
                </c:pt>
                <c:pt idx="231">
                  <c:v>44199</c:v>
                </c:pt>
                <c:pt idx="232">
                  <c:v>44206</c:v>
                </c:pt>
                <c:pt idx="233">
                  <c:v>44213</c:v>
                </c:pt>
                <c:pt idx="234">
                  <c:v>44220</c:v>
                </c:pt>
                <c:pt idx="235">
                  <c:v>44227</c:v>
                </c:pt>
              </c:numCache>
            </c:numRef>
          </c:cat>
          <c:val>
            <c:numRef>
              <c:f>'Figures 3.6 &amp; 3.7'!$E$58:$E$293</c:f>
              <c:numCache>
                <c:formatCode>0.00</c:formatCode>
                <c:ptCount val="236"/>
                <c:pt idx="0">
                  <c:v>107.95388590666199</c:v>
                </c:pt>
                <c:pt idx="1">
                  <c:v>105.365758507103</c:v>
                </c:pt>
                <c:pt idx="2">
                  <c:v>113.15329252474299</c:v>
                </c:pt>
                <c:pt idx="3">
                  <c:v>118.899864575113</c:v>
                </c:pt>
                <c:pt idx="4">
                  <c:v>110.106075054168</c:v>
                </c:pt>
                <c:pt idx="5">
                  <c:v>115.430492657187</c:v>
                </c:pt>
                <c:pt idx="6">
                  <c:v>118.624166489685</c:v>
                </c:pt>
                <c:pt idx="7">
                  <c:v>115.067190379651</c:v>
                </c:pt>
                <c:pt idx="8">
                  <c:v>123.04332335765601</c:v>
                </c:pt>
                <c:pt idx="9">
                  <c:v>119.118538220796</c:v>
                </c:pt>
                <c:pt idx="10">
                  <c:v>117.274989610031</c:v>
                </c:pt>
                <c:pt idx="11">
                  <c:v>122.531284050335</c:v>
                </c:pt>
                <c:pt idx="12">
                  <c:v>118.784726265253</c:v>
                </c:pt>
                <c:pt idx="13">
                  <c:v>130.104899987452</c:v>
                </c:pt>
                <c:pt idx="14">
                  <c:v>123.780900370232</c:v>
                </c:pt>
                <c:pt idx="15">
                  <c:v>116.896111023868</c:v>
                </c:pt>
                <c:pt idx="16">
                  <c:v>114.373032310646</c:v>
                </c:pt>
                <c:pt idx="17">
                  <c:v>117.305564723858</c:v>
                </c:pt>
                <c:pt idx="18">
                  <c:v>127.326279851493</c:v>
                </c:pt>
                <c:pt idx="19">
                  <c:v>127.705663043328</c:v>
                </c:pt>
                <c:pt idx="20">
                  <c:v>126.476518262384</c:v>
                </c:pt>
                <c:pt idx="21">
                  <c:v>123.72056896897401</c:v>
                </c:pt>
                <c:pt idx="22">
                  <c:v>129.93544963013099</c:v>
                </c:pt>
                <c:pt idx="23">
                  <c:v>139.26093484428901</c:v>
                </c:pt>
                <c:pt idx="24">
                  <c:v>134.76763143817001</c:v>
                </c:pt>
                <c:pt idx="25">
                  <c:v>127.936029556704</c:v>
                </c:pt>
                <c:pt idx="26">
                  <c:v>123.205887397365</c:v>
                </c:pt>
                <c:pt idx="27">
                  <c:v>124.09589947360099</c:v>
                </c:pt>
                <c:pt idx="28">
                  <c:v>127.844494167527</c:v>
                </c:pt>
                <c:pt idx="29">
                  <c:v>136.70830898823701</c:v>
                </c:pt>
                <c:pt idx="30">
                  <c:v>131.84982842408499</c:v>
                </c:pt>
                <c:pt idx="31">
                  <c:v>125.302358904163</c:v>
                </c:pt>
                <c:pt idx="32">
                  <c:v>122.174564805247</c:v>
                </c:pt>
                <c:pt idx="33">
                  <c:v>119.455501286889</c:v>
                </c:pt>
                <c:pt idx="34">
                  <c:v>117.11090621491201</c:v>
                </c:pt>
                <c:pt idx="35">
                  <c:v>120.13808396966699</c:v>
                </c:pt>
                <c:pt idx="36">
                  <c:v>132.43880853389399</c:v>
                </c:pt>
                <c:pt idx="37">
                  <c:v>127.928004810888</c:v>
                </c:pt>
                <c:pt idx="38">
                  <c:v>124.15528007084001</c:v>
                </c:pt>
                <c:pt idx="39">
                  <c:v>124.606451910199</c:v>
                </c:pt>
                <c:pt idx="40">
                  <c:v>130.60304126351301</c:v>
                </c:pt>
                <c:pt idx="41">
                  <c:v>121.858603351829</c:v>
                </c:pt>
                <c:pt idx="42">
                  <c:v>117.773301197924</c:v>
                </c:pt>
                <c:pt idx="43">
                  <c:v>130.84988747342399</c:v>
                </c:pt>
                <c:pt idx="44">
                  <c:v>132.31507662147499</c:v>
                </c:pt>
                <c:pt idx="45">
                  <c:v>124.81133886200899</c:v>
                </c:pt>
                <c:pt idx="46">
                  <c:v>117.75336005716299</c:v>
                </c:pt>
                <c:pt idx="47">
                  <c:v>112.668657705657</c:v>
                </c:pt>
                <c:pt idx="48">
                  <c:v>117.236812430515</c:v>
                </c:pt>
                <c:pt idx="49">
                  <c:v>124.341207141494</c:v>
                </c:pt>
                <c:pt idx="50">
                  <c:v>118.545489371592</c:v>
                </c:pt>
                <c:pt idx="51">
                  <c:v>116.294534698329</c:v>
                </c:pt>
                <c:pt idx="52">
                  <c:v>115.092600758556</c:v>
                </c:pt>
                <c:pt idx="53">
                  <c:v>125.376832031414</c:v>
                </c:pt>
                <c:pt idx="54">
                  <c:v>125.844500717275</c:v>
                </c:pt>
                <c:pt idx="55">
                  <c:v>120.403841896074</c:v>
                </c:pt>
                <c:pt idx="56">
                  <c:v>118.015074439156</c:v>
                </c:pt>
                <c:pt idx="57">
                  <c:v>132.26272795486099</c:v>
                </c:pt>
                <c:pt idx="58">
                  <c:v>127.28561214656099</c:v>
                </c:pt>
                <c:pt idx="59">
                  <c:v>120.14895587768</c:v>
                </c:pt>
                <c:pt idx="60">
                  <c:v>122.05335670345499</c:v>
                </c:pt>
                <c:pt idx="61">
                  <c:v>133.742072287231</c:v>
                </c:pt>
                <c:pt idx="62">
                  <c:v>126.46884198386</c:v>
                </c:pt>
                <c:pt idx="63">
                  <c:v>125.400447035737</c:v>
                </c:pt>
                <c:pt idx="64">
                  <c:v>137.01858694527499</c:v>
                </c:pt>
                <c:pt idx="65">
                  <c:v>134.60858388544401</c:v>
                </c:pt>
                <c:pt idx="66">
                  <c:v>130.36314882990999</c:v>
                </c:pt>
                <c:pt idx="67">
                  <c:v>140.300087996538</c:v>
                </c:pt>
                <c:pt idx="68">
                  <c:v>138.863820936954</c:v>
                </c:pt>
                <c:pt idx="69">
                  <c:v>132.83060272669999</c:v>
                </c:pt>
                <c:pt idx="70">
                  <c:v>134.48073825854399</c:v>
                </c:pt>
                <c:pt idx="71">
                  <c:v>141.960721198773</c:v>
                </c:pt>
                <c:pt idx="72">
                  <c:v>138.733514725942</c:v>
                </c:pt>
                <c:pt idx="73">
                  <c:v>131.73331829685</c:v>
                </c:pt>
                <c:pt idx="74">
                  <c:v>133.27111210527701</c:v>
                </c:pt>
                <c:pt idx="75">
                  <c:v>141.593342358044</c:v>
                </c:pt>
                <c:pt idx="76">
                  <c:v>137.097442444781</c:v>
                </c:pt>
                <c:pt idx="77">
                  <c:v>131.18744315220101</c:v>
                </c:pt>
                <c:pt idx="78">
                  <c:v>128.5632785061</c:v>
                </c:pt>
                <c:pt idx="79">
                  <c:v>128.13088548621499</c:v>
                </c:pt>
                <c:pt idx="80">
                  <c:v>136.46146241096901</c:v>
                </c:pt>
                <c:pt idx="81">
                  <c:v>140.74515636503301</c:v>
                </c:pt>
                <c:pt idx="82">
                  <c:v>132.84221948627601</c:v>
                </c:pt>
                <c:pt idx="83">
                  <c:v>127.337040912205</c:v>
                </c:pt>
                <c:pt idx="84">
                  <c:v>139.73907917358699</c:v>
                </c:pt>
                <c:pt idx="85">
                  <c:v>133.368603654878</c:v>
                </c:pt>
                <c:pt idx="86">
                  <c:v>129.857775458003</c:v>
                </c:pt>
                <c:pt idx="87">
                  <c:v>135.645076224924</c:v>
                </c:pt>
                <c:pt idx="88">
                  <c:v>144.37081343333099</c:v>
                </c:pt>
                <c:pt idx="89">
                  <c:v>138.88839217061701</c:v>
                </c:pt>
                <c:pt idx="90">
                  <c:v>142.524948624827</c:v>
                </c:pt>
                <c:pt idx="91">
                  <c:v>147.67369637454399</c:v>
                </c:pt>
                <c:pt idx="92">
                  <c:v>142.85598321224501</c:v>
                </c:pt>
                <c:pt idx="93">
                  <c:v>142.812760984503</c:v>
                </c:pt>
                <c:pt idx="94">
                  <c:v>153.08749467092801</c:v>
                </c:pt>
                <c:pt idx="95">
                  <c:v>152.80613673727601</c:v>
                </c:pt>
                <c:pt idx="96">
                  <c:v>145.77186036209301</c:v>
                </c:pt>
                <c:pt idx="97">
                  <c:v>143.954652863315</c:v>
                </c:pt>
                <c:pt idx="98">
                  <c:v>151.927428358713</c:v>
                </c:pt>
                <c:pt idx="99">
                  <c:v>146.07590006537899</c:v>
                </c:pt>
                <c:pt idx="100">
                  <c:v>138.89988606354899</c:v>
                </c:pt>
                <c:pt idx="101">
                  <c:v>143.393675108595</c:v>
                </c:pt>
                <c:pt idx="102">
                  <c:v>149.07521511737099</c:v>
                </c:pt>
                <c:pt idx="103">
                  <c:v>140.197843646281</c:v>
                </c:pt>
                <c:pt idx="104">
                  <c:v>138.10458380270799</c:v>
                </c:pt>
                <c:pt idx="105">
                  <c:v>150.76874571202799</c:v>
                </c:pt>
                <c:pt idx="106">
                  <c:v>146.9992814572</c:v>
                </c:pt>
                <c:pt idx="107">
                  <c:v>140.960344282573</c:v>
                </c:pt>
                <c:pt idx="108">
                  <c:v>151.90098129070299</c:v>
                </c:pt>
                <c:pt idx="109">
                  <c:v>151.247256793866</c:v>
                </c:pt>
                <c:pt idx="110">
                  <c:v>149.11042470734401</c:v>
                </c:pt>
                <c:pt idx="111">
                  <c:v>147.978964971778</c:v>
                </c:pt>
                <c:pt idx="112">
                  <c:v>156.00086253994201</c:v>
                </c:pt>
                <c:pt idx="113">
                  <c:v>154.36798867744801</c:v>
                </c:pt>
                <c:pt idx="114">
                  <c:v>152.271131558805</c:v>
                </c:pt>
                <c:pt idx="115">
                  <c:v>154.51948811092601</c:v>
                </c:pt>
                <c:pt idx="116">
                  <c:v>157.29176475557199</c:v>
                </c:pt>
                <c:pt idx="117">
                  <c:v>150.014046773719</c:v>
                </c:pt>
                <c:pt idx="118">
                  <c:v>143.195940695123</c:v>
                </c:pt>
                <c:pt idx="119">
                  <c:v>137.204337490467</c:v>
                </c:pt>
                <c:pt idx="120">
                  <c:v>132.93266802897901</c:v>
                </c:pt>
                <c:pt idx="121">
                  <c:v>131.77720388840601</c:v>
                </c:pt>
                <c:pt idx="122">
                  <c:v>138.27856544290799</c:v>
                </c:pt>
                <c:pt idx="123">
                  <c:v>139.232260073758</c:v>
                </c:pt>
                <c:pt idx="124">
                  <c:v>129.74265609899399</c:v>
                </c:pt>
                <c:pt idx="125">
                  <c:v>122.599093871961</c:v>
                </c:pt>
                <c:pt idx="126">
                  <c:v>120.890726025318</c:v>
                </c:pt>
                <c:pt idx="127">
                  <c:v>122.954380841786</c:v>
                </c:pt>
                <c:pt idx="128">
                  <c:v>119.514782819408</c:v>
                </c:pt>
                <c:pt idx="129">
                  <c:v>128.98640280337301</c:v>
                </c:pt>
                <c:pt idx="130">
                  <c:v>133.064010931708</c:v>
                </c:pt>
                <c:pt idx="131">
                  <c:v>125.38561420193101</c:v>
                </c:pt>
                <c:pt idx="132">
                  <c:v>123.28185670677701</c:v>
                </c:pt>
                <c:pt idx="133">
                  <c:v>137.94241789179699</c:v>
                </c:pt>
                <c:pt idx="134">
                  <c:v>133.65012379367701</c:v>
                </c:pt>
                <c:pt idx="135">
                  <c:v>127.99641847824</c:v>
                </c:pt>
                <c:pt idx="136">
                  <c:v>134.268755544854</c:v>
                </c:pt>
                <c:pt idx="137">
                  <c:v>143.84586774381501</c:v>
                </c:pt>
                <c:pt idx="138">
                  <c:v>142.573342481228</c:v>
                </c:pt>
                <c:pt idx="139">
                  <c:v>139.897234487643</c:v>
                </c:pt>
                <c:pt idx="140">
                  <c:v>139.79450924033</c:v>
                </c:pt>
                <c:pt idx="141">
                  <c:v>149.605120575103</c:v>
                </c:pt>
                <c:pt idx="142">
                  <c:v>148.69832808157801</c:v>
                </c:pt>
                <c:pt idx="143">
                  <c:v>146.10510665868</c:v>
                </c:pt>
                <c:pt idx="144">
                  <c:v>142.19799729325399</c:v>
                </c:pt>
                <c:pt idx="145">
                  <c:v>147.90778838431501</c:v>
                </c:pt>
                <c:pt idx="146">
                  <c:v>150.99525904018901</c:v>
                </c:pt>
                <c:pt idx="147">
                  <c:v>141.54835614016201</c:v>
                </c:pt>
                <c:pt idx="148">
                  <c:v>136.66460970075499</c:v>
                </c:pt>
                <c:pt idx="149">
                  <c:v>134.626776712874</c:v>
                </c:pt>
                <c:pt idx="150">
                  <c:v>145.19041143013101</c:v>
                </c:pt>
                <c:pt idx="151">
                  <c:v>140.81072327519999</c:v>
                </c:pt>
                <c:pt idx="152">
                  <c:v>134.36167609209801</c:v>
                </c:pt>
                <c:pt idx="153">
                  <c:v>143.74155391437</c:v>
                </c:pt>
                <c:pt idx="154">
                  <c:v>149.217790572723</c:v>
                </c:pt>
                <c:pt idx="155">
                  <c:v>139.712408898832</c:v>
                </c:pt>
                <c:pt idx="156">
                  <c:v>133.228527360572</c:v>
                </c:pt>
                <c:pt idx="157">
                  <c:v>134.882242605459</c:v>
                </c:pt>
                <c:pt idx="158">
                  <c:v>151.51702832770101</c:v>
                </c:pt>
                <c:pt idx="159">
                  <c:v>146.158635889903</c:v>
                </c:pt>
                <c:pt idx="160">
                  <c:v>134.02654265062401</c:v>
                </c:pt>
                <c:pt idx="161">
                  <c:v>136.26043575877699</c:v>
                </c:pt>
                <c:pt idx="162">
                  <c:v>150.284601874054</c:v>
                </c:pt>
                <c:pt idx="163">
                  <c:v>147.20856863327199</c:v>
                </c:pt>
                <c:pt idx="164">
                  <c:v>144.00494653431599</c:v>
                </c:pt>
                <c:pt idx="165">
                  <c:v>155.125459918263</c:v>
                </c:pt>
                <c:pt idx="166">
                  <c:v>147.806404226898</c:v>
                </c:pt>
                <c:pt idx="167">
                  <c:v>140.070478286293</c:v>
                </c:pt>
                <c:pt idx="168">
                  <c:v>152.71352594844799</c:v>
                </c:pt>
                <c:pt idx="169">
                  <c:v>155.223046118127</c:v>
                </c:pt>
                <c:pt idx="170">
                  <c:v>141.095919081462</c:v>
                </c:pt>
                <c:pt idx="171">
                  <c:v>136.59608582442399</c:v>
                </c:pt>
                <c:pt idx="172">
                  <c:v>149.55332697510099</c:v>
                </c:pt>
                <c:pt idx="173">
                  <c:v>157.29370176321899</c:v>
                </c:pt>
                <c:pt idx="174">
                  <c:v>140.56383634427999</c:v>
                </c:pt>
                <c:pt idx="175">
                  <c:v>149.78466910179301</c:v>
                </c:pt>
                <c:pt idx="176">
                  <c:v>158.292844112517</c:v>
                </c:pt>
                <c:pt idx="177">
                  <c:v>144.16666329144999</c:v>
                </c:pt>
                <c:pt idx="178">
                  <c:v>138.764562063585</c:v>
                </c:pt>
                <c:pt idx="179">
                  <c:v>140.39020736104399</c:v>
                </c:pt>
                <c:pt idx="180">
                  <c:v>156.06230874934201</c:v>
                </c:pt>
                <c:pt idx="181">
                  <c:v>150.91658613350799</c:v>
                </c:pt>
                <c:pt idx="182">
                  <c:v>137.979985809086</c:v>
                </c:pt>
                <c:pt idx="183">
                  <c:v>136.615988847024</c:v>
                </c:pt>
                <c:pt idx="184">
                  <c:v>146.30815350253201</c:v>
                </c:pt>
                <c:pt idx="185">
                  <c:v>151.21169372555201</c:v>
                </c:pt>
                <c:pt idx="186">
                  <c:v>136.88591120504</c:v>
                </c:pt>
                <c:pt idx="187">
                  <c:v>129.89989624254699</c:v>
                </c:pt>
                <c:pt idx="188">
                  <c:v>130.47457643673499</c:v>
                </c:pt>
                <c:pt idx="189">
                  <c:v>137.33401499605401</c:v>
                </c:pt>
                <c:pt idx="190">
                  <c:v>131.419643977687</c:v>
                </c:pt>
                <c:pt idx="191">
                  <c:v>120.63311724967799</c:v>
                </c:pt>
                <c:pt idx="192">
                  <c:v>114.42612697624</c:v>
                </c:pt>
                <c:pt idx="193">
                  <c:v>107.561444932962</c:v>
                </c:pt>
                <c:pt idx="194">
                  <c:v>105.49657486008201</c:v>
                </c:pt>
                <c:pt idx="195">
                  <c:v>106.390031952455</c:v>
                </c:pt>
                <c:pt idx="196">
                  <c:v>111.27302572917399</c:v>
                </c:pt>
                <c:pt idx="197">
                  <c:v>110.967612670132</c:v>
                </c:pt>
                <c:pt idx="198">
                  <c:v>110.9157781145</c:v>
                </c:pt>
                <c:pt idx="199">
                  <c:v>107.14992795611001</c:v>
                </c:pt>
                <c:pt idx="200">
                  <c:v>108.521079917816</c:v>
                </c:pt>
                <c:pt idx="201">
                  <c:v>120.505245342903</c:v>
                </c:pt>
                <c:pt idx="202">
                  <c:v>124.00027226206601</c:v>
                </c:pt>
                <c:pt idx="203">
                  <c:v>120.417931708594</c:v>
                </c:pt>
                <c:pt idx="204">
                  <c:v>116.369762258142</c:v>
                </c:pt>
                <c:pt idx="205">
                  <c:v>113.6850356381</c:v>
                </c:pt>
                <c:pt idx="206">
                  <c:v>124.69885534627601</c:v>
                </c:pt>
                <c:pt idx="207">
                  <c:v>130.44522756386101</c:v>
                </c:pt>
                <c:pt idx="208">
                  <c:v>125.989911133883</c:v>
                </c:pt>
                <c:pt idx="209">
                  <c:v>119.78088208205</c:v>
                </c:pt>
                <c:pt idx="210">
                  <c:v>112.579024597676</c:v>
                </c:pt>
                <c:pt idx="211">
                  <c:v>114.173704356209</c:v>
                </c:pt>
                <c:pt idx="212">
                  <c:v>130.161326682675</c:v>
                </c:pt>
                <c:pt idx="213">
                  <c:v>134.340861372288</c:v>
                </c:pt>
                <c:pt idx="214">
                  <c:v>125.58293545882999</c:v>
                </c:pt>
                <c:pt idx="215">
                  <c:v>115.981584436814</c:v>
                </c:pt>
                <c:pt idx="216">
                  <c:v>112.233457171327</c:v>
                </c:pt>
                <c:pt idx="217">
                  <c:v>117.84848010176501</c:v>
                </c:pt>
                <c:pt idx="218">
                  <c:v>128.23663049846201</c:v>
                </c:pt>
                <c:pt idx="219">
                  <c:v>128.48243687282201</c:v>
                </c:pt>
                <c:pt idx="220">
                  <c:v>122.54443444477199</c:v>
                </c:pt>
                <c:pt idx="221">
                  <c:v>113.631133603454</c:v>
                </c:pt>
                <c:pt idx="222">
                  <c:v>116.76048410320701</c:v>
                </c:pt>
                <c:pt idx="223">
                  <c:v>123.000469237896</c:v>
                </c:pt>
                <c:pt idx="224">
                  <c:v>129.60400735568899</c:v>
                </c:pt>
                <c:pt idx="225">
                  <c:v>123.158144374893</c:v>
                </c:pt>
                <c:pt idx="226">
                  <c:v>114.426842240502</c:v>
                </c:pt>
                <c:pt idx="227">
                  <c:v>124.28521174379399</c:v>
                </c:pt>
                <c:pt idx="228">
                  <c:v>132.875087281948</c:v>
                </c:pt>
                <c:pt idx="229">
                  <c:v>128.120836989879</c:v>
                </c:pt>
                <c:pt idx="230">
                  <c:v>121.275992688288</c:v>
                </c:pt>
                <c:pt idx="231">
                  <c:v>118.10619587771301</c:v>
                </c:pt>
                <c:pt idx="232">
                  <c:v>121.33308627334701</c:v>
                </c:pt>
                <c:pt idx="233">
                  <c:v>130.55748660565899</c:v>
                </c:pt>
                <c:pt idx="234">
                  <c:v>136.17093050509399</c:v>
                </c:pt>
                <c:pt idx="235">
                  <c:v>131.15298101650399</c:v>
                </c:pt>
              </c:numCache>
            </c:numRef>
          </c:val>
          <c:smooth val="0"/>
        </c:ser>
        <c:ser>
          <c:idx val="2"/>
          <c:order val="2"/>
          <c:tx>
            <c:strRef>
              <c:f>'Figures 3.6 &amp; 3.7'!$F$57</c:f>
              <c:strCache>
                <c:ptCount val="1"/>
                <c:pt idx="0">
                  <c:v>Premium 95</c:v>
                </c:pt>
              </c:strCache>
            </c:strRef>
          </c:tx>
          <c:spPr>
            <a:ln w="12700" cap="rnd">
              <a:solidFill>
                <a:schemeClr val="accent5"/>
              </a:solidFill>
              <a:prstDash val="solid"/>
              <a:round/>
            </a:ln>
            <a:effectLst/>
          </c:spPr>
          <c:marker>
            <c:symbol val="none"/>
          </c:marker>
          <c:cat>
            <c:numRef>
              <c:f>'Figures 3.6 &amp; 3.7'!$C$58:$C$293</c:f>
              <c:numCache>
                <c:formatCode>m/d/yyyy</c:formatCode>
                <c:ptCount val="236"/>
                <c:pt idx="0">
                  <c:v>42582</c:v>
                </c:pt>
                <c:pt idx="1">
                  <c:v>42589</c:v>
                </c:pt>
                <c:pt idx="2">
                  <c:v>42596</c:v>
                </c:pt>
                <c:pt idx="3">
                  <c:v>42603</c:v>
                </c:pt>
                <c:pt idx="4">
                  <c:v>42610</c:v>
                </c:pt>
                <c:pt idx="5">
                  <c:v>42617</c:v>
                </c:pt>
                <c:pt idx="6">
                  <c:v>42624</c:v>
                </c:pt>
                <c:pt idx="7">
                  <c:v>42631</c:v>
                </c:pt>
                <c:pt idx="8">
                  <c:v>42638</c:v>
                </c:pt>
                <c:pt idx="9">
                  <c:v>42645</c:v>
                </c:pt>
                <c:pt idx="10">
                  <c:v>42652</c:v>
                </c:pt>
                <c:pt idx="11">
                  <c:v>42659</c:v>
                </c:pt>
                <c:pt idx="12">
                  <c:v>42666</c:v>
                </c:pt>
                <c:pt idx="13">
                  <c:v>42673</c:v>
                </c:pt>
                <c:pt idx="14">
                  <c:v>42680</c:v>
                </c:pt>
                <c:pt idx="15">
                  <c:v>42687</c:v>
                </c:pt>
                <c:pt idx="16">
                  <c:v>42694</c:v>
                </c:pt>
                <c:pt idx="17">
                  <c:v>42701</c:v>
                </c:pt>
                <c:pt idx="18">
                  <c:v>42708</c:v>
                </c:pt>
                <c:pt idx="19">
                  <c:v>42715</c:v>
                </c:pt>
                <c:pt idx="20">
                  <c:v>42722</c:v>
                </c:pt>
                <c:pt idx="21">
                  <c:v>42729</c:v>
                </c:pt>
                <c:pt idx="22">
                  <c:v>42736</c:v>
                </c:pt>
                <c:pt idx="23">
                  <c:v>42743</c:v>
                </c:pt>
                <c:pt idx="24">
                  <c:v>42750</c:v>
                </c:pt>
                <c:pt idx="25">
                  <c:v>42757</c:v>
                </c:pt>
                <c:pt idx="26">
                  <c:v>42764</c:v>
                </c:pt>
                <c:pt idx="27">
                  <c:v>42771</c:v>
                </c:pt>
                <c:pt idx="28">
                  <c:v>42778</c:v>
                </c:pt>
                <c:pt idx="29">
                  <c:v>42785</c:v>
                </c:pt>
                <c:pt idx="30">
                  <c:v>42792</c:v>
                </c:pt>
                <c:pt idx="31">
                  <c:v>42799</c:v>
                </c:pt>
                <c:pt idx="32">
                  <c:v>42806</c:v>
                </c:pt>
                <c:pt idx="33">
                  <c:v>42813</c:v>
                </c:pt>
                <c:pt idx="34">
                  <c:v>42820</c:v>
                </c:pt>
                <c:pt idx="35">
                  <c:v>42827</c:v>
                </c:pt>
                <c:pt idx="36">
                  <c:v>42834</c:v>
                </c:pt>
                <c:pt idx="37">
                  <c:v>42841</c:v>
                </c:pt>
                <c:pt idx="38">
                  <c:v>42848</c:v>
                </c:pt>
                <c:pt idx="39">
                  <c:v>42855</c:v>
                </c:pt>
                <c:pt idx="40">
                  <c:v>42862</c:v>
                </c:pt>
                <c:pt idx="41">
                  <c:v>42869</c:v>
                </c:pt>
                <c:pt idx="42">
                  <c:v>42876</c:v>
                </c:pt>
                <c:pt idx="43">
                  <c:v>42883</c:v>
                </c:pt>
                <c:pt idx="44">
                  <c:v>42890</c:v>
                </c:pt>
                <c:pt idx="45">
                  <c:v>42897</c:v>
                </c:pt>
                <c:pt idx="46">
                  <c:v>42904</c:v>
                </c:pt>
                <c:pt idx="47">
                  <c:v>42911</c:v>
                </c:pt>
                <c:pt idx="48">
                  <c:v>42918</c:v>
                </c:pt>
                <c:pt idx="49">
                  <c:v>42925</c:v>
                </c:pt>
                <c:pt idx="50">
                  <c:v>42932</c:v>
                </c:pt>
                <c:pt idx="51">
                  <c:v>42939</c:v>
                </c:pt>
                <c:pt idx="52">
                  <c:v>42946</c:v>
                </c:pt>
                <c:pt idx="53">
                  <c:v>42953</c:v>
                </c:pt>
                <c:pt idx="54">
                  <c:v>42960</c:v>
                </c:pt>
                <c:pt idx="55">
                  <c:v>42967</c:v>
                </c:pt>
                <c:pt idx="56">
                  <c:v>42974</c:v>
                </c:pt>
                <c:pt idx="57">
                  <c:v>42981</c:v>
                </c:pt>
                <c:pt idx="58">
                  <c:v>42988</c:v>
                </c:pt>
                <c:pt idx="59">
                  <c:v>42995</c:v>
                </c:pt>
                <c:pt idx="60">
                  <c:v>43002</c:v>
                </c:pt>
                <c:pt idx="61">
                  <c:v>43009</c:v>
                </c:pt>
                <c:pt idx="62">
                  <c:v>43016</c:v>
                </c:pt>
                <c:pt idx="63">
                  <c:v>43023</c:v>
                </c:pt>
                <c:pt idx="64">
                  <c:v>43030</c:v>
                </c:pt>
                <c:pt idx="65">
                  <c:v>43037</c:v>
                </c:pt>
                <c:pt idx="66">
                  <c:v>43044</c:v>
                </c:pt>
                <c:pt idx="67">
                  <c:v>43051</c:v>
                </c:pt>
                <c:pt idx="68">
                  <c:v>43058</c:v>
                </c:pt>
                <c:pt idx="69">
                  <c:v>43065</c:v>
                </c:pt>
                <c:pt idx="70">
                  <c:v>43072</c:v>
                </c:pt>
                <c:pt idx="71">
                  <c:v>43079</c:v>
                </c:pt>
                <c:pt idx="72">
                  <c:v>43086</c:v>
                </c:pt>
                <c:pt idx="73">
                  <c:v>43093</c:v>
                </c:pt>
                <c:pt idx="74">
                  <c:v>43100</c:v>
                </c:pt>
                <c:pt idx="75">
                  <c:v>43107</c:v>
                </c:pt>
                <c:pt idx="76">
                  <c:v>43114</c:v>
                </c:pt>
                <c:pt idx="77">
                  <c:v>43121</c:v>
                </c:pt>
                <c:pt idx="78">
                  <c:v>43128</c:v>
                </c:pt>
                <c:pt idx="79">
                  <c:v>43135</c:v>
                </c:pt>
                <c:pt idx="80">
                  <c:v>43142</c:v>
                </c:pt>
                <c:pt idx="81">
                  <c:v>43149</c:v>
                </c:pt>
                <c:pt idx="82">
                  <c:v>43156</c:v>
                </c:pt>
                <c:pt idx="83">
                  <c:v>43163</c:v>
                </c:pt>
                <c:pt idx="84">
                  <c:v>43170</c:v>
                </c:pt>
                <c:pt idx="85">
                  <c:v>43177</c:v>
                </c:pt>
                <c:pt idx="86">
                  <c:v>43184</c:v>
                </c:pt>
                <c:pt idx="87">
                  <c:v>43191</c:v>
                </c:pt>
                <c:pt idx="88">
                  <c:v>43198</c:v>
                </c:pt>
                <c:pt idx="89">
                  <c:v>43205</c:v>
                </c:pt>
                <c:pt idx="90">
                  <c:v>43212</c:v>
                </c:pt>
                <c:pt idx="91">
                  <c:v>43219</c:v>
                </c:pt>
                <c:pt idx="92">
                  <c:v>43226</c:v>
                </c:pt>
                <c:pt idx="93">
                  <c:v>43233</c:v>
                </c:pt>
                <c:pt idx="94">
                  <c:v>43240</c:v>
                </c:pt>
                <c:pt idx="95">
                  <c:v>43247</c:v>
                </c:pt>
                <c:pt idx="96">
                  <c:v>43254</c:v>
                </c:pt>
                <c:pt idx="97">
                  <c:v>43261</c:v>
                </c:pt>
                <c:pt idx="98">
                  <c:v>43268</c:v>
                </c:pt>
                <c:pt idx="99">
                  <c:v>43275</c:v>
                </c:pt>
                <c:pt idx="100">
                  <c:v>43282</c:v>
                </c:pt>
                <c:pt idx="101">
                  <c:v>43289</c:v>
                </c:pt>
                <c:pt idx="102">
                  <c:v>43296</c:v>
                </c:pt>
                <c:pt idx="103">
                  <c:v>43303</c:v>
                </c:pt>
                <c:pt idx="104">
                  <c:v>43310</c:v>
                </c:pt>
                <c:pt idx="105">
                  <c:v>43317</c:v>
                </c:pt>
                <c:pt idx="106">
                  <c:v>43324</c:v>
                </c:pt>
                <c:pt idx="107">
                  <c:v>43331</c:v>
                </c:pt>
                <c:pt idx="108">
                  <c:v>43338</c:v>
                </c:pt>
                <c:pt idx="109">
                  <c:v>43345</c:v>
                </c:pt>
                <c:pt idx="110">
                  <c:v>43352</c:v>
                </c:pt>
                <c:pt idx="111">
                  <c:v>43359</c:v>
                </c:pt>
                <c:pt idx="112">
                  <c:v>43366</c:v>
                </c:pt>
                <c:pt idx="113">
                  <c:v>43373</c:v>
                </c:pt>
                <c:pt idx="114">
                  <c:v>43380</c:v>
                </c:pt>
                <c:pt idx="115">
                  <c:v>43387</c:v>
                </c:pt>
                <c:pt idx="116">
                  <c:v>43394</c:v>
                </c:pt>
                <c:pt idx="117">
                  <c:v>43401</c:v>
                </c:pt>
                <c:pt idx="118">
                  <c:v>43408</c:v>
                </c:pt>
                <c:pt idx="119">
                  <c:v>43415</c:v>
                </c:pt>
                <c:pt idx="120">
                  <c:v>43422</c:v>
                </c:pt>
                <c:pt idx="121">
                  <c:v>43429</c:v>
                </c:pt>
                <c:pt idx="122">
                  <c:v>43436</c:v>
                </c:pt>
                <c:pt idx="123">
                  <c:v>43443</c:v>
                </c:pt>
                <c:pt idx="124">
                  <c:v>43450</c:v>
                </c:pt>
                <c:pt idx="125">
                  <c:v>43457</c:v>
                </c:pt>
                <c:pt idx="126">
                  <c:v>43464</c:v>
                </c:pt>
                <c:pt idx="127">
                  <c:v>43471</c:v>
                </c:pt>
                <c:pt idx="128">
                  <c:v>43478</c:v>
                </c:pt>
                <c:pt idx="129">
                  <c:v>43485</c:v>
                </c:pt>
                <c:pt idx="130">
                  <c:v>43492</c:v>
                </c:pt>
                <c:pt idx="131">
                  <c:v>43499</c:v>
                </c:pt>
                <c:pt idx="132">
                  <c:v>43506</c:v>
                </c:pt>
                <c:pt idx="133">
                  <c:v>43513</c:v>
                </c:pt>
                <c:pt idx="134">
                  <c:v>43520</c:v>
                </c:pt>
                <c:pt idx="135">
                  <c:v>43527</c:v>
                </c:pt>
                <c:pt idx="136">
                  <c:v>43534</c:v>
                </c:pt>
                <c:pt idx="137">
                  <c:v>43541</c:v>
                </c:pt>
                <c:pt idx="138">
                  <c:v>43548</c:v>
                </c:pt>
                <c:pt idx="139">
                  <c:v>43555</c:v>
                </c:pt>
                <c:pt idx="140">
                  <c:v>43562</c:v>
                </c:pt>
                <c:pt idx="141">
                  <c:v>43569</c:v>
                </c:pt>
                <c:pt idx="142">
                  <c:v>43576</c:v>
                </c:pt>
                <c:pt idx="143">
                  <c:v>43583</c:v>
                </c:pt>
                <c:pt idx="144">
                  <c:v>43590</c:v>
                </c:pt>
                <c:pt idx="145">
                  <c:v>43597</c:v>
                </c:pt>
                <c:pt idx="146">
                  <c:v>43604</c:v>
                </c:pt>
                <c:pt idx="147">
                  <c:v>43611</c:v>
                </c:pt>
                <c:pt idx="148">
                  <c:v>43618</c:v>
                </c:pt>
                <c:pt idx="149">
                  <c:v>43625</c:v>
                </c:pt>
                <c:pt idx="150">
                  <c:v>43632</c:v>
                </c:pt>
                <c:pt idx="151">
                  <c:v>43639</c:v>
                </c:pt>
                <c:pt idx="152">
                  <c:v>43646</c:v>
                </c:pt>
                <c:pt idx="153">
                  <c:v>43653</c:v>
                </c:pt>
                <c:pt idx="154">
                  <c:v>43660</c:v>
                </c:pt>
                <c:pt idx="155">
                  <c:v>43667</c:v>
                </c:pt>
                <c:pt idx="156">
                  <c:v>43674</c:v>
                </c:pt>
                <c:pt idx="157">
                  <c:v>43681</c:v>
                </c:pt>
                <c:pt idx="158">
                  <c:v>43688</c:v>
                </c:pt>
                <c:pt idx="159">
                  <c:v>43695</c:v>
                </c:pt>
                <c:pt idx="160">
                  <c:v>43702</c:v>
                </c:pt>
                <c:pt idx="161">
                  <c:v>43709</c:v>
                </c:pt>
                <c:pt idx="162">
                  <c:v>43716</c:v>
                </c:pt>
                <c:pt idx="163">
                  <c:v>43723</c:v>
                </c:pt>
                <c:pt idx="164">
                  <c:v>43730</c:v>
                </c:pt>
                <c:pt idx="165">
                  <c:v>43737</c:v>
                </c:pt>
                <c:pt idx="166">
                  <c:v>43744</c:v>
                </c:pt>
                <c:pt idx="167">
                  <c:v>43751</c:v>
                </c:pt>
                <c:pt idx="168">
                  <c:v>43758</c:v>
                </c:pt>
                <c:pt idx="169">
                  <c:v>43765</c:v>
                </c:pt>
                <c:pt idx="170">
                  <c:v>43772</c:v>
                </c:pt>
                <c:pt idx="171">
                  <c:v>43779</c:v>
                </c:pt>
                <c:pt idx="172">
                  <c:v>43786</c:v>
                </c:pt>
                <c:pt idx="173">
                  <c:v>43793</c:v>
                </c:pt>
                <c:pt idx="174">
                  <c:v>43800</c:v>
                </c:pt>
                <c:pt idx="175">
                  <c:v>43807</c:v>
                </c:pt>
                <c:pt idx="176">
                  <c:v>43814</c:v>
                </c:pt>
                <c:pt idx="177">
                  <c:v>43821</c:v>
                </c:pt>
                <c:pt idx="178">
                  <c:v>43828</c:v>
                </c:pt>
                <c:pt idx="179">
                  <c:v>43835</c:v>
                </c:pt>
                <c:pt idx="180">
                  <c:v>43842</c:v>
                </c:pt>
                <c:pt idx="181">
                  <c:v>43849</c:v>
                </c:pt>
                <c:pt idx="182">
                  <c:v>43856</c:v>
                </c:pt>
                <c:pt idx="183">
                  <c:v>43863</c:v>
                </c:pt>
                <c:pt idx="184">
                  <c:v>43870</c:v>
                </c:pt>
                <c:pt idx="185">
                  <c:v>43877</c:v>
                </c:pt>
                <c:pt idx="186">
                  <c:v>43884</c:v>
                </c:pt>
                <c:pt idx="187">
                  <c:v>43891</c:v>
                </c:pt>
                <c:pt idx="188">
                  <c:v>43898</c:v>
                </c:pt>
                <c:pt idx="189">
                  <c:v>43905</c:v>
                </c:pt>
                <c:pt idx="190">
                  <c:v>43912</c:v>
                </c:pt>
                <c:pt idx="191">
                  <c:v>43919</c:v>
                </c:pt>
                <c:pt idx="192">
                  <c:v>43926</c:v>
                </c:pt>
                <c:pt idx="193">
                  <c:v>43933</c:v>
                </c:pt>
                <c:pt idx="194">
                  <c:v>43940</c:v>
                </c:pt>
                <c:pt idx="195">
                  <c:v>43947</c:v>
                </c:pt>
                <c:pt idx="196">
                  <c:v>43954</c:v>
                </c:pt>
                <c:pt idx="197">
                  <c:v>43961</c:v>
                </c:pt>
                <c:pt idx="198">
                  <c:v>43968</c:v>
                </c:pt>
                <c:pt idx="199">
                  <c:v>43975</c:v>
                </c:pt>
                <c:pt idx="200">
                  <c:v>43982</c:v>
                </c:pt>
                <c:pt idx="201">
                  <c:v>43989</c:v>
                </c:pt>
                <c:pt idx="202">
                  <c:v>43996</c:v>
                </c:pt>
                <c:pt idx="203">
                  <c:v>44003</c:v>
                </c:pt>
                <c:pt idx="204">
                  <c:v>44010</c:v>
                </c:pt>
                <c:pt idx="205">
                  <c:v>44017</c:v>
                </c:pt>
                <c:pt idx="206">
                  <c:v>44024</c:v>
                </c:pt>
                <c:pt idx="207">
                  <c:v>44031</c:v>
                </c:pt>
                <c:pt idx="208">
                  <c:v>44038</c:v>
                </c:pt>
                <c:pt idx="209">
                  <c:v>44045</c:v>
                </c:pt>
                <c:pt idx="210">
                  <c:v>44052</c:v>
                </c:pt>
                <c:pt idx="211">
                  <c:v>44059</c:v>
                </c:pt>
                <c:pt idx="212">
                  <c:v>44066</c:v>
                </c:pt>
                <c:pt idx="213">
                  <c:v>44073</c:v>
                </c:pt>
                <c:pt idx="214">
                  <c:v>44080</c:v>
                </c:pt>
                <c:pt idx="215">
                  <c:v>44087</c:v>
                </c:pt>
                <c:pt idx="216">
                  <c:v>44094</c:v>
                </c:pt>
                <c:pt idx="217">
                  <c:v>44101</c:v>
                </c:pt>
                <c:pt idx="218">
                  <c:v>44108</c:v>
                </c:pt>
                <c:pt idx="219">
                  <c:v>44115</c:v>
                </c:pt>
                <c:pt idx="220">
                  <c:v>44122</c:v>
                </c:pt>
                <c:pt idx="221">
                  <c:v>44129</c:v>
                </c:pt>
                <c:pt idx="222">
                  <c:v>44136</c:v>
                </c:pt>
                <c:pt idx="223">
                  <c:v>44143</c:v>
                </c:pt>
                <c:pt idx="224">
                  <c:v>44150</c:v>
                </c:pt>
                <c:pt idx="225">
                  <c:v>44157</c:v>
                </c:pt>
                <c:pt idx="226">
                  <c:v>44164</c:v>
                </c:pt>
                <c:pt idx="227">
                  <c:v>44171</c:v>
                </c:pt>
                <c:pt idx="228">
                  <c:v>44178</c:v>
                </c:pt>
                <c:pt idx="229">
                  <c:v>44185</c:v>
                </c:pt>
                <c:pt idx="230">
                  <c:v>44192</c:v>
                </c:pt>
                <c:pt idx="231">
                  <c:v>44199</c:v>
                </c:pt>
                <c:pt idx="232">
                  <c:v>44206</c:v>
                </c:pt>
                <c:pt idx="233">
                  <c:v>44213</c:v>
                </c:pt>
                <c:pt idx="234">
                  <c:v>44220</c:v>
                </c:pt>
                <c:pt idx="235">
                  <c:v>44227</c:v>
                </c:pt>
              </c:numCache>
            </c:numRef>
          </c:cat>
          <c:val>
            <c:numRef>
              <c:f>'Figures 3.6 &amp; 3.7'!$F$58:$F$293</c:f>
              <c:numCache>
                <c:formatCode>0.00</c:formatCode>
                <c:ptCount val="236"/>
                <c:pt idx="0">
                  <c:v>119.91492044216101</c:v>
                </c:pt>
                <c:pt idx="1">
                  <c:v>117.18762310202</c:v>
                </c:pt>
                <c:pt idx="2">
                  <c:v>125.872540582217</c:v>
                </c:pt>
                <c:pt idx="3">
                  <c:v>131.53512361617899</c:v>
                </c:pt>
                <c:pt idx="4">
                  <c:v>122.12135395262101</c:v>
                </c:pt>
                <c:pt idx="5">
                  <c:v>128.51624285106001</c:v>
                </c:pt>
                <c:pt idx="6">
                  <c:v>131.17563958719001</c:v>
                </c:pt>
                <c:pt idx="7">
                  <c:v>128.08606695818301</c:v>
                </c:pt>
                <c:pt idx="8">
                  <c:v>135.75651183046199</c:v>
                </c:pt>
                <c:pt idx="9">
                  <c:v>131.81513825915701</c:v>
                </c:pt>
                <c:pt idx="10">
                  <c:v>130.565141460939</c:v>
                </c:pt>
                <c:pt idx="11">
                  <c:v>135.901129083033</c:v>
                </c:pt>
                <c:pt idx="12">
                  <c:v>132.70196509210399</c:v>
                </c:pt>
                <c:pt idx="13">
                  <c:v>143.738679216533</c:v>
                </c:pt>
                <c:pt idx="14">
                  <c:v>136.86474678482901</c:v>
                </c:pt>
                <c:pt idx="15">
                  <c:v>130.22232395082901</c:v>
                </c:pt>
                <c:pt idx="16">
                  <c:v>128.137375876855</c:v>
                </c:pt>
                <c:pt idx="17">
                  <c:v>131.08200682850199</c:v>
                </c:pt>
                <c:pt idx="18">
                  <c:v>141.22090818135999</c:v>
                </c:pt>
                <c:pt idx="19">
                  <c:v>140.80023783987701</c:v>
                </c:pt>
                <c:pt idx="20">
                  <c:v>139.24925328135501</c:v>
                </c:pt>
                <c:pt idx="21">
                  <c:v>136.205745238893</c:v>
                </c:pt>
                <c:pt idx="22">
                  <c:v>143.034190766846</c:v>
                </c:pt>
                <c:pt idx="23">
                  <c:v>152.38085919716599</c:v>
                </c:pt>
                <c:pt idx="24">
                  <c:v>147.757185132861</c:v>
                </c:pt>
                <c:pt idx="25">
                  <c:v>141.03989212170299</c:v>
                </c:pt>
                <c:pt idx="26">
                  <c:v>136.080702475735</c:v>
                </c:pt>
                <c:pt idx="27">
                  <c:v>138.02824793518101</c:v>
                </c:pt>
                <c:pt idx="28">
                  <c:v>141.52410589240199</c:v>
                </c:pt>
                <c:pt idx="29">
                  <c:v>150.67172523224301</c:v>
                </c:pt>
                <c:pt idx="30">
                  <c:v>144.83994583152801</c:v>
                </c:pt>
                <c:pt idx="31">
                  <c:v>138.45601932413899</c:v>
                </c:pt>
                <c:pt idx="32">
                  <c:v>135.42111148042201</c:v>
                </c:pt>
                <c:pt idx="33">
                  <c:v>132.67057009102601</c:v>
                </c:pt>
                <c:pt idx="34">
                  <c:v>129.90762116597099</c:v>
                </c:pt>
                <c:pt idx="35">
                  <c:v>134.01860869862099</c:v>
                </c:pt>
                <c:pt idx="36">
                  <c:v>146.188119740427</c:v>
                </c:pt>
                <c:pt idx="37">
                  <c:v>140.68434241415801</c:v>
                </c:pt>
                <c:pt idx="38">
                  <c:v>137.09013389111999</c:v>
                </c:pt>
                <c:pt idx="39">
                  <c:v>138.83930006224799</c:v>
                </c:pt>
                <c:pt idx="40">
                  <c:v>144.20191607472</c:v>
                </c:pt>
                <c:pt idx="41">
                  <c:v>134.761863818877</c:v>
                </c:pt>
                <c:pt idx="42">
                  <c:v>130.764475576655</c:v>
                </c:pt>
                <c:pt idx="43">
                  <c:v>146.672765619008</c:v>
                </c:pt>
                <c:pt idx="44">
                  <c:v>145.823598261852</c:v>
                </c:pt>
                <c:pt idx="45">
                  <c:v>138.42957472032199</c:v>
                </c:pt>
                <c:pt idx="46">
                  <c:v>131.03469981248401</c:v>
                </c:pt>
                <c:pt idx="47">
                  <c:v>125.758405543249</c:v>
                </c:pt>
                <c:pt idx="48">
                  <c:v>131.47777762737201</c:v>
                </c:pt>
                <c:pt idx="49">
                  <c:v>137.633858894588</c:v>
                </c:pt>
                <c:pt idx="50">
                  <c:v>131.769533993219</c:v>
                </c:pt>
                <c:pt idx="51">
                  <c:v>129.813839375264</c:v>
                </c:pt>
                <c:pt idx="52">
                  <c:v>128.485184128246</c:v>
                </c:pt>
                <c:pt idx="53">
                  <c:v>139.154159090636</c:v>
                </c:pt>
                <c:pt idx="54">
                  <c:v>139.108096060338</c:v>
                </c:pt>
                <c:pt idx="55">
                  <c:v>133.687897986411</c:v>
                </c:pt>
                <c:pt idx="56">
                  <c:v>131.65558980630601</c:v>
                </c:pt>
                <c:pt idx="57">
                  <c:v>146.58599233026001</c:v>
                </c:pt>
                <c:pt idx="58">
                  <c:v>140.87775209832</c:v>
                </c:pt>
                <c:pt idx="59">
                  <c:v>133.664938745992</c:v>
                </c:pt>
                <c:pt idx="60">
                  <c:v>136.50309084152201</c:v>
                </c:pt>
                <c:pt idx="61">
                  <c:v>148.425905649827</c:v>
                </c:pt>
                <c:pt idx="62">
                  <c:v>140.12724648458001</c:v>
                </c:pt>
                <c:pt idx="63">
                  <c:v>140.09852756599901</c:v>
                </c:pt>
                <c:pt idx="64">
                  <c:v>151.137691442782</c:v>
                </c:pt>
                <c:pt idx="65">
                  <c:v>148.077979974443</c:v>
                </c:pt>
                <c:pt idx="66">
                  <c:v>143.96244215250499</c:v>
                </c:pt>
                <c:pt idx="67">
                  <c:v>154.69081265729099</c:v>
                </c:pt>
                <c:pt idx="68">
                  <c:v>152.499509653009</c:v>
                </c:pt>
                <c:pt idx="69">
                  <c:v>146.41540909495899</c:v>
                </c:pt>
                <c:pt idx="70">
                  <c:v>150.07006397224899</c:v>
                </c:pt>
                <c:pt idx="71">
                  <c:v>156.061963252335</c:v>
                </c:pt>
                <c:pt idx="72">
                  <c:v>152.69936432857199</c:v>
                </c:pt>
                <c:pt idx="73">
                  <c:v>146.29920233407</c:v>
                </c:pt>
                <c:pt idx="74">
                  <c:v>147.95542358260701</c:v>
                </c:pt>
                <c:pt idx="75">
                  <c:v>155.92762137381001</c:v>
                </c:pt>
                <c:pt idx="76">
                  <c:v>151.12814387111899</c:v>
                </c:pt>
                <c:pt idx="77">
                  <c:v>144.85953750039101</c:v>
                </c:pt>
                <c:pt idx="78">
                  <c:v>142.47751650595001</c:v>
                </c:pt>
                <c:pt idx="79">
                  <c:v>142.2959505112</c:v>
                </c:pt>
                <c:pt idx="80">
                  <c:v>152.09972000836601</c:v>
                </c:pt>
                <c:pt idx="81">
                  <c:v>154.64297050408101</c:v>
                </c:pt>
                <c:pt idx="82">
                  <c:v>146.914788428164</c:v>
                </c:pt>
                <c:pt idx="83">
                  <c:v>141.38785602738301</c:v>
                </c:pt>
                <c:pt idx="84">
                  <c:v>155.49773452228899</c:v>
                </c:pt>
                <c:pt idx="85">
                  <c:v>147.68427947589501</c:v>
                </c:pt>
                <c:pt idx="86">
                  <c:v>142.93488804503301</c:v>
                </c:pt>
                <c:pt idx="87">
                  <c:v>150.323807625905</c:v>
                </c:pt>
                <c:pt idx="88">
                  <c:v>158.597228769292</c:v>
                </c:pt>
                <c:pt idx="89">
                  <c:v>152.45165468615301</c:v>
                </c:pt>
                <c:pt idx="90">
                  <c:v>157.46391030857299</c:v>
                </c:pt>
                <c:pt idx="91">
                  <c:v>161.49683616443301</c:v>
                </c:pt>
                <c:pt idx="92">
                  <c:v>156.34486141657499</c:v>
                </c:pt>
                <c:pt idx="93">
                  <c:v>156.81706913754601</c:v>
                </c:pt>
                <c:pt idx="94">
                  <c:v>167.419715603848</c:v>
                </c:pt>
                <c:pt idx="95">
                  <c:v>166.35123162933399</c:v>
                </c:pt>
                <c:pt idx="96">
                  <c:v>159.28471959790801</c:v>
                </c:pt>
                <c:pt idx="97">
                  <c:v>158.777704425395</c:v>
                </c:pt>
                <c:pt idx="98">
                  <c:v>165.982302367118</c:v>
                </c:pt>
                <c:pt idx="99">
                  <c:v>159.85919020136501</c:v>
                </c:pt>
                <c:pt idx="100">
                  <c:v>152.406402803887</c:v>
                </c:pt>
                <c:pt idx="101">
                  <c:v>158.36018996979899</c:v>
                </c:pt>
                <c:pt idx="102">
                  <c:v>163.09457453942301</c:v>
                </c:pt>
                <c:pt idx="103">
                  <c:v>153.53005103599901</c:v>
                </c:pt>
                <c:pt idx="104">
                  <c:v>152.333414630654</c:v>
                </c:pt>
                <c:pt idx="105">
                  <c:v>165.22628908679599</c:v>
                </c:pt>
                <c:pt idx="106">
                  <c:v>160.84542000274701</c:v>
                </c:pt>
                <c:pt idx="107">
                  <c:v>154.481925551004</c:v>
                </c:pt>
                <c:pt idx="108">
                  <c:v>166.61919544382101</c:v>
                </c:pt>
                <c:pt idx="109">
                  <c:v>164.76597411203201</c:v>
                </c:pt>
                <c:pt idx="110">
                  <c:v>162.265828297864</c:v>
                </c:pt>
                <c:pt idx="111">
                  <c:v>164.69608291146301</c:v>
                </c:pt>
                <c:pt idx="112">
                  <c:v>172.870745619536</c:v>
                </c:pt>
                <c:pt idx="113">
                  <c:v>168.75273424164399</c:v>
                </c:pt>
                <c:pt idx="114">
                  <c:v>166.98488685106599</c:v>
                </c:pt>
                <c:pt idx="115">
                  <c:v>174.357561831087</c:v>
                </c:pt>
                <c:pt idx="116">
                  <c:v>172.892638021956</c:v>
                </c:pt>
                <c:pt idx="117">
                  <c:v>164.22547139062399</c:v>
                </c:pt>
                <c:pt idx="118">
                  <c:v>156.736453264772</c:v>
                </c:pt>
                <c:pt idx="119">
                  <c:v>150.31322052316699</c:v>
                </c:pt>
                <c:pt idx="120">
                  <c:v>145.29859452281201</c:v>
                </c:pt>
                <c:pt idx="121">
                  <c:v>144.89040148843301</c:v>
                </c:pt>
                <c:pt idx="122">
                  <c:v>153.429811663045</c:v>
                </c:pt>
                <c:pt idx="123">
                  <c:v>153.769870502613</c:v>
                </c:pt>
                <c:pt idx="124">
                  <c:v>143.24342191111501</c:v>
                </c:pt>
                <c:pt idx="125">
                  <c:v>135.65131476171999</c:v>
                </c:pt>
                <c:pt idx="126">
                  <c:v>133.69100482298001</c:v>
                </c:pt>
                <c:pt idx="127">
                  <c:v>135.79679816697501</c:v>
                </c:pt>
                <c:pt idx="128">
                  <c:v>131.95262686675201</c:v>
                </c:pt>
                <c:pt idx="129">
                  <c:v>144.19144722481599</c:v>
                </c:pt>
                <c:pt idx="130">
                  <c:v>147.120208346347</c:v>
                </c:pt>
                <c:pt idx="131">
                  <c:v>138.63998383825</c:v>
                </c:pt>
                <c:pt idx="132">
                  <c:v>137.34554842356201</c:v>
                </c:pt>
                <c:pt idx="133">
                  <c:v>152.57576019074099</c:v>
                </c:pt>
                <c:pt idx="134">
                  <c:v>147.00465083352</c:v>
                </c:pt>
                <c:pt idx="135">
                  <c:v>141.63469800473601</c:v>
                </c:pt>
                <c:pt idx="136">
                  <c:v>149.31037568586601</c:v>
                </c:pt>
                <c:pt idx="137">
                  <c:v>158.299646268647</c:v>
                </c:pt>
                <c:pt idx="138">
                  <c:v>155.82450691135901</c:v>
                </c:pt>
                <c:pt idx="139">
                  <c:v>153.00342392685801</c:v>
                </c:pt>
                <c:pt idx="140">
                  <c:v>153.38131711952201</c:v>
                </c:pt>
                <c:pt idx="141">
                  <c:v>164.08924286785901</c:v>
                </c:pt>
                <c:pt idx="142">
                  <c:v>162.21307196282501</c:v>
                </c:pt>
                <c:pt idx="143">
                  <c:v>159.83320786958899</c:v>
                </c:pt>
                <c:pt idx="144">
                  <c:v>156.127433484199</c:v>
                </c:pt>
                <c:pt idx="145">
                  <c:v>169.569357645932</c:v>
                </c:pt>
                <c:pt idx="146">
                  <c:v>165.876659686409</c:v>
                </c:pt>
                <c:pt idx="147">
                  <c:v>155.77708283316301</c:v>
                </c:pt>
                <c:pt idx="148">
                  <c:v>150.79894325181499</c:v>
                </c:pt>
                <c:pt idx="149">
                  <c:v>152.47650037348001</c:v>
                </c:pt>
                <c:pt idx="150">
                  <c:v>163.938982634355</c:v>
                </c:pt>
                <c:pt idx="151">
                  <c:v>155.189242662444</c:v>
                </c:pt>
                <c:pt idx="152">
                  <c:v>148.679637726198</c:v>
                </c:pt>
                <c:pt idx="153">
                  <c:v>159.989197203033</c:v>
                </c:pt>
                <c:pt idx="154">
                  <c:v>164.432439631965</c:v>
                </c:pt>
                <c:pt idx="155">
                  <c:v>154.05713772005601</c:v>
                </c:pt>
                <c:pt idx="156">
                  <c:v>147.44554524130999</c:v>
                </c:pt>
                <c:pt idx="157">
                  <c:v>150.453311481279</c:v>
                </c:pt>
                <c:pt idx="158">
                  <c:v>168.35617358451</c:v>
                </c:pt>
                <c:pt idx="159">
                  <c:v>160.07549231569701</c:v>
                </c:pt>
                <c:pt idx="160">
                  <c:v>147.97853080511899</c:v>
                </c:pt>
                <c:pt idx="161">
                  <c:v>152.46043513834201</c:v>
                </c:pt>
                <c:pt idx="162">
                  <c:v>167.038976623016</c:v>
                </c:pt>
                <c:pt idx="163">
                  <c:v>161.249831621949</c:v>
                </c:pt>
                <c:pt idx="164">
                  <c:v>159.161595000804</c:v>
                </c:pt>
                <c:pt idx="165">
                  <c:v>172.39148969450699</c:v>
                </c:pt>
                <c:pt idx="166">
                  <c:v>162.252701071616</c:v>
                </c:pt>
                <c:pt idx="167">
                  <c:v>155.80763812237601</c:v>
                </c:pt>
                <c:pt idx="168">
                  <c:v>173.115623223124</c:v>
                </c:pt>
                <c:pt idx="169">
                  <c:v>170.35433928660001</c:v>
                </c:pt>
                <c:pt idx="170">
                  <c:v>155.15923380908799</c:v>
                </c:pt>
                <c:pt idx="171">
                  <c:v>150.80370813769301</c:v>
                </c:pt>
                <c:pt idx="172">
                  <c:v>166.24973672195199</c:v>
                </c:pt>
                <c:pt idx="173">
                  <c:v>171.749066788118</c:v>
                </c:pt>
                <c:pt idx="174">
                  <c:v>154.39511407560801</c:v>
                </c:pt>
                <c:pt idx="175">
                  <c:v>166.159628989655</c:v>
                </c:pt>
                <c:pt idx="176">
                  <c:v>172.89608004351601</c:v>
                </c:pt>
                <c:pt idx="177">
                  <c:v>158.301606631917</c:v>
                </c:pt>
                <c:pt idx="178">
                  <c:v>152.75777836183099</c:v>
                </c:pt>
                <c:pt idx="179">
                  <c:v>154.47767425365501</c:v>
                </c:pt>
                <c:pt idx="180">
                  <c:v>174.758367851515</c:v>
                </c:pt>
                <c:pt idx="181">
                  <c:v>165.55129024646899</c:v>
                </c:pt>
                <c:pt idx="182">
                  <c:v>151.63576742927299</c:v>
                </c:pt>
                <c:pt idx="183">
                  <c:v>153.34577804459599</c:v>
                </c:pt>
                <c:pt idx="184">
                  <c:v>164.20778255701501</c:v>
                </c:pt>
                <c:pt idx="185">
                  <c:v>166.73910085033299</c:v>
                </c:pt>
                <c:pt idx="186">
                  <c:v>151.181835398712</c:v>
                </c:pt>
                <c:pt idx="187">
                  <c:v>143.71166675870001</c:v>
                </c:pt>
                <c:pt idx="188">
                  <c:v>144.338464408775</c:v>
                </c:pt>
                <c:pt idx="189">
                  <c:v>154.21911433972599</c:v>
                </c:pt>
                <c:pt idx="190">
                  <c:v>147.00678454496699</c:v>
                </c:pt>
                <c:pt idx="191">
                  <c:v>135.303665433828</c:v>
                </c:pt>
                <c:pt idx="192">
                  <c:v>128.274219289831</c:v>
                </c:pt>
                <c:pt idx="193">
                  <c:v>120.935408736772</c:v>
                </c:pt>
                <c:pt idx="194">
                  <c:v>118.650947835675</c:v>
                </c:pt>
                <c:pt idx="195">
                  <c:v>122.257305720896</c:v>
                </c:pt>
                <c:pt idx="196">
                  <c:v>127.224555564721</c:v>
                </c:pt>
                <c:pt idx="197">
                  <c:v>126.228397296761</c:v>
                </c:pt>
                <c:pt idx="198">
                  <c:v>125.42191089475401</c:v>
                </c:pt>
                <c:pt idx="199">
                  <c:v>120.95898360086601</c:v>
                </c:pt>
                <c:pt idx="200">
                  <c:v>123.53027241397599</c:v>
                </c:pt>
                <c:pt idx="201">
                  <c:v>138.08655691476699</c:v>
                </c:pt>
                <c:pt idx="202">
                  <c:v>139.77934607433301</c:v>
                </c:pt>
                <c:pt idx="203">
                  <c:v>134.909317044597</c:v>
                </c:pt>
                <c:pt idx="204">
                  <c:v>130.75839097999099</c:v>
                </c:pt>
                <c:pt idx="205">
                  <c:v>128.706654168749</c:v>
                </c:pt>
                <c:pt idx="206">
                  <c:v>143.06964624534399</c:v>
                </c:pt>
                <c:pt idx="207">
                  <c:v>148.00907136753099</c:v>
                </c:pt>
                <c:pt idx="208">
                  <c:v>141.19234404289799</c:v>
                </c:pt>
                <c:pt idx="209">
                  <c:v>134.43316021971199</c:v>
                </c:pt>
                <c:pt idx="210">
                  <c:v>126.90378705044201</c:v>
                </c:pt>
                <c:pt idx="211">
                  <c:v>129.46832658894701</c:v>
                </c:pt>
                <c:pt idx="212">
                  <c:v>148.84361544672799</c:v>
                </c:pt>
                <c:pt idx="213">
                  <c:v>150.15847855390501</c:v>
                </c:pt>
                <c:pt idx="214">
                  <c:v>139.83756198249199</c:v>
                </c:pt>
                <c:pt idx="215">
                  <c:v>130.56000302539599</c:v>
                </c:pt>
                <c:pt idx="216">
                  <c:v>127.27807264053</c:v>
                </c:pt>
                <c:pt idx="217">
                  <c:v>135.229317112774</c:v>
                </c:pt>
                <c:pt idx="218">
                  <c:v>147.02335910443301</c:v>
                </c:pt>
                <c:pt idx="219">
                  <c:v>143.794997163012</c:v>
                </c:pt>
                <c:pt idx="220">
                  <c:v>137.41263087195901</c:v>
                </c:pt>
                <c:pt idx="221">
                  <c:v>128.405899647718</c:v>
                </c:pt>
                <c:pt idx="222">
                  <c:v>132.559730318573</c:v>
                </c:pt>
                <c:pt idx="223">
                  <c:v>141.286788351973</c:v>
                </c:pt>
                <c:pt idx="224">
                  <c:v>146.95181924132601</c:v>
                </c:pt>
                <c:pt idx="225">
                  <c:v>138.08997905156801</c:v>
                </c:pt>
                <c:pt idx="226">
                  <c:v>129.434118050454</c:v>
                </c:pt>
                <c:pt idx="227">
                  <c:v>142.70520265139999</c:v>
                </c:pt>
                <c:pt idx="228">
                  <c:v>150.941180397952</c:v>
                </c:pt>
                <c:pt idx="229">
                  <c:v>143.77000568709499</c:v>
                </c:pt>
                <c:pt idx="230">
                  <c:v>136.250637580427</c:v>
                </c:pt>
                <c:pt idx="231">
                  <c:v>133.069688209319</c:v>
                </c:pt>
                <c:pt idx="232">
                  <c:v>137.21902554078801</c:v>
                </c:pt>
                <c:pt idx="233">
                  <c:v>148.32070774760101</c:v>
                </c:pt>
                <c:pt idx="234">
                  <c:v>153.28067942845601</c:v>
                </c:pt>
                <c:pt idx="235">
                  <c:v>147.72248246081099</c:v>
                </c:pt>
              </c:numCache>
            </c:numRef>
          </c:val>
          <c:smooth val="0"/>
        </c:ser>
        <c:ser>
          <c:idx val="3"/>
          <c:order val="3"/>
          <c:tx>
            <c:strRef>
              <c:f>'Figures 3.6 &amp; 3.7'!$G$57</c:f>
              <c:strCache>
                <c:ptCount val="1"/>
                <c:pt idx="0">
                  <c:v>Premium 98</c:v>
                </c:pt>
              </c:strCache>
            </c:strRef>
          </c:tx>
          <c:spPr>
            <a:ln w="12700" cap="rnd">
              <a:solidFill>
                <a:srgbClr val="C8D3D5"/>
              </a:solidFill>
              <a:prstDash val="solid"/>
              <a:round/>
            </a:ln>
            <a:effectLst/>
          </c:spPr>
          <c:marker>
            <c:symbol val="none"/>
          </c:marker>
          <c:cat>
            <c:numRef>
              <c:f>'Figures 3.6 &amp; 3.7'!$C$58:$C$293</c:f>
              <c:numCache>
                <c:formatCode>m/d/yyyy</c:formatCode>
                <c:ptCount val="236"/>
                <c:pt idx="0">
                  <c:v>42582</c:v>
                </c:pt>
                <c:pt idx="1">
                  <c:v>42589</c:v>
                </c:pt>
                <c:pt idx="2">
                  <c:v>42596</c:v>
                </c:pt>
                <c:pt idx="3">
                  <c:v>42603</c:v>
                </c:pt>
                <c:pt idx="4">
                  <c:v>42610</c:v>
                </c:pt>
                <c:pt idx="5">
                  <c:v>42617</c:v>
                </c:pt>
                <c:pt idx="6">
                  <c:v>42624</c:v>
                </c:pt>
                <c:pt idx="7">
                  <c:v>42631</c:v>
                </c:pt>
                <c:pt idx="8">
                  <c:v>42638</c:v>
                </c:pt>
                <c:pt idx="9">
                  <c:v>42645</c:v>
                </c:pt>
                <c:pt idx="10">
                  <c:v>42652</c:v>
                </c:pt>
                <c:pt idx="11">
                  <c:v>42659</c:v>
                </c:pt>
                <c:pt idx="12">
                  <c:v>42666</c:v>
                </c:pt>
                <c:pt idx="13">
                  <c:v>42673</c:v>
                </c:pt>
                <c:pt idx="14">
                  <c:v>42680</c:v>
                </c:pt>
                <c:pt idx="15">
                  <c:v>42687</c:v>
                </c:pt>
                <c:pt idx="16">
                  <c:v>42694</c:v>
                </c:pt>
                <c:pt idx="17">
                  <c:v>42701</c:v>
                </c:pt>
                <c:pt idx="18">
                  <c:v>42708</c:v>
                </c:pt>
                <c:pt idx="19">
                  <c:v>42715</c:v>
                </c:pt>
                <c:pt idx="20">
                  <c:v>42722</c:v>
                </c:pt>
                <c:pt idx="21">
                  <c:v>42729</c:v>
                </c:pt>
                <c:pt idx="22">
                  <c:v>42736</c:v>
                </c:pt>
                <c:pt idx="23">
                  <c:v>42743</c:v>
                </c:pt>
                <c:pt idx="24">
                  <c:v>42750</c:v>
                </c:pt>
                <c:pt idx="25">
                  <c:v>42757</c:v>
                </c:pt>
                <c:pt idx="26">
                  <c:v>42764</c:v>
                </c:pt>
                <c:pt idx="27">
                  <c:v>42771</c:v>
                </c:pt>
                <c:pt idx="28">
                  <c:v>42778</c:v>
                </c:pt>
                <c:pt idx="29">
                  <c:v>42785</c:v>
                </c:pt>
                <c:pt idx="30">
                  <c:v>42792</c:v>
                </c:pt>
                <c:pt idx="31">
                  <c:v>42799</c:v>
                </c:pt>
                <c:pt idx="32">
                  <c:v>42806</c:v>
                </c:pt>
                <c:pt idx="33">
                  <c:v>42813</c:v>
                </c:pt>
                <c:pt idx="34">
                  <c:v>42820</c:v>
                </c:pt>
                <c:pt idx="35">
                  <c:v>42827</c:v>
                </c:pt>
                <c:pt idx="36">
                  <c:v>42834</c:v>
                </c:pt>
                <c:pt idx="37">
                  <c:v>42841</c:v>
                </c:pt>
                <c:pt idx="38">
                  <c:v>42848</c:v>
                </c:pt>
                <c:pt idx="39">
                  <c:v>42855</c:v>
                </c:pt>
                <c:pt idx="40">
                  <c:v>42862</c:v>
                </c:pt>
                <c:pt idx="41">
                  <c:v>42869</c:v>
                </c:pt>
                <c:pt idx="42">
                  <c:v>42876</c:v>
                </c:pt>
                <c:pt idx="43">
                  <c:v>42883</c:v>
                </c:pt>
                <c:pt idx="44">
                  <c:v>42890</c:v>
                </c:pt>
                <c:pt idx="45">
                  <c:v>42897</c:v>
                </c:pt>
                <c:pt idx="46">
                  <c:v>42904</c:v>
                </c:pt>
                <c:pt idx="47">
                  <c:v>42911</c:v>
                </c:pt>
                <c:pt idx="48">
                  <c:v>42918</c:v>
                </c:pt>
                <c:pt idx="49">
                  <c:v>42925</c:v>
                </c:pt>
                <c:pt idx="50">
                  <c:v>42932</c:v>
                </c:pt>
                <c:pt idx="51">
                  <c:v>42939</c:v>
                </c:pt>
                <c:pt idx="52">
                  <c:v>42946</c:v>
                </c:pt>
                <c:pt idx="53">
                  <c:v>42953</c:v>
                </c:pt>
                <c:pt idx="54">
                  <c:v>42960</c:v>
                </c:pt>
                <c:pt idx="55">
                  <c:v>42967</c:v>
                </c:pt>
                <c:pt idx="56">
                  <c:v>42974</c:v>
                </c:pt>
                <c:pt idx="57">
                  <c:v>42981</c:v>
                </c:pt>
                <c:pt idx="58">
                  <c:v>42988</c:v>
                </c:pt>
                <c:pt idx="59">
                  <c:v>42995</c:v>
                </c:pt>
                <c:pt idx="60">
                  <c:v>43002</c:v>
                </c:pt>
                <c:pt idx="61">
                  <c:v>43009</c:v>
                </c:pt>
                <c:pt idx="62">
                  <c:v>43016</c:v>
                </c:pt>
                <c:pt idx="63">
                  <c:v>43023</c:v>
                </c:pt>
                <c:pt idx="64">
                  <c:v>43030</c:v>
                </c:pt>
                <c:pt idx="65">
                  <c:v>43037</c:v>
                </c:pt>
                <c:pt idx="66">
                  <c:v>43044</c:v>
                </c:pt>
                <c:pt idx="67">
                  <c:v>43051</c:v>
                </c:pt>
                <c:pt idx="68">
                  <c:v>43058</c:v>
                </c:pt>
                <c:pt idx="69">
                  <c:v>43065</c:v>
                </c:pt>
                <c:pt idx="70">
                  <c:v>43072</c:v>
                </c:pt>
                <c:pt idx="71">
                  <c:v>43079</c:v>
                </c:pt>
                <c:pt idx="72">
                  <c:v>43086</c:v>
                </c:pt>
                <c:pt idx="73">
                  <c:v>43093</c:v>
                </c:pt>
                <c:pt idx="74">
                  <c:v>43100</c:v>
                </c:pt>
                <c:pt idx="75">
                  <c:v>43107</c:v>
                </c:pt>
                <c:pt idx="76">
                  <c:v>43114</c:v>
                </c:pt>
                <c:pt idx="77">
                  <c:v>43121</c:v>
                </c:pt>
                <c:pt idx="78">
                  <c:v>43128</c:v>
                </c:pt>
                <c:pt idx="79">
                  <c:v>43135</c:v>
                </c:pt>
                <c:pt idx="80">
                  <c:v>43142</c:v>
                </c:pt>
                <c:pt idx="81">
                  <c:v>43149</c:v>
                </c:pt>
                <c:pt idx="82">
                  <c:v>43156</c:v>
                </c:pt>
                <c:pt idx="83">
                  <c:v>43163</c:v>
                </c:pt>
                <c:pt idx="84">
                  <c:v>43170</c:v>
                </c:pt>
                <c:pt idx="85">
                  <c:v>43177</c:v>
                </c:pt>
                <c:pt idx="86">
                  <c:v>43184</c:v>
                </c:pt>
                <c:pt idx="87">
                  <c:v>43191</c:v>
                </c:pt>
                <c:pt idx="88">
                  <c:v>43198</c:v>
                </c:pt>
                <c:pt idx="89">
                  <c:v>43205</c:v>
                </c:pt>
                <c:pt idx="90">
                  <c:v>43212</c:v>
                </c:pt>
                <c:pt idx="91">
                  <c:v>43219</c:v>
                </c:pt>
                <c:pt idx="92">
                  <c:v>43226</c:v>
                </c:pt>
                <c:pt idx="93">
                  <c:v>43233</c:v>
                </c:pt>
                <c:pt idx="94">
                  <c:v>43240</c:v>
                </c:pt>
                <c:pt idx="95">
                  <c:v>43247</c:v>
                </c:pt>
                <c:pt idx="96">
                  <c:v>43254</c:v>
                </c:pt>
                <c:pt idx="97">
                  <c:v>43261</c:v>
                </c:pt>
                <c:pt idx="98">
                  <c:v>43268</c:v>
                </c:pt>
                <c:pt idx="99">
                  <c:v>43275</c:v>
                </c:pt>
                <c:pt idx="100">
                  <c:v>43282</c:v>
                </c:pt>
                <c:pt idx="101">
                  <c:v>43289</c:v>
                </c:pt>
                <c:pt idx="102">
                  <c:v>43296</c:v>
                </c:pt>
                <c:pt idx="103">
                  <c:v>43303</c:v>
                </c:pt>
                <c:pt idx="104">
                  <c:v>43310</c:v>
                </c:pt>
                <c:pt idx="105">
                  <c:v>43317</c:v>
                </c:pt>
                <c:pt idx="106">
                  <c:v>43324</c:v>
                </c:pt>
                <c:pt idx="107">
                  <c:v>43331</c:v>
                </c:pt>
                <c:pt idx="108">
                  <c:v>43338</c:v>
                </c:pt>
                <c:pt idx="109">
                  <c:v>43345</c:v>
                </c:pt>
                <c:pt idx="110">
                  <c:v>43352</c:v>
                </c:pt>
                <c:pt idx="111">
                  <c:v>43359</c:v>
                </c:pt>
                <c:pt idx="112">
                  <c:v>43366</c:v>
                </c:pt>
                <c:pt idx="113">
                  <c:v>43373</c:v>
                </c:pt>
                <c:pt idx="114">
                  <c:v>43380</c:v>
                </c:pt>
                <c:pt idx="115">
                  <c:v>43387</c:v>
                </c:pt>
                <c:pt idx="116">
                  <c:v>43394</c:v>
                </c:pt>
                <c:pt idx="117">
                  <c:v>43401</c:v>
                </c:pt>
                <c:pt idx="118">
                  <c:v>43408</c:v>
                </c:pt>
                <c:pt idx="119">
                  <c:v>43415</c:v>
                </c:pt>
                <c:pt idx="120">
                  <c:v>43422</c:v>
                </c:pt>
                <c:pt idx="121">
                  <c:v>43429</c:v>
                </c:pt>
                <c:pt idx="122">
                  <c:v>43436</c:v>
                </c:pt>
                <c:pt idx="123">
                  <c:v>43443</c:v>
                </c:pt>
                <c:pt idx="124">
                  <c:v>43450</c:v>
                </c:pt>
                <c:pt idx="125">
                  <c:v>43457</c:v>
                </c:pt>
                <c:pt idx="126">
                  <c:v>43464</c:v>
                </c:pt>
                <c:pt idx="127">
                  <c:v>43471</c:v>
                </c:pt>
                <c:pt idx="128">
                  <c:v>43478</c:v>
                </c:pt>
                <c:pt idx="129">
                  <c:v>43485</c:v>
                </c:pt>
                <c:pt idx="130">
                  <c:v>43492</c:v>
                </c:pt>
                <c:pt idx="131">
                  <c:v>43499</c:v>
                </c:pt>
                <c:pt idx="132">
                  <c:v>43506</c:v>
                </c:pt>
                <c:pt idx="133">
                  <c:v>43513</c:v>
                </c:pt>
                <c:pt idx="134">
                  <c:v>43520</c:v>
                </c:pt>
                <c:pt idx="135">
                  <c:v>43527</c:v>
                </c:pt>
                <c:pt idx="136">
                  <c:v>43534</c:v>
                </c:pt>
                <c:pt idx="137">
                  <c:v>43541</c:v>
                </c:pt>
                <c:pt idx="138">
                  <c:v>43548</c:v>
                </c:pt>
                <c:pt idx="139">
                  <c:v>43555</c:v>
                </c:pt>
                <c:pt idx="140">
                  <c:v>43562</c:v>
                </c:pt>
                <c:pt idx="141">
                  <c:v>43569</c:v>
                </c:pt>
                <c:pt idx="142">
                  <c:v>43576</c:v>
                </c:pt>
                <c:pt idx="143">
                  <c:v>43583</c:v>
                </c:pt>
                <c:pt idx="144">
                  <c:v>43590</c:v>
                </c:pt>
                <c:pt idx="145">
                  <c:v>43597</c:v>
                </c:pt>
                <c:pt idx="146">
                  <c:v>43604</c:v>
                </c:pt>
                <c:pt idx="147">
                  <c:v>43611</c:v>
                </c:pt>
                <c:pt idx="148">
                  <c:v>43618</c:v>
                </c:pt>
                <c:pt idx="149">
                  <c:v>43625</c:v>
                </c:pt>
                <c:pt idx="150">
                  <c:v>43632</c:v>
                </c:pt>
                <c:pt idx="151">
                  <c:v>43639</c:v>
                </c:pt>
                <c:pt idx="152">
                  <c:v>43646</c:v>
                </c:pt>
                <c:pt idx="153">
                  <c:v>43653</c:v>
                </c:pt>
                <c:pt idx="154">
                  <c:v>43660</c:v>
                </c:pt>
                <c:pt idx="155">
                  <c:v>43667</c:v>
                </c:pt>
                <c:pt idx="156">
                  <c:v>43674</c:v>
                </c:pt>
                <c:pt idx="157">
                  <c:v>43681</c:v>
                </c:pt>
                <c:pt idx="158">
                  <c:v>43688</c:v>
                </c:pt>
                <c:pt idx="159">
                  <c:v>43695</c:v>
                </c:pt>
                <c:pt idx="160">
                  <c:v>43702</c:v>
                </c:pt>
                <c:pt idx="161">
                  <c:v>43709</c:v>
                </c:pt>
                <c:pt idx="162">
                  <c:v>43716</c:v>
                </c:pt>
                <c:pt idx="163">
                  <c:v>43723</c:v>
                </c:pt>
                <c:pt idx="164">
                  <c:v>43730</c:v>
                </c:pt>
                <c:pt idx="165">
                  <c:v>43737</c:v>
                </c:pt>
                <c:pt idx="166">
                  <c:v>43744</c:v>
                </c:pt>
                <c:pt idx="167">
                  <c:v>43751</c:v>
                </c:pt>
                <c:pt idx="168">
                  <c:v>43758</c:v>
                </c:pt>
                <c:pt idx="169">
                  <c:v>43765</c:v>
                </c:pt>
                <c:pt idx="170">
                  <c:v>43772</c:v>
                </c:pt>
                <c:pt idx="171">
                  <c:v>43779</c:v>
                </c:pt>
                <c:pt idx="172">
                  <c:v>43786</c:v>
                </c:pt>
                <c:pt idx="173">
                  <c:v>43793</c:v>
                </c:pt>
                <c:pt idx="174">
                  <c:v>43800</c:v>
                </c:pt>
                <c:pt idx="175">
                  <c:v>43807</c:v>
                </c:pt>
                <c:pt idx="176">
                  <c:v>43814</c:v>
                </c:pt>
                <c:pt idx="177">
                  <c:v>43821</c:v>
                </c:pt>
                <c:pt idx="178">
                  <c:v>43828</c:v>
                </c:pt>
                <c:pt idx="179">
                  <c:v>43835</c:v>
                </c:pt>
                <c:pt idx="180">
                  <c:v>43842</c:v>
                </c:pt>
                <c:pt idx="181">
                  <c:v>43849</c:v>
                </c:pt>
                <c:pt idx="182">
                  <c:v>43856</c:v>
                </c:pt>
                <c:pt idx="183">
                  <c:v>43863</c:v>
                </c:pt>
                <c:pt idx="184">
                  <c:v>43870</c:v>
                </c:pt>
                <c:pt idx="185">
                  <c:v>43877</c:v>
                </c:pt>
                <c:pt idx="186">
                  <c:v>43884</c:v>
                </c:pt>
                <c:pt idx="187">
                  <c:v>43891</c:v>
                </c:pt>
                <c:pt idx="188">
                  <c:v>43898</c:v>
                </c:pt>
                <c:pt idx="189">
                  <c:v>43905</c:v>
                </c:pt>
                <c:pt idx="190">
                  <c:v>43912</c:v>
                </c:pt>
                <c:pt idx="191">
                  <c:v>43919</c:v>
                </c:pt>
                <c:pt idx="192">
                  <c:v>43926</c:v>
                </c:pt>
                <c:pt idx="193">
                  <c:v>43933</c:v>
                </c:pt>
                <c:pt idx="194">
                  <c:v>43940</c:v>
                </c:pt>
                <c:pt idx="195">
                  <c:v>43947</c:v>
                </c:pt>
                <c:pt idx="196">
                  <c:v>43954</c:v>
                </c:pt>
                <c:pt idx="197">
                  <c:v>43961</c:v>
                </c:pt>
                <c:pt idx="198">
                  <c:v>43968</c:v>
                </c:pt>
                <c:pt idx="199">
                  <c:v>43975</c:v>
                </c:pt>
                <c:pt idx="200">
                  <c:v>43982</c:v>
                </c:pt>
                <c:pt idx="201">
                  <c:v>43989</c:v>
                </c:pt>
                <c:pt idx="202">
                  <c:v>43996</c:v>
                </c:pt>
                <c:pt idx="203">
                  <c:v>44003</c:v>
                </c:pt>
                <c:pt idx="204">
                  <c:v>44010</c:v>
                </c:pt>
                <c:pt idx="205">
                  <c:v>44017</c:v>
                </c:pt>
                <c:pt idx="206">
                  <c:v>44024</c:v>
                </c:pt>
                <c:pt idx="207">
                  <c:v>44031</c:v>
                </c:pt>
                <c:pt idx="208">
                  <c:v>44038</c:v>
                </c:pt>
                <c:pt idx="209">
                  <c:v>44045</c:v>
                </c:pt>
                <c:pt idx="210">
                  <c:v>44052</c:v>
                </c:pt>
                <c:pt idx="211">
                  <c:v>44059</c:v>
                </c:pt>
                <c:pt idx="212">
                  <c:v>44066</c:v>
                </c:pt>
                <c:pt idx="213">
                  <c:v>44073</c:v>
                </c:pt>
                <c:pt idx="214">
                  <c:v>44080</c:v>
                </c:pt>
                <c:pt idx="215">
                  <c:v>44087</c:v>
                </c:pt>
                <c:pt idx="216">
                  <c:v>44094</c:v>
                </c:pt>
                <c:pt idx="217">
                  <c:v>44101</c:v>
                </c:pt>
                <c:pt idx="218">
                  <c:v>44108</c:v>
                </c:pt>
                <c:pt idx="219">
                  <c:v>44115</c:v>
                </c:pt>
                <c:pt idx="220">
                  <c:v>44122</c:v>
                </c:pt>
                <c:pt idx="221">
                  <c:v>44129</c:v>
                </c:pt>
                <c:pt idx="222">
                  <c:v>44136</c:v>
                </c:pt>
                <c:pt idx="223">
                  <c:v>44143</c:v>
                </c:pt>
                <c:pt idx="224">
                  <c:v>44150</c:v>
                </c:pt>
                <c:pt idx="225">
                  <c:v>44157</c:v>
                </c:pt>
                <c:pt idx="226">
                  <c:v>44164</c:v>
                </c:pt>
                <c:pt idx="227">
                  <c:v>44171</c:v>
                </c:pt>
                <c:pt idx="228">
                  <c:v>44178</c:v>
                </c:pt>
                <c:pt idx="229">
                  <c:v>44185</c:v>
                </c:pt>
                <c:pt idx="230">
                  <c:v>44192</c:v>
                </c:pt>
                <c:pt idx="231">
                  <c:v>44199</c:v>
                </c:pt>
                <c:pt idx="232">
                  <c:v>44206</c:v>
                </c:pt>
                <c:pt idx="233">
                  <c:v>44213</c:v>
                </c:pt>
                <c:pt idx="234">
                  <c:v>44220</c:v>
                </c:pt>
                <c:pt idx="235">
                  <c:v>44227</c:v>
                </c:pt>
              </c:numCache>
            </c:numRef>
          </c:cat>
          <c:val>
            <c:numRef>
              <c:f>'Figures 3.6 &amp; 3.7'!$G$58:$G$293</c:f>
              <c:numCache>
                <c:formatCode>0.00</c:formatCode>
                <c:ptCount val="236"/>
                <c:pt idx="0">
                  <c:v>125.46828125984599</c:v>
                </c:pt>
                <c:pt idx="1">
                  <c:v>122.435991996628</c:v>
                </c:pt>
                <c:pt idx="2">
                  <c:v>131.48532273888301</c:v>
                </c:pt>
                <c:pt idx="3">
                  <c:v>137.682524986624</c:v>
                </c:pt>
                <c:pt idx="4">
                  <c:v>127.942255059389</c:v>
                </c:pt>
                <c:pt idx="5">
                  <c:v>134.243607357531</c:v>
                </c:pt>
                <c:pt idx="6">
                  <c:v>137.207291620532</c:v>
                </c:pt>
                <c:pt idx="7">
                  <c:v>133.93194256977901</c:v>
                </c:pt>
                <c:pt idx="8">
                  <c:v>142.014127926979</c:v>
                </c:pt>
                <c:pt idx="9">
                  <c:v>137.54410070925499</c:v>
                </c:pt>
                <c:pt idx="10">
                  <c:v>136.06741776401</c:v>
                </c:pt>
                <c:pt idx="11">
                  <c:v>141.66676070990499</c:v>
                </c:pt>
                <c:pt idx="12">
                  <c:v>138.03120179867801</c:v>
                </c:pt>
                <c:pt idx="13">
                  <c:v>149.47700256186801</c:v>
                </c:pt>
                <c:pt idx="14">
                  <c:v>142.58940900026701</c:v>
                </c:pt>
                <c:pt idx="15">
                  <c:v>135.647252668872</c:v>
                </c:pt>
                <c:pt idx="16">
                  <c:v>133.22350476110401</c:v>
                </c:pt>
                <c:pt idx="17">
                  <c:v>135.84070601621201</c:v>
                </c:pt>
                <c:pt idx="18">
                  <c:v>146.47153844593299</c:v>
                </c:pt>
                <c:pt idx="19">
                  <c:v>146.610792580186</c:v>
                </c:pt>
                <c:pt idx="20">
                  <c:v>144.94971888038</c:v>
                </c:pt>
                <c:pt idx="21">
                  <c:v>141.99362564174001</c:v>
                </c:pt>
                <c:pt idx="22">
                  <c:v>149.411993694757</c:v>
                </c:pt>
                <c:pt idx="23">
                  <c:v>158.30503854343101</c:v>
                </c:pt>
                <c:pt idx="24">
                  <c:v>153.348751673028</c:v>
                </c:pt>
                <c:pt idx="25">
                  <c:v>146.64919249920499</c:v>
                </c:pt>
                <c:pt idx="26">
                  <c:v>141.08906691975301</c:v>
                </c:pt>
                <c:pt idx="27">
                  <c:v>143.20580454236</c:v>
                </c:pt>
                <c:pt idx="28">
                  <c:v>146.93696763282401</c:v>
                </c:pt>
                <c:pt idx="29">
                  <c:v>156.48629297191201</c:v>
                </c:pt>
                <c:pt idx="30">
                  <c:v>150.93527478821801</c:v>
                </c:pt>
                <c:pt idx="31">
                  <c:v>144.45908078922301</c:v>
                </c:pt>
                <c:pt idx="32">
                  <c:v>140.796423538613</c:v>
                </c:pt>
                <c:pt idx="33">
                  <c:v>138.15402734206799</c:v>
                </c:pt>
                <c:pt idx="34">
                  <c:v>135.59763101703601</c:v>
                </c:pt>
                <c:pt idx="35">
                  <c:v>139.613452061712</c:v>
                </c:pt>
                <c:pt idx="36">
                  <c:v>151.93310139453001</c:v>
                </c:pt>
                <c:pt idx="37">
                  <c:v>146.66025526441999</c:v>
                </c:pt>
                <c:pt idx="38">
                  <c:v>142.87263760680199</c:v>
                </c:pt>
                <c:pt idx="39">
                  <c:v>144.03124842353799</c:v>
                </c:pt>
                <c:pt idx="40">
                  <c:v>150.118431772718</c:v>
                </c:pt>
                <c:pt idx="41">
                  <c:v>140.83765799323999</c:v>
                </c:pt>
                <c:pt idx="42">
                  <c:v>136.357094173044</c:v>
                </c:pt>
                <c:pt idx="43">
                  <c:v>151.98568888540899</c:v>
                </c:pt>
                <c:pt idx="44">
                  <c:v>151.830701659586</c:v>
                </c:pt>
                <c:pt idx="45">
                  <c:v>144.07934126836</c:v>
                </c:pt>
                <c:pt idx="46">
                  <c:v>136.63468453960701</c:v>
                </c:pt>
                <c:pt idx="47">
                  <c:v>131.38829621549499</c:v>
                </c:pt>
                <c:pt idx="48">
                  <c:v>136.97731434812101</c:v>
                </c:pt>
                <c:pt idx="49">
                  <c:v>143.51319521494699</c:v>
                </c:pt>
                <c:pt idx="50">
                  <c:v>137.60374280395399</c:v>
                </c:pt>
                <c:pt idx="51">
                  <c:v>135.57607022076601</c:v>
                </c:pt>
                <c:pt idx="52">
                  <c:v>134.272043506063</c:v>
                </c:pt>
                <c:pt idx="53">
                  <c:v>144.978725339872</c:v>
                </c:pt>
                <c:pt idx="54">
                  <c:v>145.26860658214801</c:v>
                </c:pt>
                <c:pt idx="55">
                  <c:v>139.68989813807499</c:v>
                </c:pt>
                <c:pt idx="56">
                  <c:v>137.53044645679901</c:v>
                </c:pt>
                <c:pt idx="57">
                  <c:v>152.98385317553601</c:v>
                </c:pt>
                <c:pt idx="58">
                  <c:v>147.21874457346499</c:v>
                </c:pt>
                <c:pt idx="59">
                  <c:v>139.80415018078699</c:v>
                </c:pt>
                <c:pt idx="60">
                  <c:v>142.61439275388901</c:v>
                </c:pt>
                <c:pt idx="61">
                  <c:v>154.346516531031</c:v>
                </c:pt>
                <c:pt idx="62">
                  <c:v>146.56565643640999</c:v>
                </c:pt>
                <c:pt idx="63">
                  <c:v>146.084380164956</c:v>
                </c:pt>
                <c:pt idx="64">
                  <c:v>157.43126542145799</c:v>
                </c:pt>
                <c:pt idx="65">
                  <c:v>154.612138329598</c:v>
                </c:pt>
                <c:pt idx="66">
                  <c:v>150.002328575664</c:v>
                </c:pt>
                <c:pt idx="67">
                  <c:v>160.986199305995</c:v>
                </c:pt>
                <c:pt idx="68">
                  <c:v>158.89654451306399</c:v>
                </c:pt>
                <c:pt idx="69">
                  <c:v>152.57026152578601</c:v>
                </c:pt>
                <c:pt idx="70">
                  <c:v>155.59364035653201</c:v>
                </c:pt>
                <c:pt idx="71">
                  <c:v>162.29549244970599</c:v>
                </c:pt>
                <c:pt idx="72">
                  <c:v>159.01477743062</c:v>
                </c:pt>
                <c:pt idx="73">
                  <c:v>152.410699539039</c:v>
                </c:pt>
                <c:pt idx="74">
                  <c:v>154.11558169866501</c:v>
                </c:pt>
                <c:pt idx="75">
                  <c:v>162.074974924559</c:v>
                </c:pt>
                <c:pt idx="76">
                  <c:v>157.22494159002201</c:v>
                </c:pt>
                <c:pt idx="77">
                  <c:v>151.145002623164</c:v>
                </c:pt>
                <c:pt idx="78">
                  <c:v>148.750643972277</c:v>
                </c:pt>
                <c:pt idx="79">
                  <c:v>148.58787502291199</c:v>
                </c:pt>
                <c:pt idx="80">
                  <c:v>157.91093947730801</c:v>
                </c:pt>
                <c:pt idx="81">
                  <c:v>160.94517176140999</c:v>
                </c:pt>
                <c:pt idx="82">
                  <c:v>153.22093685406401</c:v>
                </c:pt>
                <c:pt idx="83">
                  <c:v>147.38896692820299</c:v>
                </c:pt>
                <c:pt idx="84">
                  <c:v>161.02810572171899</c:v>
                </c:pt>
                <c:pt idx="85">
                  <c:v>153.79732624201301</c:v>
                </c:pt>
                <c:pt idx="86">
                  <c:v>149.26695041526301</c:v>
                </c:pt>
                <c:pt idx="87">
                  <c:v>156.265756976126</c:v>
                </c:pt>
                <c:pt idx="88">
                  <c:v>164.85392816013399</c:v>
                </c:pt>
                <c:pt idx="89">
                  <c:v>158.56228262681199</c:v>
                </c:pt>
                <c:pt idx="90">
                  <c:v>163.13396038821099</c:v>
                </c:pt>
                <c:pt idx="91">
                  <c:v>167.73013703270999</c:v>
                </c:pt>
                <c:pt idx="92">
                  <c:v>162.735568231732</c:v>
                </c:pt>
                <c:pt idx="93">
                  <c:v>162.889440454132</c:v>
                </c:pt>
                <c:pt idx="94">
                  <c:v>173.45250669882401</c:v>
                </c:pt>
                <c:pt idx="95">
                  <c:v>172.72971148769</c:v>
                </c:pt>
                <c:pt idx="96">
                  <c:v>165.62167635082699</c:v>
                </c:pt>
                <c:pt idx="97">
                  <c:v>164.581238154131</c:v>
                </c:pt>
                <c:pt idx="98">
                  <c:v>172.236316001402</c:v>
                </c:pt>
                <c:pt idx="99">
                  <c:v>166.20834144849101</c:v>
                </c:pt>
                <c:pt idx="100">
                  <c:v>158.790156367268</c:v>
                </c:pt>
                <c:pt idx="101">
                  <c:v>164.26503003804501</c:v>
                </c:pt>
                <c:pt idx="102">
                  <c:v>169.184778744331</c:v>
                </c:pt>
                <c:pt idx="103">
                  <c:v>159.69338331852401</c:v>
                </c:pt>
                <c:pt idx="104">
                  <c:v>158.26676043844199</c:v>
                </c:pt>
                <c:pt idx="105">
                  <c:v>170.95232351787701</c:v>
                </c:pt>
                <c:pt idx="106">
                  <c:v>167.015715723776</c:v>
                </c:pt>
                <c:pt idx="107">
                  <c:v>160.73262400567501</c:v>
                </c:pt>
                <c:pt idx="108">
                  <c:v>172.26601238027899</c:v>
                </c:pt>
                <c:pt idx="109">
                  <c:v>171.011941907237</c:v>
                </c:pt>
                <c:pt idx="110">
                  <c:v>168.41735804349801</c:v>
                </c:pt>
                <c:pt idx="111">
                  <c:v>168.77271364429399</c:v>
                </c:pt>
                <c:pt idx="112">
                  <c:v>178.578867927299</c:v>
                </c:pt>
                <c:pt idx="113">
                  <c:v>174.554598384108</c:v>
                </c:pt>
                <c:pt idx="114">
                  <c:v>172.05165727093299</c:v>
                </c:pt>
                <c:pt idx="115">
                  <c:v>176.65003584672999</c:v>
                </c:pt>
                <c:pt idx="116">
                  <c:v>178.30322907148599</c:v>
                </c:pt>
                <c:pt idx="117">
                  <c:v>170.22511891806101</c:v>
                </c:pt>
                <c:pt idx="118">
                  <c:v>163.06471706830999</c:v>
                </c:pt>
                <c:pt idx="119">
                  <c:v>156.49861346965201</c:v>
                </c:pt>
                <c:pt idx="120">
                  <c:v>151.73314816556001</c:v>
                </c:pt>
                <c:pt idx="121">
                  <c:v>150.51910489456699</c:v>
                </c:pt>
                <c:pt idx="122">
                  <c:v>159.050756970279</c:v>
                </c:pt>
                <c:pt idx="123">
                  <c:v>159.86747225066401</c:v>
                </c:pt>
                <c:pt idx="124">
                  <c:v>149.42018543120301</c:v>
                </c:pt>
                <c:pt idx="125">
                  <c:v>142.09225262234699</c:v>
                </c:pt>
                <c:pt idx="126">
                  <c:v>140.04777274269199</c:v>
                </c:pt>
                <c:pt idx="127">
                  <c:v>142.00476358865001</c:v>
                </c:pt>
                <c:pt idx="128">
                  <c:v>138.536815166102</c:v>
                </c:pt>
                <c:pt idx="129">
                  <c:v>149.95139723671099</c:v>
                </c:pt>
                <c:pt idx="130">
                  <c:v>153.47053527395801</c:v>
                </c:pt>
                <c:pt idx="131">
                  <c:v>145.21995678786601</c:v>
                </c:pt>
                <c:pt idx="132">
                  <c:v>143.48660431526699</c:v>
                </c:pt>
                <c:pt idx="133">
                  <c:v>158.355175009829</c:v>
                </c:pt>
                <c:pt idx="134">
                  <c:v>153.391649674771</c:v>
                </c:pt>
                <c:pt idx="135">
                  <c:v>148.04761959574699</c:v>
                </c:pt>
                <c:pt idx="136">
                  <c:v>154.879297085785</c:v>
                </c:pt>
                <c:pt idx="137">
                  <c:v>164.412201040214</c:v>
                </c:pt>
                <c:pt idx="138">
                  <c:v>162.299330241885</c:v>
                </c:pt>
                <c:pt idx="139">
                  <c:v>159.34998648953101</c:v>
                </c:pt>
                <c:pt idx="140">
                  <c:v>159.494159622898</c:v>
                </c:pt>
                <c:pt idx="141">
                  <c:v>170.28381196967001</c:v>
                </c:pt>
                <c:pt idx="142">
                  <c:v>168.64168549895101</c:v>
                </c:pt>
                <c:pt idx="143">
                  <c:v>166.084915878109</c:v>
                </c:pt>
                <c:pt idx="144">
                  <c:v>161.96046477095399</c:v>
                </c:pt>
                <c:pt idx="145">
                  <c:v>171.49434781729801</c:v>
                </c:pt>
                <c:pt idx="146">
                  <c:v>171.84772464482899</c:v>
                </c:pt>
                <c:pt idx="147">
                  <c:v>161.93581971582299</c:v>
                </c:pt>
                <c:pt idx="148">
                  <c:v>156.987882338764</c:v>
                </c:pt>
                <c:pt idx="149">
                  <c:v>156.249957281826</c:v>
                </c:pt>
                <c:pt idx="150">
                  <c:v>168.65552529631501</c:v>
                </c:pt>
                <c:pt idx="151">
                  <c:v>161.83065083105399</c:v>
                </c:pt>
                <c:pt idx="152">
                  <c:v>154.93059675596501</c:v>
                </c:pt>
                <c:pt idx="153">
                  <c:v>166.25053922188201</c:v>
                </c:pt>
                <c:pt idx="154">
                  <c:v>170.50990723628101</c:v>
                </c:pt>
                <c:pt idx="155">
                  <c:v>160.16381184363999</c:v>
                </c:pt>
                <c:pt idx="156">
                  <c:v>153.69531817812299</c:v>
                </c:pt>
                <c:pt idx="157">
                  <c:v>156.478725579501</c:v>
                </c:pt>
                <c:pt idx="158">
                  <c:v>174.08098629730199</c:v>
                </c:pt>
                <c:pt idx="159">
                  <c:v>166.85256938581401</c:v>
                </c:pt>
                <c:pt idx="160">
                  <c:v>154.61650679616901</c:v>
                </c:pt>
                <c:pt idx="161">
                  <c:v>158.58521924799899</c:v>
                </c:pt>
                <c:pt idx="162">
                  <c:v>172.72540848827899</c:v>
                </c:pt>
                <c:pt idx="163">
                  <c:v>167.82653728986199</c:v>
                </c:pt>
                <c:pt idx="164">
                  <c:v>164.75175349537199</c:v>
                </c:pt>
                <c:pt idx="165">
                  <c:v>177.695082960436</c:v>
                </c:pt>
                <c:pt idx="166">
                  <c:v>168.80748831271899</c:v>
                </c:pt>
                <c:pt idx="167">
                  <c:v>161.48549219511</c:v>
                </c:pt>
                <c:pt idx="168">
                  <c:v>176.82874159541399</c:v>
                </c:pt>
                <c:pt idx="169">
                  <c:v>176.63119533956001</c:v>
                </c:pt>
                <c:pt idx="170">
                  <c:v>161.653196658262</c:v>
                </c:pt>
                <c:pt idx="171">
                  <c:v>157.316195232865</c:v>
                </c:pt>
                <c:pt idx="172">
                  <c:v>173.27316788549899</c:v>
                </c:pt>
                <c:pt idx="173">
                  <c:v>178.48356722956899</c:v>
                </c:pt>
                <c:pt idx="174">
                  <c:v>161.37765388202601</c:v>
                </c:pt>
                <c:pt idx="175">
                  <c:v>173.94424069262399</c:v>
                </c:pt>
                <c:pt idx="176">
                  <c:v>179.48430865071199</c:v>
                </c:pt>
                <c:pt idx="177">
                  <c:v>165.05738564492299</c:v>
                </c:pt>
                <c:pt idx="178">
                  <c:v>159.53546058992001</c:v>
                </c:pt>
                <c:pt idx="179">
                  <c:v>164.31602348491</c:v>
                </c:pt>
                <c:pt idx="180">
                  <c:v>180.18948571166499</c:v>
                </c:pt>
                <c:pt idx="181">
                  <c:v>171.967636991999</c:v>
                </c:pt>
                <c:pt idx="182">
                  <c:v>158.298097003609</c:v>
                </c:pt>
                <c:pt idx="183">
                  <c:v>157.883014689758</c:v>
                </c:pt>
                <c:pt idx="184">
                  <c:v>169.15675292392399</c:v>
                </c:pt>
                <c:pt idx="185">
                  <c:v>172.64149187012401</c:v>
                </c:pt>
                <c:pt idx="186">
                  <c:v>157.23385222161099</c:v>
                </c:pt>
                <c:pt idx="187">
                  <c:v>149.92127966499899</c:v>
                </c:pt>
                <c:pt idx="188">
                  <c:v>150.36568686483699</c:v>
                </c:pt>
                <c:pt idx="189">
                  <c:v>159.343450645383</c:v>
                </c:pt>
                <c:pt idx="190">
                  <c:v>153.08008953292199</c:v>
                </c:pt>
                <c:pt idx="191">
                  <c:v>141.734694758214</c:v>
                </c:pt>
                <c:pt idx="192">
                  <c:v>134.85515741281199</c:v>
                </c:pt>
                <c:pt idx="193">
                  <c:v>127.651160664122</c:v>
                </c:pt>
                <c:pt idx="194">
                  <c:v>124.961310935957</c:v>
                </c:pt>
                <c:pt idx="195">
                  <c:v>126.695091096819</c:v>
                </c:pt>
                <c:pt idx="196">
                  <c:v>133.06480598790401</c:v>
                </c:pt>
                <c:pt idx="197">
                  <c:v>132.781261429669</c:v>
                </c:pt>
                <c:pt idx="198">
                  <c:v>132.15317351496901</c:v>
                </c:pt>
                <c:pt idx="199">
                  <c:v>127.958891077225</c:v>
                </c:pt>
                <c:pt idx="200">
                  <c:v>130.090287248739</c:v>
                </c:pt>
                <c:pt idx="201">
                  <c:v>143.76320690939599</c:v>
                </c:pt>
                <c:pt idx="202">
                  <c:v>146.18108245471501</c:v>
                </c:pt>
                <c:pt idx="203">
                  <c:v>141.46492034158999</c:v>
                </c:pt>
                <c:pt idx="204">
                  <c:v>137.16673992486901</c:v>
                </c:pt>
                <c:pt idx="205">
                  <c:v>135.02282473664101</c:v>
                </c:pt>
                <c:pt idx="206">
                  <c:v>148.30679467259401</c:v>
                </c:pt>
                <c:pt idx="207">
                  <c:v>153.78587993859799</c:v>
                </c:pt>
                <c:pt idx="208">
                  <c:v>147.96751283458599</c:v>
                </c:pt>
                <c:pt idx="209">
                  <c:v>141.16536354648099</c:v>
                </c:pt>
                <c:pt idx="210">
                  <c:v>133.673763600424</c:v>
                </c:pt>
                <c:pt idx="211">
                  <c:v>136.27278050730499</c:v>
                </c:pt>
                <c:pt idx="212">
                  <c:v>154.28766114037199</c:v>
                </c:pt>
                <c:pt idx="213">
                  <c:v>156.54754271471</c:v>
                </c:pt>
                <c:pt idx="214">
                  <c:v>146.82153729145799</c:v>
                </c:pt>
                <c:pt idx="215">
                  <c:v>137.478134964106</c:v>
                </c:pt>
                <c:pt idx="216">
                  <c:v>133.874548789903</c:v>
                </c:pt>
                <c:pt idx="217">
                  <c:v>141.00384296246901</c:v>
                </c:pt>
                <c:pt idx="218">
                  <c:v>152.052545914435</c:v>
                </c:pt>
                <c:pt idx="219">
                  <c:v>150.41586182171</c:v>
                </c:pt>
                <c:pt idx="220">
                  <c:v>143.97994496285301</c:v>
                </c:pt>
                <c:pt idx="221">
                  <c:v>135.05552687977001</c:v>
                </c:pt>
                <c:pt idx="222">
                  <c:v>139.67788364514001</c:v>
                </c:pt>
                <c:pt idx="223">
                  <c:v>146.79456975841401</c:v>
                </c:pt>
                <c:pt idx="224">
                  <c:v>152.84738656918299</c:v>
                </c:pt>
                <c:pt idx="225">
                  <c:v>144.93367347871299</c:v>
                </c:pt>
                <c:pt idx="226">
                  <c:v>136.14382248984401</c:v>
                </c:pt>
                <c:pt idx="227">
                  <c:v>148.13950402717001</c:v>
                </c:pt>
                <c:pt idx="228">
                  <c:v>156.09318879055701</c:v>
                </c:pt>
                <c:pt idx="229">
                  <c:v>150.18922671033101</c:v>
                </c:pt>
                <c:pt idx="230">
                  <c:v>142.67903370294599</c:v>
                </c:pt>
                <c:pt idx="231">
                  <c:v>139.50024529266099</c:v>
                </c:pt>
                <c:pt idx="232">
                  <c:v>143.717989139883</c:v>
                </c:pt>
                <c:pt idx="233">
                  <c:v>154.053541047024</c:v>
                </c:pt>
                <c:pt idx="234">
                  <c:v>159.196688231878</c:v>
                </c:pt>
                <c:pt idx="235">
                  <c:v>154.58282332815699</c:v>
                </c:pt>
              </c:numCache>
            </c:numRef>
          </c:val>
          <c:smooth val="0"/>
        </c:ser>
        <c:dLbls>
          <c:showLegendKey val="0"/>
          <c:showVal val="0"/>
          <c:showCatName val="0"/>
          <c:showSerName val="0"/>
          <c:showPercent val="0"/>
          <c:showBubbleSize val="0"/>
        </c:dLbls>
        <c:smooth val="0"/>
        <c:axId val="424935288"/>
        <c:axId val="424935680"/>
      </c:lineChart>
      <c:dateAx>
        <c:axId val="424935288"/>
        <c:scaling>
          <c:orientation val="minMax"/>
        </c:scaling>
        <c:delete val="0"/>
        <c:axPos val="b"/>
        <c:numFmt formatCode="mmm\ 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Calibri" panose="020F0502020204030204" pitchFamily="34" charset="0"/>
              </a:defRPr>
            </a:pPr>
            <a:endParaRPr lang="en-US"/>
          </a:p>
        </c:txPr>
        <c:crossAx val="424935680"/>
        <c:crosses val="autoZero"/>
        <c:auto val="1"/>
        <c:lblOffset val="100"/>
        <c:baseTimeUnit val="days"/>
        <c:majorUnit val="3"/>
        <c:majorTimeUnit val="months"/>
        <c:minorUnit val="3"/>
        <c:minorTimeUnit val="months"/>
      </c:dateAx>
      <c:valAx>
        <c:axId val="424935680"/>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Calibri" panose="020F0502020204030204" pitchFamily="34" charset="0"/>
              </a:defRPr>
            </a:pPr>
            <a:endParaRPr lang="en-US"/>
          </a:p>
        </c:txPr>
        <c:crossAx val="424935288"/>
        <c:crosses val="autoZero"/>
        <c:crossBetween val="between"/>
        <c:majorUnit val="20"/>
      </c:valAx>
      <c:spPr>
        <a:solidFill>
          <a:srgbClr val="FFFFFF"/>
        </a:solidFill>
        <a:ln>
          <a:noFill/>
        </a:ln>
        <a:effectLst/>
      </c:spPr>
    </c:plotArea>
    <c:legend>
      <c:legendPos val="r"/>
      <c:layout>
        <c:manualLayout>
          <c:xMode val="edge"/>
          <c:yMode val="edge"/>
          <c:x val="0.17995909153700287"/>
          <c:y val="0.71670053848310977"/>
          <c:w val="0.77346610339971833"/>
          <c:h val="8.70575001654204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Calibri" panose="020F050202020403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solidFill>
            <a:sysClr val="windowText" lastClr="000000"/>
          </a:solidFill>
          <a:latin typeface="Arial" panose="020B0604020202020204" pitchFamily="34" charset="0"/>
          <a:cs typeface="Calibri" panose="020F050202020403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95392242636339E-2"/>
          <c:y val="8.6167800453514742E-2"/>
          <c:w val="0.90577350053465544"/>
          <c:h val="0.67599335797311055"/>
        </c:manualLayout>
      </c:layout>
      <c:lineChart>
        <c:grouping val="standard"/>
        <c:varyColors val="0"/>
        <c:ser>
          <c:idx val="0"/>
          <c:order val="0"/>
          <c:tx>
            <c:v>Difference between U91 and E10 prices</c:v>
          </c:tx>
          <c:spPr>
            <a:ln w="12700" cap="rnd">
              <a:solidFill>
                <a:srgbClr val="154587"/>
              </a:solidFill>
              <a:prstDash val="solid"/>
              <a:round/>
            </a:ln>
            <a:effectLst/>
          </c:spPr>
          <c:marker>
            <c:symbol val="none"/>
          </c:marker>
          <c:cat>
            <c:numRef>
              <c:f>'Figures 3.6 &amp; 3.7'!$J$58:$J$293</c:f>
              <c:numCache>
                <c:formatCode>mmm\ yyyy;@</c:formatCode>
                <c:ptCount val="236"/>
                <c:pt idx="0">
                  <c:v>42582</c:v>
                </c:pt>
                <c:pt idx="1">
                  <c:v>42589</c:v>
                </c:pt>
                <c:pt idx="2">
                  <c:v>42596</c:v>
                </c:pt>
                <c:pt idx="3">
                  <c:v>42603</c:v>
                </c:pt>
                <c:pt idx="4">
                  <c:v>42610</c:v>
                </c:pt>
                <c:pt idx="5">
                  <c:v>42617</c:v>
                </c:pt>
                <c:pt idx="6">
                  <c:v>42624</c:v>
                </c:pt>
                <c:pt idx="7">
                  <c:v>42631</c:v>
                </c:pt>
                <c:pt idx="8">
                  <c:v>42638</c:v>
                </c:pt>
                <c:pt idx="9">
                  <c:v>42645</c:v>
                </c:pt>
                <c:pt idx="10">
                  <c:v>42652</c:v>
                </c:pt>
                <c:pt idx="11">
                  <c:v>42659</c:v>
                </c:pt>
                <c:pt idx="12">
                  <c:v>42666</c:v>
                </c:pt>
                <c:pt idx="13">
                  <c:v>42673</c:v>
                </c:pt>
                <c:pt idx="14">
                  <c:v>42680</c:v>
                </c:pt>
                <c:pt idx="15">
                  <c:v>42687</c:v>
                </c:pt>
                <c:pt idx="16">
                  <c:v>42694</c:v>
                </c:pt>
                <c:pt idx="17">
                  <c:v>42701</c:v>
                </c:pt>
                <c:pt idx="18">
                  <c:v>42708</c:v>
                </c:pt>
                <c:pt idx="19">
                  <c:v>42715</c:v>
                </c:pt>
                <c:pt idx="20">
                  <c:v>42722</c:v>
                </c:pt>
                <c:pt idx="21">
                  <c:v>42729</c:v>
                </c:pt>
                <c:pt idx="22">
                  <c:v>42736</c:v>
                </c:pt>
                <c:pt idx="23">
                  <c:v>42743</c:v>
                </c:pt>
                <c:pt idx="24">
                  <c:v>42750</c:v>
                </c:pt>
                <c:pt idx="25">
                  <c:v>42757</c:v>
                </c:pt>
                <c:pt idx="26">
                  <c:v>42764</c:v>
                </c:pt>
                <c:pt idx="27">
                  <c:v>42771</c:v>
                </c:pt>
                <c:pt idx="28">
                  <c:v>42778</c:v>
                </c:pt>
                <c:pt idx="29">
                  <c:v>42785</c:v>
                </c:pt>
                <c:pt idx="30">
                  <c:v>42792</c:v>
                </c:pt>
                <c:pt idx="31">
                  <c:v>42799</c:v>
                </c:pt>
                <c:pt idx="32">
                  <c:v>42806</c:v>
                </c:pt>
                <c:pt idx="33">
                  <c:v>42813</c:v>
                </c:pt>
                <c:pt idx="34">
                  <c:v>42820</c:v>
                </c:pt>
                <c:pt idx="35">
                  <c:v>42827</c:v>
                </c:pt>
                <c:pt idx="36">
                  <c:v>42834</c:v>
                </c:pt>
                <c:pt idx="37">
                  <c:v>42841</c:v>
                </c:pt>
                <c:pt idx="38">
                  <c:v>42848</c:v>
                </c:pt>
                <c:pt idx="39">
                  <c:v>42855</c:v>
                </c:pt>
                <c:pt idx="40">
                  <c:v>42862</c:v>
                </c:pt>
                <c:pt idx="41">
                  <c:v>42869</c:v>
                </c:pt>
                <c:pt idx="42">
                  <c:v>42876</c:v>
                </c:pt>
                <c:pt idx="43">
                  <c:v>42883</c:v>
                </c:pt>
                <c:pt idx="44">
                  <c:v>42890</c:v>
                </c:pt>
                <c:pt idx="45">
                  <c:v>42897</c:v>
                </c:pt>
                <c:pt idx="46">
                  <c:v>42904</c:v>
                </c:pt>
                <c:pt idx="47">
                  <c:v>42911</c:v>
                </c:pt>
                <c:pt idx="48">
                  <c:v>42918</c:v>
                </c:pt>
                <c:pt idx="49">
                  <c:v>42925</c:v>
                </c:pt>
                <c:pt idx="50">
                  <c:v>42932</c:v>
                </c:pt>
                <c:pt idx="51">
                  <c:v>42939</c:v>
                </c:pt>
                <c:pt idx="52">
                  <c:v>42946</c:v>
                </c:pt>
                <c:pt idx="53">
                  <c:v>42953</c:v>
                </c:pt>
                <c:pt idx="54">
                  <c:v>42960</c:v>
                </c:pt>
                <c:pt idx="55">
                  <c:v>42967</c:v>
                </c:pt>
                <c:pt idx="56">
                  <c:v>42974</c:v>
                </c:pt>
                <c:pt idx="57">
                  <c:v>42981</c:v>
                </c:pt>
                <c:pt idx="58">
                  <c:v>42988</c:v>
                </c:pt>
                <c:pt idx="59">
                  <c:v>42995</c:v>
                </c:pt>
                <c:pt idx="60">
                  <c:v>43002</c:v>
                </c:pt>
                <c:pt idx="61">
                  <c:v>43009</c:v>
                </c:pt>
                <c:pt idx="62">
                  <c:v>43016</c:v>
                </c:pt>
                <c:pt idx="63">
                  <c:v>43023</c:v>
                </c:pt>
                <c:pt idx="64">
                  <c:v>43030</c:v>
                </c:pt>
                <c:pt idx="65">
                  <c:v>43037</c:v>
                </c:pt>
                <c:pt idx="66">
                  <c:v>43044</c:v>
                </c:pt>
                <c:pt idx="67">
                  <c:v>43051</c:v>
                </c:pt>
                <c:pt idx="68">
                  <c:v>43058</c:v>
                </c:pt>
                <c:pt idx="69">
                  <c:v>43065</c:v>
                </c:pt>
                <c:pt idx="70">
                  <c:v>43072</c:v>
                </c:pt>
                <c:pt idx="71">
                  <c:v>43079</c:v>
                </c:pt>
                <c:pt idx="72">
                  <c:v>43086</c:v>
                </c:pt>
                <c:pt idx="73">
                  <c:v>43093</c:v>
                </c:pt>
                <c:pt idx="74">
                  <c:v>43100</c:v>
                </c:pt>
                <c:pt idx="75">
                  <c:v>43107</c:v>
                </c:pt>
                <c:pt idx="76">
                  <c:v>43114</c:v>
                </c:pt>
                <c:pt idx="77">
                  <c:v>43121</c:v>
                </c:pt>
                <c:pt idx="78">
                  <c:v>43128</c:v>
                </c:pt>
                <c:pt idx="79">
                  <c:v>43135</c:v>
                </c:pt>
                <c:pt idx="80">
                  <c:v>43142</c:v>
                </c:pt>
                <c:pt idx="81">
                  <c:v>43149</c:v>
                </c:pt>
                <c:pt idx="82">
                  <c:v>43156</c:v>
                </c:pt>
                <c:pt idx="83">
                  <c:v>43163</c:v>
                </c:pt>
                <c:pt idx="84">
                  <c:v>43170</c:v>
                </c:pt>
                <c:pt idx="85">
                  <c:v>43177</c:v>
                </c:pt>
                <c:pt idx="86">
                  <c:v>43184</c:v>
                </c:pt>
                <c:pt idx="87">
                  <c:v>43191</c:v>
                </c:pt>
                <c:pt idx="88">
                  <c:v>43198</c:v>
                </c:pt>
                <c:pt idx="89">
                  <c:v>43205</c:v>
                </c:pt>
                <c:pt idx="90">
                  <c:v>43212</c:v>
                </c:pt>
                <c:pt idx="91">
                  <c:v>43219</c:v>
                </c:pt>
                <c:pt idx="92">
                  <c:v>43226</c:v>
                </c:pt>
                <c:pt idx="93">
                  <c:v>43233</c:v>
                </c:pt>
                <c:pt idx="94">
                  <c:v>43240</c:v>
                </c:pt>
                <c:pt idx="95">
                  <c:v>43247</c:v>
                </c:pt>
                <c:pt idx="96">
                  <c:v>43254</c:v>
                </c:pt>
                <c:pt idx="97">
                  <c:v>43261</c:v>
                </c:pt>
                <c:pt idx="98">
                  <c:v>43268</c:v>
                </c:pt>
                <c:pt idx="99">
                  <c:v>43275</c:v>
                </c:pt>
                <c:pt idx="100">
                  <c:v>43282</c:v>
                </c:pt>
                <c:pt idx="101">
                  <c:v>43289</c:v>
                </c:pt>
                <c:pt idx="102">
                  <c:v>43296</c:v>
                </c:pt>
                <c:pt idx="103">
                  <c:v>43303</c:v>
                </c:pt>
                <c:pt idx="104">
                  <c:v>43310</c:v>
                </c:pt>
                <c:pt idx="105">
                  <c:v>43317</c:v>
                </c:pt>
                <c:pt idx="106">
                  <c:v>43324</c:v>
                </c:pt>
                <c:pt idx="107">
                  <c:v>43331</c:v>
                </c:pt>
                <c:pt idx="108">
                  <c:v>43338</c:v>
                </c:pt>
                <c:pt idx="109">
                  <c:v>43345</c:v>
                </c:pt>
                <c:pt idx="110">
                  <c:v>43352</c:v>
                </c:pt>
                <c:pt idx="111">
                  <c:v>43359</c:v>
                </c:pt>
                <c:pt idx="112">
                  <c:v>43366</c:v>
                </c:pt>
                <c:pt idx="113">
                  <c:v>43373</c:v>
                </c:pt>
                <c:pt idx="114">
                  <c:v>43380</c:v>
                </c:pt>
                <c:pt idx="115">
                  <c:v>43387</c:v>
                </c:pt>
                <c:pt idx="116">
                  <c:v>43394</c:v>
                </c:pt>
                <c:pt idx="117">
                  <c:v>43401</c:v>
                </c:pt>
                <c:pt idx="118">
                  <c:v>43408</c:v>
                </c:pt>
                <c:pt idx="119">
                  <c:v>43415</c:v>
                </c:pt>
                <c:pt idx="120">
                  <c:v>43422</c:v>
                </c:pt>
                <c:pt idx="121">
                  <c:v>43429</c:v>
                </c:pt>
                <c:pt idx="122">
                  <c:v>43436</c:v>
                </c:pt>
                <c:pt idx="123">
                  <c:v>43443</c:v>
                </c:pt>
                <c:pt idx="124">
                  <c:v>43450</c:v>
                </c:pt>
                <c:pt idx="125">
                  <c:v>43457</c:v>
                </c:pt>
                <c:pt idx="126">
                  <c:v>43464</c:v>
                </c:pt>
                <c:pt idx="127">
                  <c:v>43471</c:v>
                </c:pt>
                <c:pt idx="128">
                  <c:v>43478</c:v>
                </c:pt>
                <c:pt idx="129">
                  <c:v>43485</c:v>
                </c:pt>
                <c:pt idx="130">
                  <c:v>43492</c:v>
                </c:pt>
                <c:pt idx="131">
                  <c:v>43499</c:v>
                </c:pt>
                <c:pt idx="132">
                  <c:v>43506</c:v>
                </c:pt>
                <c:pt idx="133">
                  <c:v>43513</c:v>
                </c:pt>
                <c:pt idx="134">
                  <c:v>43520</c:v>
                </c:pt>
                <c:pt idx="135">
                  <c:v>43527</c:v>
                </c:pt>
                <c:pt idx="136">
                  <c:v>43534</c:v>
                </c:pt>
                <c:pt idx="137">
                  <c:v>43541</c:v>
                </c:pt>
                <c:pt idx="138">
                  <c:v>43548</c:v>
                </c:pt>
                <c:pt idx="139">
                  <c:v>43555</c:v>
                </c:pt>
                <c:pt idx="140">
                  <c:v>43562</c:v>
                </c:pt>
                <c:pt idx="141">
                  <c:v>43569</c:v>
                </c:pt>
                <c:pt idx="142">
                  <c:v>43576</c:v>
                </c:pt>
                <c:pt idx="143">
                  <c:v>43583</c:v>
                </c:pt>
                <c:pt idx="144">
                  <c:v>43590</c:v>
                </c:pt>
                <c:pt idx="145">
                  <c:v>43597</c:v>
                </c:pt>
                <c:pt idx="146">
                  <c:v>43604</c:v>
                </c:pt>
                <c:pt idx="147">
                  <c:v>43611</c:v>
                </c:pt>
                <c:pt idx="148">
                  <c:v>43618</c:v>
                </c:pt>
                <c:pt idx="149">
                  <c:v>43625</c:v>
                </c:pt>
                <c:pt idx="150">
                  <c:v>43632</c:v>
                </c:pt>
                <c:pt idx="151">
                  <c:v>43639</c:v>
                </c:pt>
                <c:pt idx="152">
                  <c:v>43646</c:v>
                </c:pt>
                <c:pt idx="153">
                  <c:v>43653</c:v>
                </c:pt>
                <c:pt idx="154">
                  <c:v>43660</c:v>
                </c:pt>
                <c:pt idx="155">
                  <c:v>43667</c:v>
                </c:pt>
                <c:pt idx="156">
                  <c:v>43674</c:v>
                </c:pt>
                <c:pt idx="157">
                  <c:v>43681</c:v>
                </c:pt>
                <c:pt idx="158">
                  <c:v>43688</c:v>
                </c:pt>
                <c:pt idx="159">
                  <c:v>43695</c:v>
                </c:pt>
                <c:pt idx="160">
                  <c:v>43702</c:v>
                </c:pt>
                <c:pt idx="161">
                  <c:v>43709</c:v>
                </c:pt>
                <c:pt idx="162">
                  <c:v>43716</c:v>
                </c:pt>
                <c:pt idx="163">
                  <c:v>43723</c:v>
                </c:pt>
                <c:pt idx="164">
                  <c:v>43730</c:v>
                </c:pt>
                <c:pt idx="165">
                  <c:v>43737</c:v>
                </c:pt>
                <c:pt idx="166">
                  <c:v>43744</c:v>
                </c:pt>
                <c:pt idx="167">
                  <c:v>43751</c:v>
                </c:pt>
                <c:pt idx="168">
                  <c:v>43758</c:v>
                </c:pt>
                <c:pt idx="169">
                  <c:v>43765</c:v>
                </c:pt>
                <c:pt idx="170">
                  <c:v>43772</c:v>
                </c:pt>
                <c:pt idx="171">
                  <c:v>43779</c:v>
                </c:pt>
                <c:pt idx="172">
                  <c:v>43786</c:v>
                </c:pt>
                <c:pt idx="173">
                  <c:v>43793</c:v>
                </c:pt>
                <c:pt idx="174">
                  <c:v>43800</c:v>
                </c:pt>
                <c:pt idx="175">
                  <c:v>43807</c:v>
                </c:pt>
                <c:pt idx="176">
                  <c:v>43814</c:v>
                </c:pt>
                <c:pt idx="177">
                  <c:v>43821</c:v>
                </c:pt>
                <c:pt idx="178">
                  <c:v>43828</c:v>
                </c:pt>
                <c:pt idx="179">
                  <c:v>43835</c:v>
                </c:pt>
                <c:pt idx="180">
                  <c:v>43842</c:v>
                </c:pt>
                <c:pt idx="181">
                  <c:v>43849</c:v>
                </c:pt>
                <c:pt idx="182">
                  <c:v>43856</c:v>
                </c:pt>
                <c:pt idx="183">
                  <c:v>43863</c:v>
                </c:pt>
                <c:pt idx="184">
                  <c:v>43870</c:v>
                </c:pt>
                <c:pt idx="185">
                  <c:v>43877</c:v>
                </c:pt>
                <c:pt idx="186">
                  <c:v>43884</c:v>
                </c:pt>
                <c:pt idx="187">
                  <c:v>43891</c:v>
                </c:pt>
                <c:pt idx="188">
                  <c:v>43898</c:v>
                </c:pt>
                <c:pt idx="189">
                  <c:v>43905</c:v>
                </c:pt>
                <c:pt idx="190">
                  <c:v>43912</c:v>
                </c:pt>
                <c:pt idx="191">
                  <c:v>43919</c:v>
                </c:pt>
                <c:pt idx="192">
                  <c:v>43926</c:v>
                </c:pt>
                <c:pt idx="193">
                  <c:v>43933</c:v>
                </c:pt>
                <c:pt idx="194">
                  <c:v>43940</c:v>
                </c:pt>
                <c:pt idx="195">
                  <c:v>43947</c:v>
                </c:pt>
                <c:pt idx="196">
                  <c:v>43954</c:v>
                </c:pt>
                <c:pt idx="197">
                  <c:v>43961</c:v>
                </c:pt>
                <c:pt idx="198">
                  <c:v>43968</c:v>
                </c:pt>
                <c:pt idx="199">
                  <c:v>43975</c:v>
                </c:pt>
                <c:pt idx="200">
                  <c:v>43982</c:v>
                </c:pt>
                <c:pt idx="201">
                  <c:v>43989</c:v>
                </c:pt>
                <c:pt idx="202">
                  <c:v>43996</c:v>
                </c:pt>
                <c:pt idx="203">
                  <c:v>44003</c:v>
                </c:pt>
                <c:pt idx="204">
                  <c:v>44010</c:v>
                </c:pt>
                <c:pt idx="205">
                  <c:v>44017</c:v>
                </c:pt>
                <c:pt idx="206">
                  <c:v>44024</c:v>
                </c:pt>
                <c:pt idx="207">
                  <c:v>44031</c:v>
                </c:pt>
                <c:pt idx="208">
                  <c:v>44038</c:v>
                </c:pt>
                <c:pt idx="209">
                  <c:v>44045</c:v>
                </c:pt>
                <c:pt idx="210">
                  <c:v>44052</c:v>
                </c:pt>
                <c:pt idx="211">
                  <c:v>44059</c:v>
                </c:pt>
                <c:pt idx="212">
                  <c:v>44066</c:v>
                </c:pt>
                <c:pt idx="213">
                  <c:v>44073</c:v>
                </c:pt>
                <c:pt idx="214">
                  <c:v>44080</c:v>
                </c:pt>
                <c:pt idx="215">
                  <c:v>44087</c:v>
                </c:pt>
                <c:pt idx="216">
                  <c:v>44094</c:v>
                </c:pt>
                <c:pt idx="217">
                  <c:v>44101</c:v>
                </c:pt>
                <c:pt idx="218">
                  <c:v>44108</c:v>
                </c:pt>
                <c:pt idx="219">
                  <c:v>44115</c:v>
                </c:pt>
                <c:pt idx="220">
                  <c:v>44122</c:v>
                </c:pt>
                <c:pt idx="221">
                  <c:v>44129</c:v>
                </c:pt>
                <c:pt idx="222">
                  <c:v>44136</c:v>
                </c:pt>
                <c:pt idx="223">
                  <c:v>44143</c:v>
                </c:pt>
                <c:pt idx="224">
                  <c:v>44150</c:v>
                </c:pt>
                <c:pt idx="225">
                  <c:v>44157</c:v>
                </c:pt>
                <c:pt idx="226">
                  <c:v>44164</c:v>
                </c:pt>
                <c:pt idx="227">
                  <c:v>44171</c:v>
                </c:pt>
                <c:pt idx="228">
                  <c:v>44178</c:v>
                </c:pt>
                <c:pt idx="229">
                  <c:v>44185</c:v>
                </c:pt>
                <c:pt idx="230">
                  <c:v>44192</c:v>
                </c:pt>
                <c:pt idx="231">
                  <c:v>44199</c:v>
                </c:pt>
                <c:pt idx="232">
                  <c:v>44206</c:v>
                </c:pt>
                <c:pt idx="233">
                  <c:v>44213</c:v>
                </c:pt>
                <c:pt idx="234">
                  <c:v>44220</c:v>
                </c:pt>
                <c:pt idx="235">
                  <c:v>44227</c:v>
                </c:pt>
              </c:numCache>
            </c:numRef>
          </c:cat>
          <c:val>
            <c:numRef>
              <c:f>'Figures 3.6 &amp; 3.7'!$K$58:$K$293</c:f>
              <c:numCache>
                <c:formatCode>0.00</c:formatCode>
                <c:ptCount val="236"/>
                <c:pt idx="0">
                  <c:v>2.0919088641060899</c:v>
                </c:pt>
                <c:pt idx="1">
                  <c:v>2.1082811434831998</c:v>
                </c:pt>
                <c:pt idx="2">
                  <c:v>2.16675497476602</c:v>
                </c:pt>
                <c:pt idx="3">
                  <c:v>2.1381341333237698</c:v>
                </c:pt>
                <c:pt idx="4">
                  <c:v>2.1137412356928502</c:v>
                </c:pt>
                <c:pt idx="5">
                  <c:v>2.1473820910749399</c:v>
                </c:pt>
                <c:pt idx="6">
                  <c:v>2.1421448892592299</c:v>
                </c:pt>
                <c:pt idx="7">
                  <c:v>2.1341455911462202</c:v>
                </c:pt>
                <c:pt idx="8">
                  <c:v>2.2597879186439398</c:v>
                </c:pt>
                <c:pt idx="9">
                  <c:v>2.1122035793699299</c:v>
                </c:pt>
                <c:pt idx="10">
                  <c:v>2.1613420723610699</c:v>
                </c:pt>
                <c:pt idx="11">
                  <c:v>2.1594858562013899</c:v>
                </c:pt>
                <c:pt idx="12">
                  <c:v>2.15557955502618</c:v>
                </c:pt>
                <c:pt idx="13">
                  <c:v>2.19367393276656</c:v>
                </c:pt>
                <c:pt idx="14">
                  <c:v>2.1488340932609198</c:v>
                </c:pt>
                <c:pt idx="15">
                  <c:v>2.1018163779572299</c:v>
                </c:pt>
                <c:pt idx="16">
                  <c:v>2.1181327954554598</c:v>
                </c:pt>
                <c:pt idx="17">
                  <c:v>2.1769029130801099</c:v>
                </c:pt>
                <c:pt idx="18">
                  <c:v>2.25200665129241</c:v>
                </c:pt>
                <c:pt idx="19">
                  <c:v>2.1410293224854899</c:v>
                </c:pt>
                <c:pt idx="20">
                  <c:v>2.0864091414075001</c:v>
                </c:pt>
                <c:pt idx="21">
                  <c:v>2.1386766715187799</c:v>
                </c:pt>
                <c:pt idx="22">
                  <c:v>2.1991243127671898</c:v>
                </c:pt>
                <c:pt idx="23">
                  <c:v>2.15174309891656</c:v>
                </c:pt>
                <c:pt idx="24">
                  <c:v>2.1182316156806</c:v>
                </c:pt>
                <c:pt idx="25">
                  <c:v>2.0675454033128</c:v>
                </c:pt>
                <c:pt idx="26">
                  <c:v>2.1203517844271298</c:v>
                </c:pt>
                <c:pt idx="27">
                  <c:v>2.0921022512817702</c:v>
                </c:pt>
                <c:pt idx="28">
                  <c:v>2.1813573977093501</c:v>
                </c:pt>
                <c:pt idx="29">
                  <c:v>2.2335579172636901</c:v>
                </c:pt>
                <c:pt idx="30">
                  <c:v>2.1551109101777399</c:v>
                </c:pt>
                <c:pt idx="31">
                  <c:v>2.16534305306353</c:v>
                </c:pt>
                <c:pt idx="32">
                  <c:v>2.1466898579381799</c:v>
                </c:pt>
                <c:pt idx="33">
                  <c:v>2.0896026785985198</c:v>
                </c:pt>
                <c:pt idx="34">
                  <c:v>2.0821893504899598</c:v>
                </c:pt>
                <c:pt idx="35">
                  <c:v>2.0925731257507998</c:v>
                </c:pt>
                <c:pt idx="36">
                  <c:v>2.1936341511847699</c:v>
                </c:pt>
                <c:pt idx="37">
                  <c:v>2.1188013218462101</c:v>
                </c:pt>
                <c:pt idx="38">
                  <c:v>2.1704102722231302</c:v>
                </c:pt>
                <c:pt idx="39">
                  <c:v>2.1479306389843398</c:v>
                </c:pt>
                <c:pt idx="40">
                  <c:v>2.1717796173349702</c:v>
                </c:pt>
                <c:pt idx="41">
                  <c:v>2.1345472418246501</c:v>
                </c:pt>
                <c:pt idx="42">
                  <c:v>2.1494031230777502</c:v>
                </c:pt>
                <c:pt idx="43">
                  <c:v>2.2003595642131302</c:v>
                </c:pt>
                <c:pt idx="44">
                  <c:v>2.15546282626332</c:v>
                </c:pt>
                <c:pt idx="45">
                  <c:v>2.1250722171385599</c:v>
                </c:pt>
                <c:pt idx="46">
                  <c:v>2.13761596520279</c:v>
                </c:pt>
                <c:pt idx="47">
                  <c:v>2.1093734280661698</c:v>
                </c:pt>
                <c:pt idx="48">
                  <c:v>2.1601801142185502</c:v>
                </c:pt>
                <c:pt idx="49">
                  <c:v>2.2250230018791699</c:v>
                </c:pt>
                <c:pt idx="50">
                  <c:v>2.1327714295030602</c:v>
                </c:pt>
                <c:pt idx="51">
                  <c:v>2.0371023987684098</c:v>
                </c:pt>
                <c:pt idx="52">
                  <c:v>2.0030534887331899</c:v>
                </c:pt>
                <c:pt idx="53">
                  <c:v>2.0776601150248499</c:v>
                </c:pt>
                <c:pt idx="54">
                  <c:v>2.08682288578719</c:v>
                </c:pt>
                <c:pt idx="55">
                  <c:v>2.0923310638499801</c:v>
                </c:pt>
                <c:pt idx="56">
                  <c:v>2.0946454026011798</c:v>
                </c:pt>
                <c:pt idx="57">
                  <c:v>2.0934882390094902</c:v>
                </c:pt>
                <c:pt idx="58">
                  <c:v>2.04852643920132</c:v>
                </c:pt>
                <c:pt idx="59">
                  <c:v>2.07087258381193</c:v>
                </c:pt>
                <c:pt idx="60">
                  <c:v>2.09907449833447</c:v>
                </c:pt>
                <c:pt idx="61">
                  <c:v>2.1798302804284599</c:v>
                </c:pt>
                <c:pt idx="62">
                  <c:v>2.1233458479466201</c:v>
                </c:pt>
                <c:pt idx="63">
                  <c:v>2.1448038469442801</c:v>
                </c:pt>
                <c:pt idx="64">
                  <c:v>2.21564830298122</c:v>
                </c:pt>
                <c:pt idx="65">
                  <c:v>2.1200259844070599</c:v>
                </c:pt>
                <c:pt idx="66">
                  <c:v>2.1428210289503098</c:v>
                </c:pt>
                <c:pt idx="67">
                  <c:v>2.2212081158797701</c:v>
                </c:pt>
                <c:pt idx="68">
                  <c:v>2.1887893117462198</c:v>
                </c:pt>
                <c:pt idx="69">
                  <c:v>2.1951817638545101</c:v>
                </c:pt>
                <c:pt idx="70">
                  <c:v>2.11125877879677</c:v>
                </c:pt>
                <c:pt idx="71">
                  <c:v>2.36733916736183</c:v>
                </c:pt>
                <c:pt idx="72">
                  <c:v>2.1781010641722198</c:v>
                </c:pt>
                <c:pt idx="73">
                  <c:v>2.1468293450304499</c:v>
                </c:pt>
                <c:pt idx="74">
                  <c:v>2.1551254619128799</c:v>
                </c:pt>
                <c:pt idx="75">
                  <c:v>2.3737407100756398</c:v>
                </c:pt>
                <c:pt idx="76">
                  <c:v>2.1950469592449999</c:v>
                </c:pt>
                <c:pt idx="77">
                  <c:v>2.1495532343611901</c:v>
                </c:pt>
                <c:pt idx="78">
                  <c:v>2.1163140868729999</c:v>
                </c:pt>
                <c:pt idx="79">
                  <c:v>2.2009474573466798</c:v>
                </c:pt>
                <c:pt idx="80">
                  <c:v>2.37199993383831</c:v>
                </c:pt>
                <c:pt idx="81">
                  <c:v>2.4289751266055402</c:v>
                </c:pt>
                <c:pt idx="82">
                  <c:v>2.2490697430821398</c:v>
                </c:pt>
                <c:pt idx="83">
                  <c:v>2.2559169879102301</c:v>
                </c:pt>
                <c:pt idx="84">
                  <c:v>2.3798271495865699</c:v>
                </c:pt>
                <c:pt idx="85">
                  <c:v>2.2897386173332599</c:v>
                </c:pt>
                <c:pt idx="86">
                  <c:v>2.3083914216646102</c:v>
                </c:pt>
                <c:pt idx="87">
                  <c:v>2.3708453395472402</c:v>
                </c:pt>
                <c:pt idx="88">
                  <c:v>2.3917610329462402</c:v>
                </c:pt>
                <c:pt idx="89">
                  <c:v>2.2782545664400402</c:v>
                </c:pt>
                <c:pt idx="90">
                  <c:v>2.3567832336569698</c:v>
                </c:pt>
                <c:pt idx="91">
                  <c:v>2.3736158645111498</c:v>
                </c:pt>
                <c:pt idx="92">
                  <c:v>2.3159907845942498</c:v>
                </c:pt>
                <c:pt idx="93">
                  <c:v>2.2743924397153501</c:v>
                </c:pt>
                <c:pt idx="94">
                  <c:v>2.49598052683403</c:v>
                </c:pt>
                <c:pt idx="95">
                  <c:v>2.3323687282734502</c:v>
                </c:pt>
                <c:pt idx="96">
                  <c:v>2.3422635956697402</c:v>
                </c:pt>
                <c:pt idx="97">
                  <c:v>2.3572193539516899</c:v>
                </c:pt>
                <c:pt idx="98">
                  <c:v>2.4360551947473401</c:v>
                </c:pt>
                <c:pt idx="99">
                  <c:v>2.2780610794545701</c:v>
                </c:pt>
                <c:pt idx="100">
                  <c:v>2.3206133306804202</c:v>
                </c:pt>
                <c:pt idx="101">
                  <c:v>2.3143695675183902</c:v>
                </c:pt>
                <c:pt idx="102">
                  <c:v>2.4061419019659298</c:v>
                </c:pt>
                <c:pt idx="103">
                  <c:v>2.3585624318135601</c:v>
                </c:pt>
                <c:pt idx="104">
                  <c:v>2.2516618613795298</c:v>
                </c:pt>
                <c:pt idx="105">
                  <c:v>2.4233593664575701</c:v>
                </c:pt>
                <c:pt idx="106">
                  <c:v>2.2877460827133298</c:v>
                </c:pt>
                <c:pt idx="107">
                  <c:v>2.3039122010398998</c:v>
                </c:pt>
                <c:pt idx="108">
                  <c:v>2.36551393669605</c:v>
                </c:pt>
                <c:pt idx="109">
                  <c:v>2.3878813199256799</c:v>
                </c:pt>
                <c:pt idx="110">
                  <c:v>2.3385894206957101</c:v>
                </c:pt>
                <c:pt idx="111">
                  <c:v>2.3871208846278802</c:v>
                </c:pt>
                <c:pt idx="112">
                  <c:v>2.6296217759254299</c:v>
                </c:pt>
                <c:pt idx="113">
                  <c:v>2.30453480126606</c:v>
                </c:pt>
                <c:pt idx="114">
                  <c:v>2.3383612276410801</c:v>
                </c:pt>
                <c:pt idx="115">
                  <c:v>2.7714411865576798</c:v>
                </c:pt>
                <c:pt idx="116">
                  <c:v>2.4490918992836401</c:v>
                </c:pt>
                <c:pt idx="117">
                  <c:v>2.2602897092388399</c:v>
                </c:pt>
                <c:pt idx="118">
                  <c:v>2.2398019955512498</c:v>
                </c:pt>
                <c:pt idx="119">
                  <c:v>2.2349760980050402</c:v>
                </c:pt>
                <c:pt idx="120">
                  <c:v>2.2732858981008102</c:v>
                </c:pt>
                <c:pt idx="121">
                  <c:v>2.3307948311706901</c:v>
                </c:pt>
                <c:pt idx="122">
                  <c:v>2.4566468966699802</c:v>
                </c:pt>
                <c:pt idx="123">
                  <c:v>2.3777445481063499</c:v>
                </c:pt>
                <c:pt idx="124">
                  <c:v>2.3132282431405899</c:v>
                </c:pt>
                <c:pt idx="125">
                  <c:v>2.25514046215102</c:v>
                </c:pt>
                <c:pt idx="126">
                  <c:v>2.23348703093209</c:v>
                </c:pt>
                <c:pt idx="127">
                  <c:v>2.3062039729278401</c:v>
                </c:pt>
                <c:pt idx="128">
                  <c:v>2.3319426811987101</c:v>
                </c:pt>
                <c:pt idx="129">
                  <c:v>2.3716782386368802</c:v>
                </c:pt>
                <c:pt idx="130">
                  <c:v>2.28632113158007</c:v>
                </c:pt>
                <c:pt idx="131">
                  <c:v>2.1427726704465799</c:v>
                </c:pt>
                <c:pt idx="132">
                  <c:v>2.1113628181534301</c:v>
                </c:pt>
                <c:pt idx="133">
                  <c:v>2.3573175154825501</c:v>
                </c:pt>
                <c:pt idx="134">
                  <c:v>2.2151955425071601</c:v>
                </c:pt>
                <c:pt idx="135">
                  <c:v>2.20773686989794</c:v>
                </c:pt>
                <c:pt idx="136">
                  <c:v>2.35698473728652</c:v>
                </c:pt>
                <c:pt idx="137">
                  <c:v>2.4527640698173601</c:v>
                </c:pt>
                <c:pt idx="138">
                  <c:v>2.2479222145287401</c:v>
                </c:pt>
                <c:pt idx="139">
                  <c:v>2.3371312932148101</c:v>
                </c:pt>
                <c:pt idx="140">
                  <c:v>2.2902348810226498</c:v>
                </c:pt>
                <c:pt idx="141">
                  <c:v>2.4635739420456</c:v>
                </c:pt>
                <c:pt idx="142">
                  <c:v>2.2051310884096198</c:v>
                </c:pt>
                <c:pt idx="143">
                  <c:v>2.2498281573239902</c:v>
                </c:pt>
                <c:pt idx="144">
                  <c:v>2.2704903097494098</c:v>
                </c:pt>
                <c:pt idx="145">
                  <c:v>2.5082455117599198</c:v>
                </c:pt>
                <c:pt idx="146">
                  <c:v>2.29271276758156</c:v>
                </c:pt>
                <c:pt idx="147">
                  <c:v>2.3305652540592399</c:v>
                </c:pt>
                <c:pt idx="148">
                  <c:v>2.4079161762185199</c:v>
                </c:pt>
                <c:pt idx="149">
                  <c:v>2.59019192823658</c:v>
                </c:pt>
                <c:pt idx="150">
                  <c:v>2.4492052117996801</c:v>
                </c:pt>
                <c:pt idx="151">
                  <c:v>2.3365133305792098</c:v>
                </c:pt>
                <c:pt idx="152">
                  <c:v>2.29888569781455</c:v>
                </c:pt>
                <c:pt idx="153" formatCode="#,##0.00">
                  <c:v>2.3751052437305802</c:v>
                </c:pt>
                <c:pt idx="154" formatCode="#,##0.00">
                  <c:v>2.40087267030448</c:v>
                </c:pt>
                <c:pt idx="155" formatCode="#,##0.00">
                  <c:v>2.51076777959487</c:v>
                </c:pt>
                <c:pt idx="156" formatCode="#,##0.00">
                  <c:v>2.5292435117739802</c:v>
                </c:pt>
                <c:pt idx="157" formatCode="#,##0.00">
                  <c:v>2.4903550902333</c:v>
                </c:pt>
                <c:pt idx="158" formatCode="#,##0.00">
                  <c:v>2.4523158919202799</c:v>
                </c:pt>
                <c:pt idx="159" formatCode="#,##0.00">
                  <c:v>2.2544281761367602</c:v>
                </c:pt>
                <c:pt idx="160" formatCode="#,##0.00">
                  <c:v>2.25293097371148</c:v>
                </c:pt>
                <c:pt idx="161" formatCode="#,##0.00">
                  <c:v>2.3795581285887102</c:v>
                </c:pt>
                <c:pt idx="162" formatCode="#,##0.00">
                  <c:v>2.4855760171108701</c:v>
                </c:pt>
                <c:pt idx="163" formatCode="#,##0.00">
                  <c:v>2.21740797762752</c:v>
                </c:pt>
                <c:pt idx="164" formatCode="#,##0.00">
                  <c:v>2.2658502224762298</c:v>
                </c:pt>
                <c:pt idx="165" formatCode="#,##0.00">
                  <c:v>2.2890071253836499</c:v>
                </c:pt>
                <c:pt idx="166" formatCode="#,##0.00">
                  <c:v>2.1830003313320301</c:v>
                </c:pt>
                <c:pt idx="167" formatCode="#,##0.00">
                  <c:v>2.26251786991042</c:v>
                </c:pt>
                <c:pt idx="168" formatCode="#,##0.00">
                  <c:v>2.4505393720824</c:v>
                </c:pt>
                <c:pt idx="169" formatCode="#,##0.00">
                  <c:v>2.23817537354034</c:v>
                </c:pt>
                <c:pt idx="170" formatCode="#,##0.00">
                  <c:v>2.1920801764892399</c:v>
                </c:pt>
                <c:pt idx="171" formatCode="#,##0.00">
                  <c:v>2.2016852862668301</c:v>
                </c:pt>
                <c:pt idx="172" formatCode="#,##0.00">
                  <c:v>2.5233383451981299</c:v>
                </c:pt>
                <c:pt idx="173" formatCode="#,##0.00">
                  <c:v>2.2493151535416498</c:v>
                </c:pt>
                <c:pt idx="174" formatCode="#,##0.00">
                  <c:v>2.1772177885530399</c:v>
                </c:pt>
                <c:pt idx="175" formatCode="#,##0.00">
                  <c:v>2.5509133926779799</c:v>
                </c:pt>
                <c:pt idx="176" formatCode="#,##0.00">
                  <c:v>2.1869424298454598</c:v>
                </c:pt>
                <c:pt idx="177" formatCode="#,##0.00">
                  <c:v>2.1591738277966899</c:v>
                </c:pt>
                <c:pt idx="178" formatCode="#,##0.00">
                  <c:v>2.1062917822606799</c:v>
                </c:pt>
                <c:pt idx="179" formatCode="#,##0.00">
                  <c:v>2.4639716105448901</c:v>
                </c:pt>
                <c:pt idx="180" formatCode="#,##0.00">
                  <c:v>2.4035408244415102</c:v>
                </c:pt>
                <c:pt idx="181" formatCode="#,##0.00">
                  <c:v>2.1959629347563698</c:v>
                </c:pt>
                <c:pt idx="182" formatCode="#,##0.00">
                  <c:v>2.1729530165959199</c:v>
                </c:pt>
                <c:pt idx="183" formatCode="#,##0.00">
                  <c:v>2.32843139769439</c:v>
                </c:pt>
                <c:pt idx="184" formatCode="#,##0.00">
                  <c:v>2.39674796201031</c:v>
                </c:pt>
                <c:pt idx="185" formatCode="#,##0.00">
                  <c:v>2.3023021043925</c:v>
                </c:pt>
                <c:pt idx="186" formatCode="#,##0.00">
                  <c:v>2.2078898284861599</c:v>
                </c:pt>
                <c:pt idx="187" formatCode="#,##0.00">
                  <c:v>2.2203298541578498</c:v>
                </c:pt>
                <c:pt idx="188" formatCode="#,##0.00">
                  <c:v>2.46069439400704</c:v>
                </c:pt>
                <c:pt idx="189" formatCode="#,##0.00">
                  <c:v>2.46133262629664</c:v>
                </c:pt>
                <c:pt idx="190" formatCode="#,##0.00">
                  <c:v>2.4726619303360602</c:v>
                </c:pt>
                <c:pt idx="191" formatCode="#,##0.00">
                  <c:v>2.61624931035522</c:v>
                </c:pt>
                <c:pt idx="192" formatCode="#,##0.00">
                  <c:v>2.52733557798354</c:v>
                </c:pt>
                <c:pt idx="193" formatCode="#,##0.00">
                  <c:v>2.52274973296959</c:v>
                </c:pt>
                <c:pt idx="194" formatCode="#,##0.00">
                  <c:v>2.5825929738225102</c:v>
                </c:pt>
                <c:pt idx="195" formatCode="#,##0.00">
                  <c:v>2.3592558016731902</c:v>
                </c:pt>
                <c:pt idx="196" formatCode="#,##0.00">
                  <c:v>2.34434541655415</c:v>
                </c:pt>
                <c:pt idx="197" formatCode="#,##0.00">
                  <c:v>2.5915356255815798</c:v>
                </c:pt>
                <c:pt idx="198" formatCode="#,##0.00">
                  <c:v>2.0067803276893699</c:v>
                </c:pt>
                <c:pt idx="199" formatCode="#,##0.00">
                  <c:v>1.93022421590949</c:v>
                </c:pt>
                <c:pt idx="200" formatCode="#,##0.00">
                  <c:v>1.8838395246180799</c:v>
                </c:pt>
                <c:pt idx="201" formatCode="#,##0.00">
                  <c:v>2.3472817503474799</c:v>
                </c:pt>
                <c:pt idx="202" formatCode="#,##0.00">
                  <c:v>2.04714823557631</c:v>
                </c:pt>
                <c:pt idx="203" formatCode="#,##0.00">
                  <c:v>1.92892154374672</c:v>
                </c:pt>
                <c:pt idx="204" formatCode="#,##0.00">
                  <c:v>1.8998942591588901</c:v>
                </c:pt>
                <c:pt idx="205">
                  <c:v>1.87320591353324</c:v>
                </c:pt>
                <c:pt idx="206">
                  <c:v>2.0597680992358001</c:v>
                </c:pt>
                <c:pt idx="207">
                  <c:v>2.15327776182485</c:v>
                </c:pt>
                <c:pt idx="208">
                  <c:v>1.8931287457572601</c:v>
                </c:pt>
                <c:pt idx="209">
                  <c:v>1.91911164478013</c:v>
                </c:pt>
                <c:pt idx="210">
                  <c:v>1.89397215539083</c:v>
                </c:pt>
                <c:pt idx="211">
                  <c:v>1.8810752400309201</c:v>
                </c:pt>
                <c:pt idx="212">
                  <c:v>2.17548813749544</c:v>
                </c:pt>
                <c:pt idx="213">
                  <c:v>1.9837808586505501</c:v>
                </c:pt>
                <c:pt idx="214">
                  <c:v>1.98237435820327</c:v>
                </c:pt>
                <c:pt idx="215">
                  <c:v>1.98082542579356</c:v>
                </c:pt>
                <c:pt idx="216">
                  <c:v>1.9356797101038501</c:v>
                </c:pt>
                <c:pt idx="217">
                  <c:v>2.1320643025287498</c:v>
                </c:pt>
                <c:pt idx="218">
                  <c:v>2.1539334359687698</c:v>
                </c:pt>
                <c:pt idx="219">
                  <c:v>1.9328564112151301</c:v>
                </c:pt>
                <c:pt idx="220">
                  <c:v>1.95288767624003</c:v>
                </c:pt>
                <c:pt idx="221">
                  <c:v>1.8404193771625601</c:v>
                </c:pt>
                <c:pt idx="222">
                  <c:v>1.9164517967888099</c:v>
                </c:pt>
                <c:pt idx="223">
                  <c:v>2.1452445566963698</c:v>
                </c:pt>
                <c:pt idx="224">
                  <c:v>2.1863733742484701</c:v>
                </c:pt>
                <c:pt idx="225">
                  <c:v>2.13220117885546</c:v>
                </c:pt>
                <c:pt idx="226">
                  <c:v>2.1513158820056399</c:v>
                </c:pt>
                <c:pt idx="227">
                  <c:v>2.3496927529193901</c:v>
                </c:pt>
                <c:pt idx="228">
                  <c:v>2.31956235438633</c:v>
                </c:pt>
                <c:pt idx="229">
                  <c:v>2.1750915075518602</c:v>
                </c:pt>
                <c:pt idx="230">
                  <c:v>2.17174789997435</c:v>
                </c:pt>
                <c:pt idx="231">
                  <c:v>2.0714800370661299</c:v>
                </c:pt>
                <c:pt idx="232">
                  <c:v>2.1386863267693301</c:v>
                </c:pt>
                <c:pt idx="233">
                  <c:v>2.39289590792588</c:v>
                </c:pt>
                <c:pt idx="234">
                  <c:v>2.1998548642234099</c:v>
                </c:pt>
                <c:pt idx="235">
                  <c:v>2.2329790468553101</c:v>
                </c:pt>
              </c:numCache>
            </c:numRef>
          </c:val>
          <c:smooth val="0"/>
        </c:ser>
        <c:dLbls>
          <c:showLegendKey val="0"/>
          <c:showVal val="0"/>
          <c:showCatName val="0"/>
          <c:showSerName val="0"/>
          <c:showPercent val="0"/>
          <c:showBubbleSize val="0"/>
        </c:dLbls>
        <c:smooth val="0"/>
        <c:axId val="427282008"/>
        <c:axId val="427279656"/>
      </c:lineChart>
      <c:dateAx>
        <c:axId val="427282008"/>
        <c:scaling>
          <c:orientation val="minMax"/>
        </c:scaling>
        <c:delete val="0"/>
        <c:axPos val="b"/>
        <c:numFmt formatCode="mmm\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alibri" panose="020F0502020204030204" pitchFamily="34" charset="0"/>
              </a:defRPr>
            </a:pPr>
            <a:endParaRPr lang="en-US"/>
          </a:p>
        </c:txPr>
        <c:crossAx val="427279656"/>
        <c:crosses val="autoZero"/>
        <c:auto val="1"/>
        <c:lblOffset val="100"/>
        <c:baseTimeUnit val="days"/>
        <c:majorUnit val="3"/>
        <c:majorTimeUnit val="months"/>
        <c:minorUnit val="3"/>
        <c:minorTimeUnit val="months"/>
      </c:dateAx>
      <c:valAx>
        <c:axId val="4272796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alibri" panose="020F0502020204030204" pitchFamily="34" charset="0"/>
              </a:defRPr>
            </a:pPr>
            <a:endParaRPr lang="en-US"/>
          </a:p>
        </c:txPr>
        <c:crossAx val="427282008"/>
        <c:crosses val="autoZero"/>
        <c:crossBetween val="between"/>
      </c:valAx>
      <c:spPr>
        <a:solidFill>
          <a:srgbClr val="FFFFFF"/>
        </a:solidFill>
        <a:ln>
          <a:noFill/>
        </a:ln>
        <a:effectLst/>
      </c:spPr>
    </c:plotArea>
    <c:legend>
      <c:legendPos val="b"/>
      <c:layout>
        <c:manualLayout>
          <c:xMode val="edge"/>
          <c:yMode val="edge"/>
          <c:x val="0.20935705259064838"/>
          <c:y val="7.3690788651418569E-3"/>
          <c:w val="0.51215009234956743"/>
          <c:h val="7.65311478922277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alibri" panose="020F050202020403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54651501895599E-2"/>
          <c:y val="0.10430839002267574"/>
          <c:w val="0.88938485467094386"/>
          <c:h val="0.67599335797311033"/>
        </c:manualLayout>
      </c:layout>
      <c:lineChart>
        <c:grouping val="standard"/>
        <c:varyColors val="0"/>
        <c:ser>
          <c:idx val="1"/>
          <c:order val="0"/>
          <c:tx>
            <c:v>Difference between Premium 95 and E10 prices</c:v>
          </c:tx>
          <c:spPr>
            <a:ln w="12700" cap="rnd">
              <a:solidFill>
                <a:srgbClr val="0079C4"/>
              </a:solidFill>
              <a:prstDash val="solid"/>
              <a:round/>
            </a:ln>
            <a:effectLst/>
          </c:spPr>
          <c:marker>
            <c:symbol val="none"/>
          </c:marker>
          <c:cat>
            <c:numRef>
              <c:f>'Figures 3.6 &amp; 3.7'!$J$58:$J$293</c:f>
              <c:numCache>
                <c:formatCode>mmm\ yyyy;@</c:formatCode>
                <c:ptCount val="236"/>
                <c:pt idx="0">
                  <c:v>42582</c:v>
                </c:pt>
                <c:pt idx="1">
                  <c:v>42589</c:v>
                </c:pt>
                <c:pt idx="2">
                  <c:v>42596</c:v>
                </c:pt>
                <c:pt idx="3">
                  <c:v>42603</c:v>
                </c:pt>
                <c:pt idx="4">
                  <c:v>42610</c:v>
                </c:pt>
                <c:pt idx="5">
                  <c:v>42617</c:v>
                </c:pt>
                <c:pt idx="6">
                  <c:v>42624</c:v>
                </c:pt>
                <c:pt idx="7">
                  <c:v>42631</c:v>
                </c:pt>
                <c:pt idx="8">
                  <c:v>42638</c:v>
                </c:pt>
                <c:pt idx="9">
                  <c:v>42645</c:v>
                </c:pt>
                <c:pt idx="10">
                  <c:v>42652</c:v>
                </c:pt>
                <c:pt idx="11">
                  <c:v>42659</c:v>
                </c:pt>
                <c:pt idx="12">
                  <c:v>42666</c:v>
                </c:pt>
                <c:pt idx="13">
                  <c:v>42673</c:v>
                </c:pt>
                <c:pt idx="14">
                  <c:v>42680</c:v>
                </c:pt>
                <c:pt idx="15">
                  <c:v>42687</c:v>
                </c:pt>
                <c:pt idx="16">
                  <c:v>42694</c:v>
                </c:pt>
                <c:pt idx="17">
                  <c:v>42701</c:v>
                </c:pt>
                <c:pt idx="18">
                  <c:v>42708</c:v>
                </c:pt>
                <c:pt idx="19">
                  <c:v>42715</c:v>
                </c:pt>
                <c:pt idx="20">
                  <c:v>42722</c:v>
                </c:pt>
                <c:pt idx="21">
                  <c:v>42729</c:v>
                </c:pt>
                <c:pt idx="22">
                  <c:v>42736</c:v>
                </c:pt>
                <c:pt idx="23">
                  <c:v>42743</c:v>
                </c:pt>
                <c:pt idx="24">
                  <c:v>42750</c:v>
                </c:pt>
                <c:pt idx="25">
                  <c:v>42757</c:v>
                </c:pt>
                <c:pt idx="26">
                  <c:v>42764</c:v>
                </c:pt>
                <c:pt idx="27">
                  <c:v>42771</c:v>
                </c:pt>
                <c:pt idx="28">
                  <c:v>42778</c:v>
                </c:pt>
                <c:pt idx="29">
                  <c:v>42785</c:v>
                </c:pt>
                <c:pt idx="30">
                  <c:v>42792</c:v>
                </c:pt>
                <c:pt idx="31">
                  <c:v>42799</c:v>
                </c:pt>
                <c:pt idx="32">
                  <c:v>42806</c:v>
                </c:pt>
                <c:pt idx="33">
                  <c:v>42813</c:v>
                </c:pt>
                <c:pt idx="34">
                  <c:v>42820</c:v>
                </c:pt>
                <c:pt idx="35">
                  <c:v>42827</c:v>
                </c:pt>
                <c:pt idx="36">
                  <c:v>42834</c:v>
                </c:pt>
                <c:pt idx="37">
                  <c:v>42841</c:v>
                </c:pt>
                <c:pt idx="38">
                  <c:v>42848</c:v>
                </c:pt>
                <c:pt idx="39">
                  <c:v>42855</c:v>
                </c:pt>
                <c:pt idx="40">
                  <c:v>42862</c:v>
                </c:pt>
                <c:pt idx="41">
                  <c:v>42869</c:v>
                </c:pt>
                <c:pt idx="42">
                  <c:v>42876</c:v>
                </c:pt>
                <c:pt idx="43">
                  <c:v>42883</c:v>
                </c:pt>
                <c:pt idx="44">
                  <c:v>42890</c:v>
                </c:pt>
                <c:pt idx="45">
                  <c:v>42897</c:v>
                </c:pt>
                <c:pt idx="46">
                  <c:v>42904</c:v>
                </c:pt>
                <c:pt idx="47">
                  <c:v>42911</c:v>
                </c:pt>
                <c:pt idx="48">
                  <c:v>42918</c:v>
                </c:pt>
                <c:pt idx="49">
                  <c:v>42925</c:v>
                </c:pt>
                <c:pt idx="50">
                  <c:v>42932</c:v>
                </c:pt>
                <c:pt idx="51">
                  <c:v>42939</c:v>
                </c:pt>
                <c:pt idx="52">
                  <c:v>42946</c:v>
                </c:pt>
                <c:pt idx="53">
                  <c:v>42953</c:v>
                </c:pt>
                <c:pt idx="54">
                  <c:v>42960</c:v>
                </c:pt>
                <c:pt idx="55">
                  <c:v>42967</c:v>
                </c:pt>
                <c:pt idx="56">
                  <c:v>42974</c:v>
                </c:pt>
                <c:pt idx="57">
                  <c:v>42981</c:v>
                </c:pt>
                <c:pt idx="58">
                  <c:v>42988</c:v>
                </c:pt>
                <c:pt idx="59">
                  <c:v>42995</c:v>
                </c:pt>
                <c:pt idx="60">
                  <c:v>43002</c:v>
                </c:pt>
                <c:pt idx="61">
                  <c:v>43009</c:v>
                </c:pt>
                <c:pt idx="62">
                  <c:v>43016</c:v>
                </c:pt>
                <c:pt idx="63">
                  <c:v>43023</c:v>
                </c:pt>
                <c:pt idx="64">
                  <c:v>43030</c:v>
                </c:pt>
                <c:pt idx="65">
                  <c:v>43037</c:v>
                </c:pt>
                <c:pt idx="66">
                  <c:v>43044</c:v>
                </c:pt>
                <c:pt idx="67">
                  <c:v>43051</c:v>
                </c:pt>
                <c:pt idx="68">
                  <c:v>43058</c:v>
                </c:pt>
                <c:pt idx="69">
                  <c:v>43065</c:v>
                </c:pt>
                <c:pt idx="70">
                  <c:v>43072</c:v>
                </c:pt>
                <c:pt idx="71">
                  <c:v>43079</c:v>
                </c:pt>
                <c:pt idx="72">
                  <c:v>43086</c:v>
                </c:pt>
                <c:pt idx="73">
                  <c:v>43093</c:v>
                </c:pt>
                <c:pt idx="74">
                  <c:v>43100</c:v>
                </c:pt>
                <c:pt idx="75">
                  <c:v>43107</c:v>
                </c:pt>
                <c:pt idx="76">
                  <c:v>43114</c:v>
                </c:pt>
                <c:pt idx="77">
                  <c:v>43121</c:v>
                </c:pt>
                <c:pt idx="78">
                  <c:v>43128</c:v>
                </c:pt>
                <c:pt idx="79">
                  <c:v>43135</c:v>
                </c:pt>
                <c:pt idx="80">
                  <c:v>43142</c:v>
                </c:pt>
                <c:pt idx="81">
                  <c:v>43149</c:v>
                </c:pt>
                <c:pt idx="82">
                  <c:v>43156</c:v>
                </c:pt>
                <c:pt idx="83">
                  <c:v>43163</c:v>
                </c:pt>
                <c:pt idx="84">
                  <c:v>43170</c:v>
                </c:pt>
                <c:pt idx="85">
                  <c:v>43177</c:v>
                </c:pt>
                <c:pt idx="86">
                  <c:v>43184</c:v>
                </c:pt>
                <c:pt idx="87">
                  <c:v>43191</c:v>
                </c:pt>
                <c:pt idx="88">
                  <c:v>43198</c:v>
                </c:pt>
                <c:pt idx="89">
                  <c:v>43205</c:v>
                </c:pt>
                <c:pt idx="90">
                  <c:v>43212</c:v>
                </c:pt>
                <c:pt idx="91">
                  <c:v>43219</c:v>
                </c:pt>
                <c:pt idx="92">
                  <c:v>43226</c:v>
                </c:pt>
                <c:pt idx="93">
                  <c:v>43233</c:v>
                </c:pt>
                <c:pt idx="94">
                  <c:v>43240</c:v>
                </c:pt>
                <c:pt idx="95">
                  <c:v>43247</c:v>
                </c:pt>
                <c:pt idx="96">
                  <c:v>43254</c:v>
                </c:pt>
                <c:pt idx="97">
                  <c:v>43261</c:v>
                </c:pt>
                <c:pt idx="98">
                  <c:v>43268</c:v>
                </c:pt>
                <c:pt idx="99">
                  <c:v>43275</c:v>
                </c:pt>
                <c:pt idx="100">
                  <c:v>43282</c:v>
                </c:pt>
                <c:pt idx="101">
                  <c:v>43289</c:v>
                </c:pt>
                <c:pt idx="102">
                  <c:v>43296</c:v>
                </c:pt>
                <c:pt idx="103">
                  <c:v>43303</c:v>
                </c:pt>
                <c:pt idx="104">
                  <c:v>43310</c:v>
                </c:pt>
                <c:pt idx="105">
                  <c:v>43317</c:v>
                </c:pt>
                <c:pt idx="106">
                  <c:v>43324</c:v>
                </c:pt>
                <c:pt idx="107">
                  <c:v>43331</c:v>
                </c:pt>
                <c:pt idx="108">
                  <c:v>43338</c:v>
                </c:pt>
                <c:pt idx="109">
                  <c:v>43345</c:v>
                </c:pt>
                <c:pt idx="110">
                  <c:v>43352</c:v>
                </c:pt>
                <c:pt idx="111">
                  <c:v>43359</c:v>
                </c:pt>
                <c:pt idx="112">
                  <c:v>43366</c:v>
                </c:pt>
                <c:pt idx="113">
                  <c:v>43373</c:v>
                </c:pt>
                <c:pt idx="114">
                  <c:v>43380</c:v>
                </c:pt>
                <c:pt idx="115">
                  <c:v>43387</c:v>
                </c:pt>
                <c:pt idx="116">
                  <c:v>43394</c:v>
                </c:pt>
                <c:pt idx="117">
                  <c:v>43401</c:v>
                </c:pt>
                <c:pt idx="118">
                  <c:v>43408</c:v>
                </c:pt>
                <c:pt idx="119">
                  <c:v>43415</c:v>
                </c:pt>
                <c:pt idx="120">
                  <c:v>43422</c:v>
                </c:pt>
                <c:pt idx="121">
                  <c:v>43429</c:v>
                </c:pt>
                <c:pt idx="122">
                  <c:v>43436</c:v>
                </c:pt>
                <c:pt idx="123">
                  <c:v>43443</c:v>
                </c:pt>
                <c:pt idx="124">
                  <c:v>43450</c:v>
                </c:pt>
                <c:pt idx="125">
                  <c:v>43457</c:v>
                </c:pt>
                <c:pt idx="126">
                  <c:v>43464</c:v>
                </c:pt>
                <c:pt idx="127">
                  <c:v>43471</c:v>
                </c:pt>
                <c:pt idx="128">
                  <c:v>43478</c:v>
                </c:pt>
                <c:pt idx="129">
                  <c:v>43485</c:v>
                </c:pt>
                <c:pt idx="130">
                  <c:v>43492</c:v>
                </c:pt>
                <c:pt idx="131">
                  <c:v>43499</c:v>
                </c:pt>
                <c:pt idx="132">
                  <c:v>43506</c:v>
                </c:pt>
                <c:pt idx="133">
                  <c:v>43513</c:v>
                </c:pt>
                <c:pt idx="134">
                  <c:v>43520</c:v>
                </c:pt>
                <c:pt idx="135">
                  <c:v>43527</c:v>
                </c:pt>
                <c:pt idx="136">
                  <c:v>43534</c:v>
                </c:pt>
                <c:pt idx="137">
                  <c:v>43541</c:v>
                </c:pt>
                <c:pt idx="138">
                  <c:v>43548</c:v>
                </c:pt>
                <c:pt idx="139">
                  <c:v>43555</c:v>
                </c:pt>
                <c:pt idx="140">
                  <c:v>43562</c:v>
                </c:pt>
                <c:pt idx="141">
                  <c:v>43569</c:v>
                </c:pt>
                <c:pt idx="142">
                  <c:v>43576</c:v>
                </c:pt>
                <c:pt idx="143">
                  <c:v>43583</c:v>
                </c:pt>
                <c:pt idx="144">
                  <c:v>43590</c:v>
                </c:pt>
                <c:pt idx="145">
                  <c:v>43597</c:v>
                </c:pt>
                <c:pt idx="146">
                  <c:v>43604</c:v>
                </c:pt>
                <c:pt idx="147">
                  <c:v>43611</c:v>
                </c:pt>
                <c:pt idx="148">
                  <c:v>43618</c:v>
                </c:pt>
                <c:pt idx="149">
                  <c:v>43625</c:v>
                </c:pt>
                <c:pt idx="150">
                  <c:v>43632</c:v>
                </c:pt>
                <c:pt idx="151">
                  <c:v>43639</c:v>
                </c:pt>
                <c:pt idx="152">
                  <c:v>43646</c:v>
                </c:pt>
                <c:pt idx="153">
                  <c:v>43653</c:v>
                </c:pt>
                <c:pt idx="154">
                  <c:v>43660</c:v>
                </c:pt>
                <c:pt idx="155">
                  <c:v>43667</c:v>
                </c:pt>
                <c:pt idx="156">
                  <c:v>43674</c:v>
                </c:pt>
                <c:pt idx="157">
                  <c:v>43681</c:v>
                </c:pt>
                <c:pt idx="158">
                  <c:v>43688</c:v>
                </c:pt>
                <c:pt idx="159">
                  <c:v>43695</c:v>
                </c:pt>
                <c:pt idx="160">
                  <c:v>43702</c:v>
                </c:pt>
                <c:pt idx="161">
                  <c:v>43709</c:v>
                </c:pt>
                <c:pt idx="162">
                  <c:v>43716</c:v>
                </c:pt>
                <c:pt idx="163">
                  <c:v>43723</c:v>
                </c:pt>
                <c:pt idx="164">
                  <c:v>43730</c:v>
                </c:pt>
                <c:pt idx="165">
                  <c:v>43737</c:v>
                </c:pt>
                <c:pt idx="166">
                  <c:v>43744</c:v>
                </c:pt>
                <c:pt idx="167">
                  <c:v>43751</c:v>
                </c:pt>
                <c:pt idx="168">
                  <c:v>43758</c:v>
                </c:pt>
                <c:pt idx="169">
                  <c:v>43765</c:v>
                </c:pt>
                <c:pt idx="170">
                  <c:v>43772</c:v>
                </c:pt>
                <c:pt idx="171">
                  <c:v>43779</c:v>
                </c:pt>
                <c:pt idx="172">
                  <c:v>43786</c:v>
                </c:pt>
                <c:pt idx="173">
                  <c:v>43793</c:v>
                </c:pt>
                <c:pt idx="174">
                  <c:v>43800</c:v>
                </c:pt>
                <c:pt idx="175">
                  <c:v>43807</c:v>
                </c:pt>
                <c:pt idx="176">
                  <c:v>43814</c:v>
                </c:pt>
                <c:pt idx="177">
                  <c:v>43821</c:v>
                </c:pt>
                <c:pt idx="178">
                  <c:v>43828</c:v>
                </c:pt>
                <c:pt idx="179">
                  <c:v>43835</c:v>
                </c:pt>
                <c:pt idx="180">
                  <c:v>43842</c:v>
                </c:pt>
                <c:pt idx="181">
                  <c:v>43849</c:v>
                </c:pt>
                <c:pt idx="182">
                  <c:v>43856</c:v>
                </c:pt>
                <c:pt idx="183">
                  <c:v>43863</c:v>
                </c:pt>
                <c:pt idx="184">
                  <c:v>43870</c:v>
                </c:pt>
                <c:pt idx="185">
                  <c:v>43877</c:v>
                </c:pt>
                <c:pt idx="186">
                  <c:v>43884</c:v>
                </c:pt>
                <c:pt idx="187">
                  <c:v>43891</c:v>
                </c:pt>
                <c:pt idx="188">
                  <c:v>43898</c:v>
                </c:pt>
                <c:pt idx="189">
                  <c:v>43905</c:v>
                </c:pt>
                <c:pt idx="190">
                  <c:v>43912</c:v>
                </c:pt>
                <c:pt idx="191">
                  <c:v>43919</c:v>
                </c:pt>
                <c:pt idx="192">
                  <c:v>43926</c:v>
                </c:pt>
                <c:pt idx="193">
                  <c:v>43933</c:v>
                </c:pt>
                <c:pt idx="194">
                  <c:v>43940</c:v>
                </c:pt>
                <c:pt idx="195">
                  <c:v>43947</c:v>
                </c:pt>
                <c:pt idx="196">
                  <c:v>43954</c:v>
                </c:pt>
                <c:pt idx="197">
                  <c:v>43961</c:v>
                </c:pt>
                <c:pt idx="198">
                  <c:v>43968</c:v>
                </c:pt>
                <c:pt idx="199">
                  <c:v>43975</c:v>
                </c:pt>
                <c:pt idx="200">
                  <c:v>43982</c:v>
                </c:pt>
                <c:pt idx="201">
                  <c:v>43989</c:v>
                </c:pt>
                <c:pt idx="202">
                  <c:v>43996</c:v>
                </c:pt>
                <c:pt idx="203">
                  <c:v>44003</c:v>
                </c:pt>
                <c:pt idx="204">
                  <c:v>44010</c:v>
                </c:pt>
                <c:pt idx="205">
                  <c:v>44017</c:v>
                </c:pt>
                <c:pt idx="206">
                  <c:v>44024</c:v>
                </c:pt>
                <c:pt idx="207">
                  <c:v>44031</c:v>
                </c:pt>
                <c:pt idx="208">
                  <c:v>44038</c:v>
                </c:pt>
                <c:pt idx="209">
                  <c:v>44045</c:v>
                </c:pt>
                <c:pt idx="210">
                  <c:v>44052</c:v>
                </c:pt>
                <c:pt idx="211">
                  <c:v>44059</c:v>
                </c:pt>
                <c:pt idx="212">
                  <c:v>44066</c:v>
                </c:pt>
                <c:pt idx="213">
                  <c:v>44073</c:v>
                </c:pt>
                <c:pt idx="214">
                  <c:v>44080</c:v>
                </c:pt>
                <c:pt idx="215">
                  <c:v>44087</c:v>
                </c:pt>
                <c:pt idx="216">
                  <c:v>44094</c:v>
                </c:pt>
                <c:pt idx="217">
                  <c:v>44101</c:v>
                </c:pt>
                <c:pt idx="218">
                  <c:v>44108</c:v>
                </c:pt>
                <c:pt idx="219">
                  <c:v>44115</c:v>
                </c:pt>
                <c:pt idx="220">
                  <c:v>44122</c:v>
                </c:pt>
                <c:pt idx="221">
                  <c:v>44129</c:v>
                </c:pt>
                <c:pt idx="222">
                  <c:v>44136</c:v>
                </c:pt>
                <c:pt idx="223">
                  <c:v>44143</c:v>
                </c:pt>
                <c:pt idx="224">
                  <c:v>44150</c:v>
                </c:pt>
                <c:pt idx="225">
                  <c:v>44157</c:v>
                </c:pt>
                <c:pt idx="226">
                  <c:v>44164</c:v>
                </c:pt>
                <c:pt idx="227">
                  <c:v>44171</c:v>
                </c:pt>
                <c:pt idx="228">
                  <c:v>44178</c:v>
                </c:pt>
                <c:pt idx="229">
                  <c:v>44185</c:v>
                </c:pt>
                <c:pt idx="230">
                  <c:v>44192</c:v>
                </c:pt>
                <c:pt idx="231">
                  <c:v>44199</c:v>
                </c:pt>
                <c:pt idx="232">
                  <c:v>44206</c:v>
                </c:pt>
                <c:pt idx="233">
                  <c:v>44213</c:v>
                </c:pt>
                <c:pt idx="234">
                  <c:v>44220</c:v>
                </c:pt>
                <c:pt idx="235">
                  <c:v>44227</c:v>
                </c:pt>
              </c:numCache>
            </c:numRef>
          </c:cat>
          <c:val>
            <c:numRef>
              <c:f>'Figures 3.6 &amp; 3.7'!$L$58:$L$293</c:f>
              <c:numCache>
                <c:formatCode>0.00</c:formatCode>
                <c:ptCount val="236"/>
                <c:pt idx="0">
                  <c:v>13.955660811996401</c:v>
                </c:pt>
                <c:pt idx="1">
                  <c:v>14.0240898828442</c:v>
                </c:pt>
                <c:pt idx="2">
                  <c:v>13.8866965080711</c:v>
                </c:pt>
                <c:pt idx="3">
                  <c:v>13.983918761088599</c:v>
                </c:pt>
                <c:pt idx="4">
                  <c:v>13.857979478783401</c:v>
                </c:pt>
                <c:pt idx="5">
                  <c:v>13.9631806418683</c:v>
                </c:pt>
                <c:pt idx="6">
                  <c:v>13.951836355348201</c:v>
                </c:pt>
                <c:pt idx="7">
                  <c:v>13.9948787099241</c:v>
                </c:pt>
                <c:pt idx="8">
                  <c:v>13.6666054256312</c:v>
                </c:pt>
                <c:pt idx="9">
                  <c:v>14.0365642678992</c:v>
                </c:pt>
                <c:pt idx="10">
                  <c:v>14.116879536783699</c:v>
                </c:pt>
                <c:pt idx="11">
                  <c:v>13.9063097254224</c:v>
                </c:pt>
                <c:pt idx="12">
                  <c:v>14.1127774142281</c:v>
                </c:pt>
                <c:pt idx="13">
                  <c:v>13.966149733159099</c:v>
                </c:pt>
                <c:pt idx="14">
                  <c:v>14.1698191113693</c:v>
                </c:pt>
                <c:pt idx="15">
                  <c:v>14.4737874051666</c:v>
                </c:pt>
                <c:pt idx="16">
                  <c:v>14.293927957524399</c:v>
                </c:pt>
                <c:pt idx="17">
                  <c:v>13.875492186051099</c:v>
                </c:pt>
                <c:pt idx="18">
                  <c:v>13.8046607114449</c:v>
                </c:pt>
                <c:pt idx="19">
                  <c:v>13.874527900874201</c:v>
                </c:pt>
                <c:pt idx="20">
                  <c:v>14.1278006667395</c:v>
                </c:pt>
                <c:pt idx="21">
                  <c:v>13.9632886187583</c:v>
                </c:pt>
                <c:pt idx="22">
                  <c:v>13.9378221759635</c:v>
                </c:pt>
                <c:pt idx="23">
                  <c:v>13.745780192246</c:v>
                </c:pt>
                <c:pt idx="24">
                  <c:v>13.981566475973199</c:v>
                </c:pt>
                <c:pt idx="25">
                  <c:v>14.5533611529794</c:v>
                </c:pt>
                <c:pt idx="26">
                  <c:v>14.3394421177995</c:v>
                </c:pt>
                <c:pt idx="27">
                  <c:v>14.389893948252199</c:v>
                </c:pt>
                <c:pt idx="28">
                  <c:v>14.005807472975</c:v>
                </c:pt>
                <c:pt idx="29">
                  <c:v>14.330348944321001</c:v>
                </c:pt>
                <c:pt idx="30">
                  <c:v>14.051437604987401</c:v>
                </c:pt>
                <c:pt idx="31">
                  <c:v>14.3409156711332</c:v>
                </c:pt>
                <c:pt idx="32">
                  <c:v>14.1965246857393</c:v>
                </c:pt>
                <c:pt idx="33">
                  <c:v>14.624565160326</c:v>
                </c:pt>
                <c:pt idx="34">
                  <c:v>14.7282646065857</c:v>
                </c:pt>
                <c:pt idx="35">
                  <c:v>14.9057754161733</c:v>
                </c:pt>
                <c:pt idx="36">
                  <c:v>14.2202697833662</c:v>
                </c:pt>
                <c:pt idx="37">
                  <c:v>14.125222621856</c:v>
                </c:pt>
                <c:pt idx="38">
                  <c:v>14.1032807485318</c:v>
                </c:pt>
                <c:pt idx="39">
                  <c:v>14.1520192687377</c:v>
                </c:pt>
                <c:pt idx="40">
                  <c:v>14.1172966989818</c:v>
                </c:pt>
                <c:pt idx="41">
                  <c:v>14.528050700442201</c:v>
                </c:pt>
                <c:pt idx="42">
                  <c:v>14.123579483893</c:v>
                </c:pt>
                <c:pt idx="43">
                  <c:v>14.242543535452301</c:v>
                </c:pt>
                <c:pt idx="44">
                  <c:v>14.3027017087265</c:v>
                </c:pt>
                <c:pt idx="45">
                  <c:v>14.447086781763399</c:v>
                </c:pt>
                <c:pt idx="46">
                  <c:v>14.508244686212899</c:v>
                </c:pt>
                <c:pt idx="47">
                  <c:v>14.7162398254316</c:v>
                </c:pt>
                <c:pt idx="48">
                  <c:v>14.494279760247201</c:v>
                </c:pt>
                <c:pt idx="49">
                  <c:v>13.894387118974</c:v>
                </c:pt>
                <c:pt idx="50">
                  <c:v>14.4465085299317</c:v>
                </c:pt>
                <c:pt idx="51">
                  <c:v>14.817536939951699</c:v>
                </c:pt>
                <c:pt idx="52">
                  <c:v>14.917843464771799</c:v>
                </c:pt>
                <c:pt idx="53">
                  <c:v>14.7378893045975</c:v>
                </c:pt>
                <c:pt idx="54">
                  <c:v>14.6062169784595</c:v>
                </c:pt>
                <c:pt idx="55">
                  <c:v>14.7147035854397</c:v>
                </c:pt>
                <c:pt idx="56">
                  <c:v>14.7902048505154</c:v>
                </c:pt>
                <c:pt idx="57">
                  <c:v>14.689630858732601</c:v>
                </c:pt>
                <c:pt idx="58">
                  <c:v>14.7391640600522</c:v>
                </c:pt>
                <c:pt idx="59">
                  <c:v>14.8713227837881</c:v>
                </c:pt>
                <c:pt idx="60">
                  <c:v>14.692736366500201</c:v>
                </c:pt>
                <c:pt idx="61">
                  <c:v>14.657793334180299</c:v>
                </c:pt>
                <c:pt idx="62">
                  <c:v>14.864784754973501</c:v>
                </c:pt>
                <c:pt idx="63">
                  <c:v>14.6796011322464</c:v>
                </c:pt>
                <c:pt idx="64">
                  <c:v>14.3910564347934</c:v>
                </c:pt>
                <c:pt idx="65">
                  <c:v>14.335867618721799</c:v>
                </c:pt>
                <c:pt idx="66">
                  <c:v>14.666145012885</c:v>
                </c:pt>
                <c:pt idx="67">
                  <c:v>14.1621464365418</c:v>
                </c:pt>
                <c:pt idx="68">
                  <c:v>14.188016476076299</c:v>
                </c:pt>
                <c:pt idx="69">
                  <c:v>14.5020150392728</c:v>
                </c:pt>
                <c:pt idx="70">
                  <c:v>15.0223850534171</c:v>
                </c:pt>
                <c:pt idx="71">
                  <c:v>14.0001852413357</c:v>
                </c:pt>
                <c:pt idx="72">
                  <c:v>14.5273528440941</c:v>
                </c:pt>
                <c:pt idx="73">
                  <c:v>14.962025733121999</c:v>
                </c:pt>
                <c:pt idx="74">
                  <c:v>14.4652673066385</c:v>
                </c:pt>
                <c:pt idx="75">
                  <c:v>13.978572612228399</c:v>
                </c:pt>
                <c:pt idx="76">
                  <c:v>14.340414697635</c:v>
                </c:pt>
                <c:pt idx="77">
                  <c:v>14.3869564115834</c:v>
                </c:pt>
                <c:pt idx="78">
                  <c:v>14.8825167236404</c:v>
                </c:pt>
                <c:pt idx="79">
                  <c:v>14.9920355902424</c:v>
                </c:pt>
                <c:pt idx="80">
                  <c:v>14.6993285794799</c:v>
                </c:pt>
                <c:pt idx="81">
                  <c:v>14.345108788351901</c:v>
                </c:pt>
                <c:pt idx="82">
                  <c:v>14.8839034779075</c:v>
                </c:pt>
                <c:pt idx="83">
                  <c:v>14.8857874740897</c:v>
                </c:pt>
                <c:pt idx="84">
                  <c:v>14.4778633277861</c:v>
                </c:pt>
                <c:pt idx="85">
                  <c:v>14.612910523460499</c:v>
                </c:pt>
                <c:pt idx="86">
                  <c:v>14.6374292903095</c:v>
                </c:pt>
                <c:pt idx="87">
                  <c:v>14.4853239898188</c:v>
                </c:pt>
                <c:pt idx="88">
                  <c:v>14.3231756491128</c:v>
                </c:pt>
                <c:pt idx="89">
                  <c:v>14.4774560058821</c:v>
                </c:pt>
                <c:pt idx="90">
                  <c:v>14.518033866201</c:v>
                </c:pt>
                <c:pt idx="91">
                  <c:v>14.273201145125199</c:v>
                </c:pt>
                <c:pt idx="92">
                  <c:v>14.5775133682708</c:v>
                </c:pt>
                <c:pt idx="93">
                  <c:v>14.883446618709399</c:v>
                </c:pt>
                <c:pt idx="94">
                  <c:v>14.4837358440044</c:v>
                </c:pt>
                <c:pt idx="95">
                  <c:v>14.488398095601401</c:v>
                </c:pt>
                <c:pt idx="96">
                  <c:v>14.7659697503729</c:v>
                </c:pt>
                <c:pt idx="97">
                  <c:v>14.7159465253057</c:v>
                </c:pt>
                <c:pt idx="98">
                  <c:v>14.343725840117299</c:v>
                </c:pt>
                <c:pt idx="99">
                  <c:v>14.691727281383001</c:v>
                </c:pt>
                <c:pt idx="100">
                  <c:v>14.895011308604699</c:v>
                </c:pt>
                <c:pt idx="101">
                  <c:v>14.9739541228763</c:v>
                </c:pt>
                <c:pt idx="102">
                  <c:v>14.409519805195901</c:v>
                </c:pt>
                <c:pt idx="103">
                  <c:v>14.4053062692388</c:v>
                </c:pt>
                <c:pt idx="104">
                  <c:v>14.729153610155601</c:v>
                </c:pt>
                <c:pt idx="105">
                  <c:v>14.2066544024187</c:v>
                </c:pt>
                <c:pt idx="106">
                  <c:v>14.6818963072411</c:v>
                </c:pt>
                <c:pt idx="107">
                  <c:v>14.646950027906</c:v>
                </c:pt>
                <c:pt idx="108">
                  <c:v>14.3391433277835</c:v>
                </c:pt>
                <c:pt idx="109">
                  <c:v>14.416177643595701</c:v>
                </c:pt>
                <c:pt idx="110">
                  <c:v>14.302149452982899</c:v>
                </c:pt>
                <c:pt idx="111">
                  <c:v>14.2558280800326</c:v>
                </c:pt>
                <c:pt idx="112">
                  <c:v>14.0915229381351</c:v>
                </c:pt>
                <c:pt idx="113">
                  <c:v>14.400393271187401</c:v>
                </c:pt>
                <c:pt idx="114">
                  <c:v>14.5383182613022</c:v>
                </c:pt>
                <c:pt idx="115">
                  <c:v>14.430292952298</c:v>
                </c:pt>
                <c:pt idx="116">
                  <c:v>14.262207591711601</c:v>
                </c:pt>
                <c:pt idx="117">
                  <c:v>14.873321548709299</c:v>
                </c:pt>
                <c:pt idx="118">
                  <c:v>15.0454234042819</c:v>
                </c:pt>
                <c:pt idx="119">
                  <c:v>14.9829251540262</c:v>
                </c:pt>
                <c:pt idx="120">
                  <c:v>14.9966776364449</c:v>
                </c:pt>
                <c:pt idx="121">
                  <c:v>14.7803053103969</c:v>
                </c:pt>
                <c:pt idx="122">
                  <c:v>14.485194021915101</c:v>
                </c:pt>
                <c:pt idx="123">
                  <c:v>14.499286784752501</c:v>
                </c:pt>
                <c:pt idx="124">
                  <c:v>14.8412396481611</c:v>
                </c:pt>
                <c:pt idx="125">
                  <c:v>14.8842228837002</c:v>
                </c:pt>
                <c:pt idx="126">
                  <c:v>15.000977092444</c:v>
                </c:pt>
                <c:pt idx="127">
                  <c:v>14.5584877737691</c:v>
                </c:pt>
                <c:pt idx="128">
                  <c:v>14.5738305044901</c:v>
                </c:pt>
                <c:pt idx="129">
                  <c:v>14.8761786857437</c:v>
                </c:pt>
                <c:pt idx="130">
                  <c:v>14.4736238139339</c:v>
                </c:pt>
                <c:pt idx="131">
                  <c:v>14.866236877864401</c:v>
                </c:pt>
                <c:pt idx="132">
                  <c:v>14.991802016503801</c:v>
                </c:pt>
                <c:pt idx="133">
                  <c:v>14.462804921340499</c:v>
                </c:pt>
                <c:pt idx="134">
                  <c:v>14.732642940065601</c:v>
                </c:pt>
                <c:pt idx="135">
                  <c:v>15.351302390614601</c:v>
                </c:pt>
                <c:pt idx="136">
                  <c:v>14.9350454695614</c:v>
                </c:pt>
                <c:pt idx="137">
                  <c:v>14.640283137082299</c:v>
                </c:pt>
                <c:pt idx="138">
                  <c:v>14.4477841451882</c:v>
                </c:pt>
                <c:pt idx="139">
                  <c:v>14.5827900741058</c:v>
                </c:pt>
                <c:pt idx="140">
                  <c:v>14.8140811458449</c:v>
                </c:pt>
                <c:pt idx="141">
                  <c:v>14.627035287881499</c:v>
                </c:pt>
                <c:pt idx="142">
                  <c:v>14.723778982360701</c:v>
                </c:pt>
                <c:pt idx="143">
                  <c:v>15.0439446834646</c:v>
                </c:pt>
                <c:pt idx="144">
                  <c:v>15.0411785089555</c:v>
                </c:pt>
                <c:pt idx="145">
                  <c:v>14.7152073493813</c:v>
                </c:pt>
                <c:pt idx="146">
                  <c:v>15.0026310616226</c:v>
                </c:pt>
                <c:pt idx="147">
                  <c:v>15.473735370349001</c:v>
                </c:pt>
                <c:pt idx="148">
                  <c:v>15.6921184549242</c:v>
                </c:pt>
                <c:pt idx="149">
                  <c:v>15.364277372560201</c:v>
                </c:pt>
                <c:pt idx="150">
                  <c:v>15.050312040721</c:v>
                </c:pt>
                <c:pt idx="151">
                  <c:v>15.495869721179799</c:v>
                </c:pt>
                <c:pt idx="152">
                  <c:v>15.5002624282425</c:v>
                </c:pt>
                <c:pt idx="153" formatCode="#,##0.00">
                  <c:v>15.465411173835401</c:v>
                </c:pt>
                <c:pt idx="154" formatCode="#,##0.00">
                  <c:v>15.5860561678865</c:v>
                </c:pt>
                <c:pt idx="155" formatCode="#,##0.00">
                  <c:v>16.147680050190601</c:v>
                </c:pt>
                <c:pt idx="156" formatCode="#,##0.00">
                  <c:v>16.454452233167299</c:v>
                </c:pt>
                <c:pt idx="157" formatCode="#,##0.00">
                  <c:v>16.152964435491601</c:v>
                </c:pt>
                <c:pt idx="158" formatCode="#,##0.00">
                  <c:v>15.588948409826401</c:v>
                </c:pt>
                <c:pt idx="159" formatCode="#,##0.00">
                  <c:v>15.2189556694833</c:v>
                </c:pt>
                <c:pt idx="160" formatCode="#,##0.00">
                  <c:v>15.6647450898865</c:v>
                </c:pt>
                <c:pt idx="161" formatCode="#,##0.00">
                  <c:v>15.4336714143612</c:v>
                </c:pt>
                <c:pt idx="162" formatCode="#,##0.00">
                  <c:v>15.153654295515</c:v>
                </c:pt>
                <c:pt idx="163" formatCode="#,##0.00">
                  <c:v>15.218038683677101</c:v>
                </c:pt>
                <c:pt idx="164" formatCode="#,##0.00">
                  <c:v>15.2917988476961</c:v>
                </c:pt>
                <c:pt idx="165" formatCode="#,##0.00">
                  <c:v>15.0575084854129</c:v>
                </c:pt>
                <c:pt idx="166" formatCode="#,##0.00">
                  <c:v>15.4097202865547</c:v>
                </c:pt>
                <c:pt idx="167" formatCode="#,##0.00">
                  <c:v>15.674745337616001</c:v>
                </c:pt>
                <c:pt idx="168" formatCode="#,##0.00">
                  <c:v>15.0932199963827</c:v>
                </c:pt>
                <c:pt idx="169" formatCode="#,##0.00">
                  <c:v>15.155598084067501</c:v>
                </c:pt>
                <c:pt idx="170" formatCode="#,##0.00">
                  <c:v>15.529512551672401</c:v>
                </c:pt>
                <c:pt idx="171" formatCode="#,##0.00">
                  <c:v>15.551162977777199</c:v>
                </c:pt>
                <c:pt idx="172" formatCode="#,##0.00">
                  <c:v>15.2150976076119</c:v>
                </c:pt>
                <c:pt idx="173" formatCode="#,##0.00">
                  <c:v>15.091022301002701</c:v>
                </c:pt>
                <c:pt idx="174" formatCode="#,##0.00">
                  <c:v>15.528061994445</c:v>
                </c:pt>
                <c:pt idx="175" formatCode="#,##0.00">
                  <c:v>15.127149992320399</c:v>
                </c:pt>
                <c:pt idx="176" formatCode="#,##0.00">
                  <c:v>15.024809729735701</c:v>
                </c:pt>
                <c:pt idx="177" formatCode="#,##0.00">
                  <c:v>15.4946266829126</c:v>
                </c:pt>
                <c:pt idx="178" formatCode="#,##0.00">
                  <c:v>15.5500702390845</c:v>
                </c:pt>
                <c:pt idx="179" formatCode="#,##0.00">
                  <c:v>15.4610750864813</c:v>
                </c:pt>
                <c:pt idx="180" formatCode="#,##0.00">
                  <c:v>14.910401279245001</c:v>
                </c:pt>
                <c:pt idx="181" formatCode="#,##0.00">
                  <c:v>15.200740498174801</c:v>
                </c:pt>
                <c:pt idx="182" formatCode="#,##0.00">
                  <c:v>15.510391679663901</c:v>
                </c:pt>
                <c:pt idx="183" formatCode="#,##0.00">
                  <c:v>15.2504676144667</c:v>
                </c:pt>
                <c:pt idx="184" formatCode="#,##0.00">
                  <c:v>15.089334694383201</c:v>
                </c:pt>
                <c:pt idx="185" formatCode="#,##0.00">
                  <c:v>15.151267430429</c:v>
                </c:pt>
                <c:pt idx="186" formatCode="#,##0.00">
                  <c:v>15.552936787978799</c:v>
                </c:pt>
                <c:pt idx="187" formatCode="#,##0.00">
                  <c:v>15.678311640718601</c:v>
                </c:pt>
                <c:pt idx="188" formatCode="#,##0.00">
                  <c:v>15.5545342624587</c:v>
                </c:pt>
                <c:pt idx="189" formatCode="#,##0.00">
                  <c:v>15.320253983948</c:v>
                </c:pt>
                <c:pt idx="190" formatCode="#,##0.00">
                  <c:v>15.438808434184899</c:v>
                </c:pt>
                <c:pt idx="191" formatCode="#,##0.00">
                  <c:v>15.658955236043999</c:v>
                </c:pt>
                <c:pt idx="192" formatCode="#,##0.00">
                  <c:v>15.594235649901799</c:v>
                </c:pt>
                <c:pt idx="193" formatCode="#,##0.00">
                  <c:v>15.687196370396901</c:v>
                </c:pt>
                <c:pt idx="194" formatCode="#,##0.00">
                  <c:v>15.7044168168597</c:v>
                </c:pt>
                <c:pt idx="195" formatCode="#,##0.00">
                  <c:v>15.6446046003134</c:v>
                </c:pt>
                <c:pt idx="196" formatCode="#,##0.00">
                  <c:v>15.0883299077461</c:v>
                </c:pt>
                <c:pt idx="197" formatCode="#,##0.00">
                  <c:v>14.8947852464212</c:v>
                </c:pt>
                <c:pt idx="198" formatCode="#,##0.00">
                  <c:v>14.714141044009001</c:v>
                </c:pt>
                <c:pt idx="199" formatCode="#,##0.00">
                  <c:v>14.8365935678134</c:v>
                </c:pt>
                <c:pt idx="200" formatCode="#,##0.00">
                  <c:v>14.942618718979</c:v>
                </c:pt>
                <c:pt idx="201" formatCode="#,##0.00">
                  <c:v>14.864836703502201</c:v>
                </c:pt>
                <c:pt idx="202" formatCode="#,##0.00">
                  <c:v>14.811117607057099</c:v>
                </c:pt>
                <c:pt idx="203" formatCode="#,##0.00">
                  <c:v>14.8096373587508</c:v>
                </c:pt>
                <c:pt idx="204" formatCode="#,##0.00">
                  <c:v>14.959735061481499</c:v>
                </c:pt>
                <c:pt idx="205">
                  <c:v>15.1137600623131</c:v>
                </c:pt>
                <c:pt idx="206">
                  <c:v>14.9677812551617</c:v>
                </c:pt>
                <c:pt idx="207">
                  <c:v>14.9543580917312</c:v>
                </c:pt>
                <c:pt idx="208">
                  <c:v>14.823104202958101</c:v>
                </c:pt>
                <c:pt idx="209">
                  <c:v>15.0880120711273</c:v>
                </c:pt>
                <c:pt idx="210">
                  <c:v>15.292283778859</c:v>
                </c:pt>
                <c:pt idx="211">
                  <c:v>15.2953348567069</c:v>
                </c:pt>
                <c:pt idx="212">
                  <c:v>14.9382359331478</c:v>
                </c:pt>
                <c:pt idx="213">
                  <c:v>14.8648316405103</c:v>
                </c:pt>
                <c:pt idx="214">
                  <c:v>14.9653698899996</c:v>
                </c:pt>
                <c:pt idx="215">
                  <c:v>15.340388469141301</c:v>
                </c:pt>
                <c:pt idx="216">
                  <c:v>15.3267433722208</c:v>
                </c:pt>
                <c:pt idx="217">
                  <c:v>15.1173507951591</c:v>
                </c:pt>
                <c:pt idx="218">
                  <c:v>14.8215965634552</c:v>
                </c:pt>
                <c:pt idx="219">
                  <c:v>14.867080153726301</c:v>
                </c:pt>
                <c:pt idx="220">
                  <c:v>15.440184050387099</c:v>
                </c:pt>
                <c:pt idx="221">
                  <c:v>15.712439665020501</c:v>
                </c:pt>
                <c:pt idx="222">
                  <c:v>15.2543610805134</c:v>
                </c:pt>
                <c:pt idx="223">
                  <c:v>15.054830114543501</c:v>
                </c:pt>
                <c:pt idx="224">
                  <c:v>15.0662217417677</c:v>
                </c:pt>
                <c:pt idx="225">
                  <c:v>15.382143107806399</c:v>
                </c:pt>
                <c:pt idx="226">
                  <c:v>15.6294683648659</c:v>
                </c:pt>
                <c:pt idx="227">
                  <c:v>15.281163260237699</c:v>
                </c:pt>
                <c:pt idx="228">
                  <c:v>15.179910803130401</c:v>
                </c:pt>
                <c:pt idx="229">
                  <c:v>15.236818447885801</c:v>
                </c:pt>
                <c:pt idx="230">
                  <c:v>15.4414854782462</c:v>
                </c:pt>
                <c:pt idx="231">
                  <c:v>15.5168386572876</c:v>
                </c:pt>
                <c:pt idx="232">
                  <c:v>15.6157989864674</c:v>
                </c:pt>
                <c:pt idx="233">
                  <c:v>15.1351435012194</c:v>
                </c:pt>
                <c:pt idx="234">
                  <c:v>15.0572619488737</c:v>
                </c:pt>
                <c:pt idx="235">
                  <c:v>15.2039130865248</c:v>
                </c:pt>
              </c:numCache>
            </c:numRef>
          </c:val>
          <c:smooth val="0"/>
        </c:ser>
        <c:ser>
          <c:idx val="2"/>
          <c:order val="1"/>
          <c:tx>
            <c:v>Difference between Premium 98 and E10 prices</c:v>
          </c:tx>
          <c:spPr>
            <a:ln w="12700" cap="rnd">
              <a:solidFill>
                <a:srgbClr val="00ADEF"/>
              </a:solidFill>
              <a:prstDash val="solid"/>
              <a:round/>
            </a:ln>
            <a:effectLst/>
          </c:spPr>
          <c:marker>
            <c:symbol val="none"/>
          </c:marker>
          <c:cat>
            <c:numRef>
              <c:f>'Figures 3.6 &amp; 3.7'!$J$58:$J$293</c:f>
              <c:numCache>
                <c:formatCode>mmm\ yyyy;@</c:formatCode>
                <c:ptCount val="236"/>
                <c:pt idx="0">
                  <c:v>42582</c:v>
                </c:pt>
                <c:pt idx="1">
                  <c:v>42589</c:v>
                </c:pt>
                <c:pt idx="2">
                  <c:v>42596</c:v>
                </c:pt>
                <c:pt idx="3">
                  <c:v>42603</c:v>
                </c:pt>
                <c:pt idx="4">
                  <c:v>42610</c:v>
                </c:pt>
                <c:pt idx="5">
                  <c:v>42617</c:v>
                </c:pt>
                <c:pt idx="6">
                  <c:v>42624</c:v>
                </c:pt>
                <c:pt idx="7">
                  <c:v>42631</c:v>
                </c:pt>
                <c:pt idx="8">
                  <c:v>42638</c:v>
                </c:pt>
                <c:pt idx="9">
                  <c:v>42645</c:v>
                </c:pt>
                <c:pt idx="10">
                  <c:v>42652</c:v>
                </c:pt>
                <c:pt idx="11">
                  <c:v>42659</c:v>
                </c:pt>
                <c:pt idx="12">
                  <c:v>42666</c:v>
                </c:pt>
                <c:pt idx="13">
                  <c:v>42673</c:v>
                </c:pt>
                <c:pt idx="14">
                  <c:v>42680</c:v>
                </c:pt>
                <c:pt idx="15">
                  <c:v>42687</c:v>
                </c:pt>
                <c:pt idx="16">
                  <c:v>42694</c:v>
                </c:pt>
                <c:pt idx="17">
                  <c:v>42701</c:v>
                </c:pt>
                <c:pt idx="18">
                  <c:v>42708</c:v>
                </c:pt>
                <c:pt idx="19">
                  <c:v>42715</c:v>
                </c:pt>
                <c:pt idx="20">
                  <c:v>42722</c:v>
                </c:pt>
                <c:pt idx="21">
                  <c:v>42729</c:v>
                </c:pt>
                <c:pt idx="22">
                  <c:v>42736</c:v>
                </c:pt>
                <c:pt idx="23">
                  <c:v>42743</c:v>
                </c:pt>
                <c:pt idx="24">
                  <c:v>42750</c:v>
                </c:pt>
                <c:pt idx="25">
                  <c:v>42757</c:v>
                </c:pt>
                <c:pt idx="26">
                  <c:v>42764</c:v>
                </c:pt>
                <c:pt idx="27">
                  <c:v>42771</c:v>
                </c:pt>
                <c:pt idx="28">
                  <c:v>42778</c:v>
                </c:pt>
                <c:pt idx="29">
                  <c:v>42785</c:v>
                </c:pt>
                <c:pt idx="30">
                  <c:v>42792</c:v>
                </c:pt>
                <c:pt idx="31">
                  <c:v>42799</c:v>
                </c:pt>
                <c:pt idx="32">
                  <c:v>42806</c:v>
                </c:pt>
                <c:pt idx="33">
                  <c:v>42813</c:v>
                </c:pt>
                <c:pt idx="34">
                  <c:v>42820</c:v>
                </c:pt>
                <c:pt idx="35">
                  <c:v>42827</c:v>
                </c:pt>
                <c:pt idx="36">
                  <c:v>42834</c:v>
                </c:pt>
                <c:pt idx="37">
                  <c:v>42841</c:v>
                </c:pt>
                <c:pt idx="38">
                  <c:v>42848</c:v>
                </c:pt>
                <c:pt idx="39">
                  <c:v>42855</c:v>
                </c:pt>
                <c:pt idx="40">
                  <c:v>42862</c:v>
                </c:pt>
                <c:pt idx="41">
                  <c:v>42869</c:v>
                </c:pt>
                <c:pt idx="42">
                  <c:v>42876</c:v>
                </c:pt>
                <c:pt idx="43">
                  <c:v>42883</c:v>
                </c:pt>
                <c:pt idx="44">
                  <c:v>42890</c:v>
                </c:pt>
                <c:pt idx="45">
                  <c:v>42897</c:v>
                </c:pt>
                <c:pt idx="46">
                  <c:v>42904</c:v>
                </c:pt>
                <c:pt idx="47">
                  <c:v>42911</c:v>
                </c:pt>
                <c:pt idx="48">
                  <c:v>42918</c:v>
                </c:pt>
                <c:pt idx="49">
                  <c:v>42925</c:v>
                </c:pt>
                <c:pt idx="50">
                  <c:v>42932</c:v>
                </c:pt>
                <c:pt idx="51">
                  <c:v>42939</c:v>
                </c:pt>
                <c:pt idx="52">
                  <c:v>42946</c:v>
                </c:pt>
                <c:pt idx="53">
                  <c:v>42953</c:v>
                </c:pt>
                <c:pt idx="54">
                  <c:v>42960</c:v>
                </c:pt>
                <c:pt idx="55">
                  <c:v>42967</c:v>
                </c:pt>
                <c:pt idx="56">
                  <c:v>42974</c:v>
                </c:pt>
                <c:pt idx="57">
                  <c:v>42981</c:v>
                </c:pt>
                <c:pt idx="58">
                  <c:v>42988</c:v>
                </c:pt>
                <c:pt idx="59">
                  <c:v>42995</c:v>
                </c:pt>
                <c:pt idx="60">
                  <c:v>43002</c:v>
                </c:pt>
                <c:pt idx="61">
                  <c:v>43009</c:v>
                </c:pt>
                <c:pt idx="62">
                  <c:v>43016</c:v>
                </c:pt>
                <c:pt idx="63">
                  <c:v>43023</c:v>
                </c:pt>
                <c:pt idx="64">
                  <c:v>43030</c:v>
                </c:pt>
                <c:pt idx="65">
                  <c:v>43037</c:v>
                </c:pt>
                <c:pt idx="66">
                  <c:v>43044</c:v>
                </c:pt>
                <c:pt idx="67">
                  <c:v>43051</c:v>
                </c:pt>
                <c:pt idx="68">
                  <c:v>43058</c:v>
                </c:pt>
                <c:pt idx="69">
                  <c:v>43065</c:v>
                </c:pt>
                <c:pt idx="70">
                  <c:v>43072</c:v>
                </c:pt>
                <c:pt idx="71">
                  <c:v>43079</c:v>
                </c:pt>
                <c:pt idx="72">
                  <c:v>43086</c:v>
                </c:pt>
                <c:pt idx="73">
                  <c:v>43093</c:v>
                </c:pt>
                <c:pt idx="74">
                  <c:v>43100</c:v>
                </c:pt>
                <c:pt idx="75">
                  <c:v>43107</c:v>
                </c:pt>
                <c:pt idx="76">
                  <c:v>43114</c:v>
                </c:pt>
                <c:pt idx="77">
                  <c:v>43121</c:v>
                </c:pt>
                <c:pt idx="78">
                  <c:v>43128</c:v>
                </c:pt>
                <c:pt idx="79">
                  <c:v>43135</c:v>
                </c:pt>
                <c:pt idx="80">
                  <c:v>43142</c:v>
                </c:pt>
                <c:pt idx="81">
                  <c:v>43149</c:v>
                </c:pt>
                <c:pt idx="82">
                  <c:v>43156</c:v>
                </c:pt>
                <c:pt idx="83">
                  <c:v>43163</c:v>
                </c:pt>
                <c:pt idx="84">
                  <c:v>43170</c:v>
                </c:pt>
                <c:pt idx="85">
                  <c:v>43177</c:v>
                </c:pt>
                <c:pt idx="86">
                  <c:v>43184</c:v>
                </c:pt>
                <c:pt idx="87">
                  <c:v>43191</c:v>
                </c:pt>
                <c:pt idx="88">
                  <c:v>43198</c:v>
                </c:pt>
                <c:pt idx="89">
                  <c:v>43205</c:v>
                </c:pt>
                <c:pt idx="90">
                  <c:v>43212</c:v>
                </c:pt>
                <c:pt idx="91">
                  <c:v>43219</c:v>
                </c:pt>
                <c:pt idx="92">
                  <c:v>43226</c:v>
                </c:pt>
                <c:pt idx="93">
                  <c:v>43233</c:v>
                </c:pt>
                <c:pt idx="94">
                  <c:v>43240</c:v>
                </c:pt>
                <c:pt idx="95">
                  <c:v>43247</c:v>
                </c:pt>
                <c:pt idx="96">
                  <c:v>43254</c:v>
                </c:pt>
                <c:pt idx="97">
                  <c:v>43261</c:v>
                </c:pt>
                <c:pt idx="98">
                  <c:v>43268</c:v>
                </c:pt>
                <c:pt idx="99">
                  <c:v>43275</c:v>
                </c:pt>
                <c:pt idx="100">
                  <c:v>43282</c:v>
                </c:pt>
                <c:pt idx="101">
                  <c:v>43289</c:v>
                </c:pt>
                <c:pt idx="102">
                  <c:v>43296</c:v>
                </c:pt>
                <c:pt idx="103">
                  <c:v>43303</c:v>
                </c:pt>
                <c:pt idx="104">
                  <c:v>43310</c:v>
                </c:pt>
                <c:pt idx="105">
                  <c:v>43317</c:v>
                </c:pt>
                <c:pt idx="106">
                  <c:v>43324</c:v>
                </c:pt>
                <c:pt idx="107">
                  <c:v>43331</c:v>
                </c:pt>
                <c:pt idx="108">
                  <c:v>43338</c:v>
                </c:pt>
                <c:pt idx="109">
                  <c:v>43345</c:v>
                </c:pt>
                <c:pt idx="110">
                  <c:v>43352</c:v>
                </c:pt>
                <c:pt idx="111">
                  <c:v>43359</c:v>
                </c:pt>
                <c:pt idx="112">
                  <c:v>43366</c:v>
                </c:pt>
                <c:pt idx="113">
                  <c:v>43373</c:v>
                </c:pt>
                <c:pt idx="114">
                  <c:v>43380</c:v>
                </c:pt>
                <c:pt idx="115">
                  <c:v>43387</c:v>
                </c:pt>
                <c:pt idx="116">
                  <c:v>43394</c:v>
                </c:pt>
                <c:pt idx="117">
                  <c:v>43401</c:v>
                </c:pt>
                <c:pt idx="118">
                  <c:v>43408</c:v>
                </c:pt>
                <c:pt idx="119">
                  <c:v>43415</c:v>
                </c:pt>
                <c:pt idx="120">
                  <c:v>43422</c:v>
                </c:pt>
                <c:pt idx="121">
                  <c:v>43429</c:v>
                </c:pt>
                <c:pt idx="122">
                  <c:v>43436</c:v>
                </c:pt>
                <c:pt idx="123">
                  <c:v>43443</c:v>
                </c:pt>
                <c:pt idx="124">
                  <c:v>43450</c:v>
                </c:pt>
                <c:pt idx="125">
                  <c:v>43457</c:v>
                </c:pt>
                <c:pt idx="126">
                  <c:v>43464</c:v>
                </c:pt>
                <c:pt idx="127">
                  <c:v>43471</c:v>
                </c:pt>
                <c:pt idx="128">
                  <c:v>43478</c:v>
                </c:pt>
                <c:pt idx="129">
                  <c:v>43485</c:v>
                </c:pt>
                <c:pt idx="130">
                  <c:v>43492</c:v>
                </c:pt>
                <c:pt idx="131">
                  <c:v>43499</c:v>
                </c:pt>
                <c:pt idx="132">
                  <c:v>43506</c:v>
                </c:pt>
                <c:pt idx="133">
                  <c:v>43513</c:v>
                </c:pt>
                <c:pt idx="134">
                  <c:v>43520</c:v>
                </c:pt>
                <c:pt idx="135">
                  <c:v>43527</c:v>
                </c:pt>
                <c:pt idx="136">
                  <c:v>43534</c:v>
                </c:pt>
                <c:pt idx="137">
                  <c:v>43541</c:v>
                </c:pt>
                <c:pt idx="138">
                  <c:v>43548</c:v>
                </c:pt>
                <c:pt idx="139">
                  <c:v>43555</c:v>
                </c:pt>
                <c:pt idx="140">
                  <c:v>43562</c:v>
                </c:pt>
                <c:pt idx="141">
                  <c:v>43569</c:v>
                </c:pt>
                <c:pt idx="142">
                  <c:v>43576</c:v>
                </c:pt>
                <c:pt idx="143">
                  <c:v>43583</c:v>
                </c:pt>
                <c:pt idx="144">
                  <c:v>43590</c:v>
                </c:pt>
                <c:pt idx="145">
                  <c:v>43597</c:v>
                </c:pt>
                <c:pt idx="146">
                  <c:v>43604</c:v>
                </c:pt>
                <c:pt idx="147">
                  <c:v>43611</c:v>
                </c:pt>
                <c:pt idx="148">
                  <c:v>43618</c:v>
                </c:pt>
                <c:pt idx="149">
                  <c:v>43625</c:v>
                </c:pt>
                <c:pt idx="150">
                  <c:v>43632</c:v>
                </c:pt>
                <c:pt idx="151">
                  <c:v>43639</c:v>
                </c:pt>
                <c:pt idx="152">
                  <c:v>43646</c:v>
                </c:pt>
                <c:pt idx="153">
                  <c:v>43653</c:v>
                </c:pt>
                <c:pt idx="154">
                  <c:v>43660</c:v>
                </c:pt>
                <c:pt idx="155">
                  <c:v>43667</c:v>
                </c:pt>
                <c:pt idx="156">
                  <c:v>43674</c:v>
                </c:pt>
                <c:pt idx="157">
                  <c:v>43681</c:v>
                </c:pt>
                <c:pt idx="158">
                  <c:v>43688</c:v>
                </c:pt>
                <c:pt idx="159">
                  <c:v>43695</c:v>
                </c:pt>
                <c:pt idx="160">
                  <c:v>43702</c:v>
                </c:pt>
                <c:pt idx="161">
                  <c:v>43709</c:v>
                </c:pt>
                <c:pt idx="162">
                  <c:v>43716</c:v>
                </c:pt>
                <c:pt idx="163">
                  <c:v>43723</c:v>
                </c:pt>
                <c:pt idx="164">
                  <c:v>43730</c:v>
                </c:pt>
                <c:pt idx="165">
                  <c:v>43737</c:v>
                </c:pt>
                <c:pt idx="166">
                  <c:v>43744</c:v>
                </c:pt>
                <c:pt idx="167">
                  <c:v>43751</c:v>
                </c:pt>
                <c:pt idx="168">
                  <c:v>43758</c:v>
                </c:pt>
                <c:pt idx="169">
                  <c:v>43765</c:v>
                </c:pt>
                <c:pt idx="170">
                  <c:v>43772</c:v>
                </c:pt>
                <c:pt idx="171">
                  <c:v>43779</c:v>
                </c:pt>
                <c:pt idx="172">
                  <c:v>43786</c:v>
                </c:pt>
                <c:pt idx="173">
                  <c:v>43793</c:v>
                </c:pt>
                <c:pt idx="174">
                  <c:v>43800</c:v>
                </c:pt>
                <c:pt idx="175">
                  <c:v>43807</c:v>
                </c:pt>
                <c:pt idx="176">
                  <c:v>43814</c:v>
                </c:pt>
                <c:pt idx="177">
                  <c:v>43821</c:v>
                </c:pt>
                <c:pt idx="178">
                  <c:v>43828</c:v>
                </c:pt>
                <c:pt idx="179">
                  <c:v>43835</c:v>
                </c:pt>
                <c:pt idx="180">
                  <c:v>43842</c:v>
                </c:pt>
                <c:pt idx="181">
                  <c:v>43849</c:v>
                </c:pt>
                <c:pt idx="182">
                  <c:v>43856</c:v>
                </c:pt>
                <c:pt idx="183">
                  <c:v>43863</c:v>
                </c:pt>
                <c:pt idx="184">
                  <c:v>43870</c:v>
                </c:pt>
                <c:pt idx="185">
                  <c:v>43877</c:v>
                </c:pt>
                <c:pt idx="186">
                  <c:v>43884</c:v>
                </c:pt>
                <c:pt idx="187">
                  <c:v>43891</c:v>
                </c:pt>
                <c:pt idx="188">
                  <c:v>43898</c:v>
                </c:pt>
                <c:pt idx="189">
                  <c:v>43905</c:v>
                </c:pt>
                <c:pt idx="190">
                  <c:v>43912</c:v>
                </c:pt>
                <c:pt idx="191">
                  <c:v>43919</c:v>
                </c:pt>
                <c:pt idx="192">
                  <c:v>43926</c:v>
                </c:pt>
                <c:pt idx="193">
                  <c:v>43933</c:v>
                </c:pt>
                <c:pt idx="194">
                  <c:v>43940</c:v>
                </c:pt>
                <c:pt idx="195">
                  <c:v>43947</c:v>
                </c:pt>
                <c:pt idx="196">
                  <c:v>43954</c:v>
                </c:pt>
                <c:pt idx="197">
                  <c:v>43961</c:v>
                </c:pt>
                <c:pt idx="198">
                  <c:v>43968</c:v>
                </c:pt>
                <c:pt idx="199">
                  <c:v>43975</c:v>
                </c:pt>
                <c:pt idx="200">
                  <c:v>43982</c:v>
                </c:pt>
                <c:pt idx="201">
                  <c:v>43989</c:v>
                </c:pt>
                <c:pt idx="202">
                  <c:v>43996</c:v>
                </c:pt>
                <c:pt idx="203">
                  <c:v>44003</c:v>
                </c:pt>
                <c:pt idx="204">
                  <c:v>44010</c:v>
                </c:pt>
                <c:pt idx="205">
                  <c:v>44017</c:v>
                </c:pt>
                <c:pt idx="206">
                  <c:v>44024</c:v>
                </c:pt>
                <c:pt idx="207">
                  <c:v>44031</c:v>
                </c:pt>
                <c:pt idx="208">
                  <c:v>44038</c:v>
                </c:pt>
                <c:pt idx="209">
                  <c:v>44045</c:v>
                </c:pt>
                <c:pt idx="210">
                  <c:v>44052</c:v>
                </c:pt>
                <c:pt idx="211">
                  <c:v>44059</c:v>
                </c:pt>
                <c:pt idx="212">
                  <c:v>44066</c:v>
                </c:pt>
                <c:pt idx="213">
                  <c:v>44073</c:v>
                </c:pt>
                <c:pt idx="214">
                  <c:v>44080</c:v>
                </c:pt>
                <c:pt idx="215">
                  <c:v>44087</c:v>
                </c:pt>
                <c:pt idx="216">
                  <c:v>44094</c:v>
                </c:pt>
                <c:pt idx="217">
                  <c:v>44101</c:v>
                </c:pt>
                <c:pt idx="218">
                  <c:v>44108</c:v>
                </c:pt>
                <c:pt idx="219">
                  <c:v>44115</c:v>
                </c:pt>
                <c:pt idx="220">
                  <c:v>44122</c:v>
                </c:pt>
                <c:pt idx="221">
                  <c:v>44129</c:v>
                </c:pt>
                <c:pt idx="222">
                  <c:v>44136</c:v>
                </c:pt>
                <c:pt idx="223">
                  <c:v>44143</c:v>
                </c:pt>
                <c:pt idx="224">
                  <c:v>44150</c:v>
                </c:pt>
                <c:pt idx="225">
                  <c:v>44157</c:v>
                </c:pt>
                <c:pt idx="226">
                  <c:v>44164</c:v>
                </c:pt>
                <c:pt idx="227">
                  <c:v>44171</c:v>
                </c:pt>
                <c:pt idx="228">
                  <c:v>44178</c:v>
                </c:pt>
                <c:pt idx="229">
                  <c:v>44185</c:v>
                </c:pt>
                <c:pt idx="230">
                  <c:v>44192</c:v>
                </c:pt>
                <c:pt idx="231">
                  <c:v>44199</c:v>
                </c:pt>
                <c:pt idx="232">
                  <c:v>44206</c:v>
                </c:pt>
                <c:pt idx="233">
                  <c:v>44213</c:v>
                </c:pt>
                <c:pt idx="234">
                  <c:v>44220</c:v>
                </c:pt>
                <c:pt idx="235">
                  <c:v>44227</c:v>
                </c:pt>
              </c:numCache>
            </c:numRef>
          </c:cat>
          <c:val>
            <c:numRef>
              <c:f>'Figures 3.6 &amp; 3.7'!$M$58:$M$293</c:f>
              <c:numCache>
                <c:formatCode>0.00</c:formatCode>
                <c:ptCount val="236"/>
                <c:pt idx="0">
                  <c:v>20.0195612160366</c:v>
                </c:pt>
                <c:pt idx="1">
                  <c:v>20.114395867182299</c:v>
                </c:pt>
                <c:pt idx="2">
                  <c:v>19.8812405117136</c:v>
                </c:pt>
                <c:pt idx="3">
                  <c:v>19.867475699001002</c:v>
                </c:pt>
                <c:pt idx="4">
                  <c:v>19.854419171289699</c:v>
                </c:pt>
                <c:pt idx="5">
                  <c:v>19.926799019685198</c:v>
                </c:pt>
                <c:pt idx="6">
                  <c:v>19.974833899104802</c:v>
                </c:pt>
                <c:pt idx="7">
                  <c:v>19.988683843858201</c:v>
                </c:pt>
                <c:pt idx="8">
                  <c:v>19.744799312145499</c:v>
                </c:pt>
                <c:pt idx="9">
                  <c:v>20.1044537354094</c:v>
                </c:pt>
                <c:pt idx="10">
                  <c:v>20.087341064525202</c:v>
                </c:pt>
                <c:pt idx="11">
                  <c:v>19.866580967352</c:v>
                </c:pt>
                <c:pt idx="12">
                  <c:v>20.131176638691699</c:v>
                </c:pt>
                <c:pt idx="13">
                  <c:v>20.089504877295301</c:v>
                </c:pt>
                <c:pt idx="14">
                  <c:v>20.245936103419599</c:v>
                </c:pt>
                <c:pt idx="15">
                  <c:v>20.6887703906898</c:v>
                </c:pt>
                <c:pt idx="16">
                  <c:v>20.427147984777498</c:v>
                </c:pt>
                <c:pt idx="17">
                  <c:v>19.957081625738901</c:v>
                </c:pt>
                <c:pt idx="18">
                  <c:v>19.861120300872798</c:v>
                </c:pt>
                <c:pt idx="19">
                  <c:v>19.932153040944499</c:v>
                </c:pt>
                <c:pt idx="20">
                  <c:v>20.216027903157201</c:v>
                </c:pt>
                <c:pt idx="21">
                  <c:v>20.098111517735902</c:v>
                </c:pt>
                <c:pt idx="22">
                  <c:v>20.319415066612599</c:v>
                </c:pt>
                <c:pt idx="23">
                  <c:v>19.8734602361274</c:v>
                </c:pt>
                <c:pt idx="24">
                  <c:v>20.142437200693401</c:v>
                </c:pt>
                <c:pt idx="25">
                  <c:v>20.700133981200501</c:v>
                </c:pt>
                <c:pt idx="26">
                  <c:v>20.3637337109299</c:v>
                </c:pt>
                <c:pt idx="27">
                  <c:v>20.535850249108002</c:v>
                </c:pt>
                <c:pt idx="28">
                  <c:v>20.272031000799299</c:v>
                </c:pt>
                <c:pt idx="29">
                  <c:v>20.3927305004534</c:v>
                </c:pt>
                <c:pt idx="30">
                  <c:v>20.3243678481209</c:v>
                </c:pt>
                <c:pt idx="31">
                  <c:v>20.546232539166802</c:v>
                </c:pt>
                <c:pt idx="32">
                  <c:v>20.280028967531301</c:v>
                </c:pt>
                <c:pt idx="33">
                  <c:v>20.783313050031001</c:v>
                </c:pt>
                <c:pt idx="34">
                  <c:v>20.9905854982614</c:v>
                </c:pt>
                <c:pt idx="35">
                  <c:v>21.039218221421201</c:v>
                </c:pt>
                <c:pt idx="36">
                  <c:v>20.303714658744202</c:v>
                </c:pt>
                <c:pt idx="37">
                  <c:v>20.2868887968637</c:v>
                </c:pt>
                <c:pt idx="38">
                  <c:v>20.242643370284298</c:v>
                </c:pt>
                <c:pt idx="39">
                  <c:v>20.1134222645662</c:v>
                </c:pt>
                <c:pt idx="40">
                  <c:v>20.256579152576101</c:v>
                </c:pt>
                <c:pt idx="41">
                  <c:v>20.732883761577298</c:v>
                </c:pt>
                <c:pt idx="42">
                  <c:v>20.2854226580282</c:v>
                </c:pt>
                <c:pt idx="43">
                  <c:v>20.469263307569399</c:v>
                </c:pt>
                <c:pt idx="44">
                  <c:v>20.512243828980701</c:v>
                </c:pt>
                <c:pt idx="45">
                  <c:v>20.572455753914099</c:v>
                </c:pt>
                <c:pt idx="46">
                  <c:v>20.6129070537134</c:v>
                </c:pt>
                <c:pt idx="47">
                  <c:v>20.832391781598801</c:v>
                </c:pt>
                <c:pt idx="48">
                  <c:v>20.7748625526153</c:v>
                </c:pt>
                <c:pt idx="49">
                  <c:v>20.111518791382</c:v>
                </c:pt>
                <c:pt idx="50">
                  <c:v>20.587085660324799</c:v>
                </c:pt>
                <c:pt idx="51">
                  <c:v>21.0141380787523</c:v>
                </c:pt>
                <c:pt idx="52">
                  <c:v>21.022158769893402</c:v>
                </c:pt>
                <c:pt idx="53">
                  <c:v>20.742199551114101</c:v>
                </c:pt>
                <c:pt idx="54">
                  <c:v>20.751509704396799</c:v>
                </c:pt>
                <c:pt idx="55">
                  <c:v>20.937476370589501</c:v>
                </c:pt>
                <c:pt idx="56">
                  <c:v>21.2832076523671</c:v>
                </c:pt>
                <c:pt idx="57">
                  <c:v>21.202511716657</c:v>
                </c:pt>
                <c:pt idx="58">
                  <c:v>21.173883076828002</c:v>
                </c:pt>
                <c:pt idx="59">
                  <c:v>21.3438476992897</c:v>
                </c:pt>
                <c:pt idx="60">
                  <c:v>21.212865729760601</c:v>
                </c:pt>
                <c:pt idx="61">
                  <c:v>21.086436180395701</c:v>
                </c:pt>
                <c:pt idx="62">
                  <c:v>21.3814033488243</c:v>
                </c:pt>
                <c:pt idx="63">
                  <c:v>21.229720701078801</c:v>
                </c:pt>
                <c:pt idx="64">
                  <c:v>20.9316757761917</c:v>
                </c:pt>
                <c:pt idx="65">
                  <c:v>20.974631502162602</c:v>
                </c:pt>
                <c:pt idx="66">
                  <c:v>21.210760227919401</c:v>
                </c:pt>
                <c:pt idx="67">
                  <c:v>20.808016615176999</c:v>
                </c:pt>
                <c:pt idx="68">
                  <c:v>20.887041605290001</c:v>
                </c:pt>
                <c:pt idx="69">
                  <c:v>21.0131152539056</c:v>
                </c:pt>
                <c:pt idx="70">
                  <c:v>21.544724695197399</c:v>
                </c:pt>
                <c:pt idx="71">
                  <c:v>20.955372116414601</c:v>
                </c:pt>
                <c:pt idx="72">
                  <c:v>21.335653559986799</c:v>
                </c:pt>
                <c:pt idx="73">
                  <c:v>21.661872781063</c:v>
                </c:pt>
                <c:pt idx="74">
                  <c:v>21.2018563413043</c:v>
                </c:pt>
                <c:pt idx="75">
                  <c:v>20.902010314992101</c:v>
                </c:pt>
                <c:pt idx="76">
                  <c:v>21.088338389998299</c:v>
                </c:pt>
                <c:pt idx="77">
                  <c:v>21.1579459878234</c:v>
                </c:pt>
                <c:pt idx="78">
                  <c:v>21.556435501397299</c:v>
                </c:pt>
                <c:pt idx="79">
                  <c:v>21.885714544727598</c:v>
                </c:pt>
                <c:pt idx="80">
                  <c:v>21.5629096865745</c:v>
                </c:pt>
                <c:pt idx="81">
                  <c:v>21.251933927783998</c:v>
                </c:pt>
                <c:pt idx="82">
                  <c:v>21.622407380221599</c:v>
                </c:pt>
                <c:pt idx="83">
                  <c:v>21.726668800639199</c:v>
                </c:pt>
                <c:pt idx="84">
                  <c:v>21.412147219056902</c:v>
                </c:pt>
                <c:pt idx="85">
                  <c:v>21.434419292339498</c:v>
                </c:pt>
                <c:pt idx="86">
                  <c:v>21.462487161736401</c:v>
                </c:pt>
                <c:pt idx="87">
                  <c:v>21.455893053074799</c:v>
                </c:pt>
                <c:pt idx="88">
                  <c:v>21.2469899006181</c:v>
                </c:pt>
                <c:pt idx="89">
                  <c:v>21.2292838755289</c:v>
                </c:pt>
                <c:pt idx="90">
                  <c:v>21.2631347123802</c:v>
                </c:pt>
                <c:pt idx="91">
                  <c:v>21.107803183411299</c:v>
                </c:pt>
                <c:pt idx="92">
                  <c:v>21.381107323801299</c:v>
                </c:pt>
                <c:pt idx="93">
                  <c:v>21.6643395261484</c:v>
                </c:pt>
                <c:pt idx="94">
                  <c:v>21.269251747576799</c:v>
                </c:pt>
                <c:pt idx="95">
                  <c:v>21.3049899323556</c:v>
                </c:pt>
                <c:pt idx="96">
                  <c:v>21.5181656966814</c:v>
                </c:pt>
                <c:pt idx="97">
                  <c:v>21.522565367678698</c:v>
                </c:pt>
                <c:pt idx="98">
                  <c:v>21.2073941209959</c:v>
                </c:pt>
                <c:pt idx="99">
                  <c:v>21.5165033314384</c:v>
                </c:pt>
                <c:pt idx="100">
                  <c:v>21.6246234149116</c:v>
                </c:pt>
                <c:pt idx="101">
                  <c:v>21.8361259576481</c:v>
                </c:pt>
                <c:pt idx="102">
                  <c:v>21.268699158944699</c:v>
                </c:pt>
                <c:pt idx="103">
                  <c:v>21.1514120067494</c:v>
                </c:pt>
                <c:pt idx="104">
                  <c:v>21.360692715547401</c:v>
                </c:pt>
                <c:pt idx="105">
                  <c:v>20.889763257875501</c:v>
                </c:pt>
                <c:pt idx="106">
                  <c:v>21.3574726162493</c:v>
                </c:pt>
                <c:pt idx="107">
                  <c:v>21.328382594581399</c:v>
                </c:pt>
                <c:pt idx="108">
                  <c:v>21.009946626973001</c:v>
                </c:pt>
                <c:pt idx="109">
                  <c:v>21.18126048757</c:v>
                </c:pt>
                <c:pt idx="110">
                  <c:v>20.9913883087027</c:v>
                </c:pt>
                <c:pt idx="111">
                  <c:v>21.003861790124098</c:v>
                </c:pt>
                <c:pt idx="112">
                  <c:v>21.019243375858601</c:v>
                </c:pt>
                <c:pt idx="113">
                  <c:v>21.236802184870701</c:v>
                </c:pt>
                <c:pt idx="114">
                  <c:v>21.327036129914099</c:v>
                </c:pt>
                <c:pt idx="115">
                  <c:v>21.474456763267401</c:v>
                </c:pt>
                <c:pt idx="116">
                  <c:v>21.092990165768899</c:v>
                </c:pt>
                <c:pt idx="117">
                  <c:v>21.6514630001063</c:v>
                </c:pt>
                <c:pt idx="118">
                  <c:v>21.890238962592001</c:v>
                </c:pt>
                <c:pt idx="119">
                  <c:v>21.835321154015901</c:v>
                </c:pt>
                <c:pt idx="120">
                  <c:v>21.843864577306501</c:v>
                </c:pt>
                <c:pt idx="121">
                  <c:v>21.6604727140728</c:v>
                </c:pt>
                <c:pt idx="122">
                  <c:v>21.427262685168401</c:v>
                </c:pt>
                <c:pt idx="123">
                  <c:v>21.395828920648601</c:v>
                </c:pt>
                <c:pt idx="124">
                  <c:v>21.7146431755958</c:v>
                </c:pt>
                <c:pt idx="125">
                  <c:v>21.679404397653801</c:v>
                </c:pt>
                <c:pt idx="126">
                  <c:v>21.847692258939102</c:v>
                </c:pt>
                <c:pt idx="127">
                  <c:v>21.667869721363001</c:v>
                </c:pt>
                <c:pt idx="128">
                  <c:v>21.298608703988901</c:v>
                </c:pt>
                <c:pt idx="129">
                  <c:v>21.858804872843901</c:v>
                </c:pt>
                <c:pt idx="130">
                  <c:v>21.4258833917762</c:v>
                </c:pt>
                <c:pt idx="131">
                  <c:v>21.555978685212999</c:v>
                </c:pt>
                <c:pt idx="132">
                  <c:v>21.755897099966099</c:v>
                </c:pt>
                <c:pt idx="133">
                  <c:v>21.359206543892899</c:v>
                </c:pt>
                <c:pt idx="134">
                  <c:v>21.460593421423301</c:v>
                </c:pt>
                <c:pt idx="135">
                  <c:v>22.071394534182701</c:v>
                </c:pt>
                <c:pt idx="136">
                  <c:v>21.940256729531001</c:v>
                </c:pt>
                <c:pt idx="137">
                  <c:v>21.495446891695401</c:v>
                </c:pt>
                <c:pt idx="138">
                  <c:v>21.288401615459399</c:v>
                </c:pt>
                <c:pt idx="139">
                  <c:v>21.347569181643902</c:v>
                </c:pt>
                <c:pt idx="140">
                  <c:v>21.4869641915285</c:v>
                </c:pt>
                <c:pt idx="141">
                  <c:v>21.4606516471367</c:v>
                </c:pt>
                <c:pt idx="142">
                  <c:v>21.463223685292402</c:v>
                </c:pt>
                <c:pt idx="143">
                  <c:v>21.770938515466401</c:v>
                </c:pt>
                <c:pt idx="144">
                  <c:v>21.717146742717901</c:v>
                </c:pt>
                <c:pt idx="145">
                  <c:v>21.4911038794394</c:v>
                </c:pt>
                <c:pt idx="146">
                  <c:v>21.681652517486398</c:v>
                </c:pt>
                <c:pt idx="147">
                  <c:v>22.189215290397399</c:v>
                </c:pt>
                <c:pt idx="148">
                  <c:v>22.483595311205701</c:v>
                </c:pt>
                <c:pt idx="149">
                  <c:v>22.386722753816102</c:v>
                </c:pt>
                <c:pt idx="150">
                  <c:v>22.117951629566399</c:v>
                </c:pt>
                <c:pt idx="151">
                  <c:v>22.371699389974701</c:v>
                </c:pt>
                <c:pt idx="152">
                  <c:v>22.2587965265236</c:v>
                </c:pt>
                <c:pt idx="153" formatCode="#,##0.00">
                  <c:v>22.3570743894084</c:v>
                </c:pt>
                <c:pt idx="154" formatCode="#,##0.00">
                  <c:v>22.208099969673501</c:v>
                </c:pt>
                <c:pt idx="155" formatCode="#,##0.00">
                  <c:v>22.570939574895299</c:v>
                </c:pt>
                <c:pt idx="156" formatCode="#,##0.00">
                  <c:v>22.958562026147298</c:v>
                </c:pt>
                <c:pt idx="157" formatCode="#,##0.00">
                  <c:v>22.810755011647501</c:v>
                </c:pt>
                <c:pt idx="158" formatCode="#,##0.00">
                  <c:v>22.448058043808199</c:v>
                </c:pt>
                <c:pt idx="159" formatCode="#,##0.00">
                  <c:v>22.122390619463399</c:v>
                </c:pt>
                <c:pt idx="160" formatCode="#,##0.00">
                  <c:v>22.457149872854401</c:v>
                </c:pt>
                <c:pt idx="161" formatCode="#,##0.00">
                  <c:v>22.4760243624659</c:v>
                </c:pt>
                <c:pt idx="162" formatCode="#,##0.00">
                  <c:v>22.327725840364199</c:v>
                </c:pt>
                <c:pt idx="163" formatCode="#,##0.00">
                  <c:v>22.085202460348398</c:v>
                </c:pt>
                <c:pt idx="164" formatCode="#,##0.00">
                  <c:v>22.1541440179783</c:v>
                </c:pt>
                <c:pt idx="165" formatCode="#,##0.00">
                  <c:v>22.059227252164</c:v>
                </c:pt>
                <c:pt idx="166" formatCode="#,##0.00">
                  <c:v>22.296319446827699</c:v>
                </c:pt>
                <c:pt idx="167" formatCode="#,##0.00">
                  <c:v>22.517411748504301</c:v>
                </c:pt>
                <c:pt idx="168" formatCode="#,##0.00">
                  <c:v>21.959459906065501</c:v>
                </c:pt>
                <c:pt idx="169" formatCode="#,##0.00">
                  <c:v>22.050134844567399</c:v>
                </c:pt>
                <c:pt idx="170" formatCode="#,##0.00">
                  <c:v>22.360120994234698</c:v>
                </c:pt>
                <c:pt idx="171" formatCode="#,##0.00">
                  <c:v>22.478463830914801</c:v>
                </c:pt>
                <c:pt idx="172" formatCode="#,##0.00">
                  <c:v>22.552672448497301</c:v>
                </c:pt>
                <c:pt idx="173" formatCode="#,##0.00">
                  <c:v>22.1222964124984</c:v>
                </c:pt>
                <c:pt idx="174" formatCode="#,##0.00">
                  <c:v>22.418351046153202</c:v>
                </c:pt>
                <c:pt idx="175" formatCode="#,##0.00">
                  <c:v>22.571263778534998</c:v>
                </c:pt>
                <c:pt idx="176" formatCode="#,##0.00">
                  <c:v>22.088735059490201</c:v>
                </c:pt>
                <c:pt idx="177" formatCode="#,##0.00">
                  <c:v>22.452543602766202</c:v>
                </c:pt>
                <c:pt idx="178" formatCode="#,##0.00">
                  <c:v>22.517536882375602</c:v>
                </c:pt>
                <c:pt idx="179" formatCode="#,##0.00">
                  <c:v>22.820751750903</c:v>
                </c:pt>
                <c:pt idx="180" formatCode="#,##0.00">
                  <c:v>22.287780992669202</c:v>
                </c:pt>
                <c:pt idx="181" formatCode="#,##0.00">
                  <c:v>22.2397165938917</c:v>
                </c:pt>
                <c:pt idx="182" formatCode="#,##0.00">
                  <c:v>22.508727833025102</c:v>
                </c:pt>
                <c:pt idx="183" formatCode="#,##0.00">
                  <c:v>22.2206138960949</c:v>
                </c:pt>
                <c:pt idx="184" formatCode="#,##0.00">
                  <c:v>22.322937327728599</c:v>
                </c:pt>
                <c:pt idx="185" formatCode="#,##0.00">
                  <c:v>22.1222312365575</c:v>
                </c:pt>
                <c:pt idx="186" formatCode="#,##0.00">
                  <c:v>22.125447480485899</c:v>
                </c:pt>
                <c:pt idx="187" formatCode="#,##0.00">
                  <c:v>22.2517716315506</c:v>
                </c:pt>
                <c:pt idx="188" formatCode="#,##0.00">
                  <c:v>22.356048484619102</c:v>
                </c:pt>
                <c:pt idx="189" formatCode="#,##0.00">
                  <c:v>22.257596602486</c:v>
                </c:pt>
                <c:pt idx="190" formatCode="#,##0.00">
                  <c:v>22.547583442516899</c:v>
                </c:pt>
                <c:pt idx="191" formatCode="#,##0.00">
                  <c:v>22.8333133557291</c:v>
                </c:pt>
                <c:pt idx="192" formatCode="#,##0.00">
                  <c:v>22.827127880588499</c:v>
                </c:pt>
                <c:pt idx="193" formatCode="#,##0.00">
                  <c:v>22.909934403162399</c:v>
                </c:pt>
                <c:pt idx="194" formatCode="#,##0.00">
                  <c:v>23.159842326832301</c:v>
                </c:pt>
                <c:pt idx="195" formatCode="#,##0.00">
                  <c:v>23.282514786158199</c:v>
                </c:pt>
                <c:pt idx="196" formatCode="#,##0.00">
                  <c:v>22.720942052518801</c:v>
                </c:pt>
                <c:pt idx="197" formatCode="#,##0.00">
                  <c:v>22.420193403991</c:v>
                </c:pt>
                <c:pt idx="198" formatCode="#,##0.00">
                  <c:v>21.923791239242</c:v>
                </c:pt>
                <c:pt idx="199" formatCode="#,##0.00">
                  <c:v>22.0766942240395</c:v>
                </c:pt>
                <c:pt idx="200" formatCode="#,##0.00">
                  <c:v>22.093105381412499</c:v>
                </c:pt>
                <c:pt idx="201" formatCode="#,##0.00">
                  <c:v>22.3614111809371</c:v>
                </c:pt>
                <c:pt idx="202" formatCode="#,##0.00">
                  <c:v>22.046456006023298</c:v>
                </c:pt>
                <c:pt idx="203" formatCode="#,##0.00">
                  <c:v>21.943414348953802</c:v>
                </c:pt>
                <c:pt idx="204" formatCode="#,##0.00">
                  <c:v>22.0303214694564</c:v>
                </c:pt>
                <c:pt idx="205">
                  <c:v>22.155838372040101</c:v>
                </c:pt>
                <c:pt idx="206">
                  <c:v>22.149631246843398</c:v>
                </c:pt>
                <c:pt idx="207">
                  <c:v>22.1614682656928</c:v>
                </c:pt>
                <c:pt idx="208">
                  <c:v>22.016071361107699</c:v>
                </c:pt>
                <c:pt idx="209">
                  <c:v>22.1609883280391</c:v>
                </c:pt>
                <c:pt idx="210">
                  <c:v>22.400117254900401</c:v>
                </c:pt>
                <c:pt idx="211">
                  <c:v>22.4180483826295</c:v>
                </c:pt>
                <c:pt idx="212">
                  <c:v>22.389218038439601</c:v>
                </c:pt>
                <c:pt idx="213">
                  <c:v>22.071269174044001</c:v>
                </c:pt>
                <c:pt idx="214">
                  <c:v>22.113675003384401</c:v>
                </c:pt>
                <c:pt idx="215">
                  <c:v>22.4285054053348</c:v>
                </c:pt>
                <c:pt idx="216">
                  <c:v>22.436761509126299</c:v>
                </c:pt>
                <c:pt idx="217">
                  <c:v>22.360913730701501</c:v>
                </c:pt>
                <c:pt idx="218">
                  <c:v>22.149829986737299</c:v>
                </c:pt>
                <c:pt idx="219">
                  <c:v>22.0908266902603</c:v>
                </c:pt>
                <c:pt idx="220">
                  <c:v>22.394002238354101</c:v>
                </c:pt>
                <c:pt idx="221">
                  <c:v>22.573855242238899</c:v>
                </c:pt>
                <c:pt idx="222">
                  <c:v>22.411872961419601</c:v>
                </c:pt>
                <c:pt idx="223">
                  <c:v>22.564062341382101</c:v>
                </c:pt>
                <c:pt idx="224">
                  <c:v>22.408966586163</c:v>
                </c:pt>
                <c:pt idx="225">
                  <c:v>22.45860100826</c:v>
                </c:pt>
                <c:pt idx="226">
                  <c:v>22.659722478876201</c:v>
                </c:pt>
                <c:pt idx="227">
                  <c:v>22.600938305653901</c:v>
                </c:pt>
                <c:pt idx="228">
                  <c:v>22.557161872256899</c:v>
                </c:pt>
                <c:pt idx="229">
                  <c:v>22.403347490565999</c:v>
                </c:pt>
                <c:pt idx="230">
                  <c:v>22.368128948287598</c:v>
                </c:pt>
                <c:pt idx="231">
                  <c:v>22.4929589199979</c:v>
                </c:pt>
                <c:pt idx="232">
                  <c:v>22.889253985221</c:v>
                </c:pt>
                <c:pt idx="233">
                  <c:v>22.456155619700201</c:v>
                </c:pt>
                <c:pt idx="234">
                  <c:v>22.305091899607099</c:v>
                </c:pt>
                <c:pt idx="235">
                  <c:v>22.245718798103098</c:v>
                </c:pt>
              </c:numCache>
            </c:numRef>
          </c:val>
          <c:smooth val="0"/>
        </c:ser>
        <c:dLbls>
          <c:showLegendKey val="0"/>
          <c:showVal val="0"/>
          <c:showCatName val="0"/>
          <c:showSerName val="0"/>
          <c:showPercent val="0"/>
          <c:showBubbleSize val="0"/>
        </c:dLbls>
        <c:smooth val="0"/>
        <c:axId val="427280440"/>
        <c:axId val="427277304"/>
      </c:lineChart>
      <c:dateAx>
        <c:axId val="427280440"/>
        <c:scaling>
          <c:orientation val="minMax"/>
        </c:scaling>
        <c:delete val="0"/>
        <c:axPos val="b"/>
        <c:numFmt formatCode="mmm\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alibri" panose="020F0502020204030204" pitchFamily="34" charset="0"/>
              </a:defRPr>
            </a:pPr>
            <a:endParaRPr lang="en-US"/>
          </a:p>
        </c:txPr>
        <c:crossAx val="427277304"/>
        <c:crosses val="autoZero"/>
        <c:auto val="1"/>
        <c:lblOffset val="100"/>
        <c:baseTimeUnit val="days"/>
        <c:majorUnit val="3"/>
        <c:majorTimeUnit val="months"/>
      </c:dateAx>
      <c:valAx>
        <c:axId val="427277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alibri" panose="020F0502020204030204" pitchFamily="34" charset="0"/>
              </a:defRPr>
            </a:pPr>
            <a:endParaRPr lang="en-US"/>
          </a:p>
        </c:txPr>
        <c:crossAx val="427280440"/>
        <c:crosses val="autoZero"/>
        <c:crossBetween val="between"/>
      </c:valAx>
      <c:spPr>
        <a:solidFill>
          <a:srgbClr val="FFFFFF"/>
        </a:solidFill>
        <a:ln>
          <a:noFill/>
        </a:ln>
        <a:effectLst/>
      </c:spPr>
    </c:plotArea>
    <c:legend>
      <c:legendPos val="b"/>
      <c:layout>
        <c:manualLayout>
          <c:xMode val="edge"/>
          <c:yMode val="edge"/>
          <c:x val="0.12345679012345678"/>
          <c:y val="0.55059141997494221"/>
          <c:w val="0.65061728395061724"/>
          <c:h val="0.17409201898543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Calibri" panose="020F050202020403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38054300801326E-2"/>
          <c:y val="4.2055927051671729E-2"/>
          <c:w val="0.66520865122793893"/>
          <c:h val="0.7618960340578087"/>
        </c:manualLayout>
      </c:layout>
      <c:lineChart>
        <c:grouping val="standard"/>
        <c:varyColors val="0"/>
        <c:ser>
          <c:idx val="3"/>
          <c:order val="3"/>
          <c:tx>
            <c:strRef>
              <c:f>'Figure 4.4'!$H$54</c:f>
              <c:strCache>
                <c:ptCount val="1"/>
                <c:pt idx="0">
                  <c:v>Excise Advantage</c:v>
                </c:pt>
              </c:strCache>
            </c:strRef>
          </c:tx>
          <c:spPr>
            <a:ln w="12700" cap="rnd">
              <a:solidFill>
                <a:srgbClr val="C8D3D5"/>
              </a:solidFill>
              <a:prstDash val="solid"/>
              <a:round/>
            </a:ln>
            <a:effectLst/>
          </c:spPr>
          <c:marker>
            <c:symbol val="none"/>
          </c:marker>
          <c:cat>
            <c:numRef>
              <c:f>'Figure 4.4'!$D$55:$D$109</c:f>
              <c:numCache>
                <c:formatCode>m/d/yyyy</c:formatCode>
                <c:ptCount val="55"/>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pt idx="36">
                  <c:v>43678</c:v>
                </c:pt>
                <c:pt idx="37">
                  <c:v>43709</c:v>
                </c:pt>
                <c:pt idx="38">
                  <c:v>43739</c:v>
                </c:pt>
                <c:pt idx="39">
                  <c:v>43770</c:v>
                </c:pt>
                <c:pt idx="40">
                  <c:v>43800</c:v>
                </c:pt>
                <c:pt idx="41">
                  <c:v>43831</c:v>
                </c:pt>
                <c:pt idx="42">
                  <c:v>43862</c:v>
                </c:pt>
                <c:pt idx="43">
                  <c:v>43891</c:v>
                </c:pt>
                <c:pt idx="44">
                  <c:v>43922</c:v>
                </c:pt>
                <c:pt idx="45">
                  <c:v>43952</c:v>
                </c:pt>
                <c:pt idx="46">
                  <c:v>43983</c:v>
                </c:pt>
                <c:pt idx="47">
                  <c:v>44013</c:v>
                </c:pt>
                <c:pt idx="48">
                  <c:v>44044</c:v>
                </c:pt>
                <c:pt idx="49">
                  <c:v>44075</c:v>
                </c:pt>
                <c:pt idx="50">
                  <c:v>44105</c:v>
                </c:pt>
                <c:pt idx="51">
                  <c:v>44136</c:v>
                </c:pt>
                <c:pt idx="52">
                  <c:v>44166</c:v>
                </c:pt>
                <c:pt idx="53">
                  <c:v>44197</c:v>
                </c:pt>
                <c:pt idx="54">
                  <c:v>44228</c:v>
                </c:pt>
              </c:numCache>
            </c:numRef>
          </c:cat>
          <c:val>
            <c:numRef>
              <c:f>'Figure 4.4'!$H$55:$H$109</c:f>
              <c:numCache>
                <c:formatCode>0</c:formatCode>
                <c:ptCount val="55"/>
                <c:pt idx="0">
                  <c:v>37.004615999999999</c:v>
                </c:pt>
                <c:pt idx="1">
                  <c:v>37.004615999999999</c:v>
                </c:pt>
                <c:pt idx="2">
                  <c:v>37.004615999999999</c:v>
                </c:pt>
                <c:pt idx="3">
                  <c:v>37.004615999999999</c:v>
                </c:pt>
                <c:pt idx="4">
                  <c:v>37.004615999999999</c:v>
                </c:pt>
                <c:pt idx="5">
                  <c:v>37.004615999999999</c:v>
                </c:pt>
                <c:pt idx="6">
                  <c:v>37.471846000000006</c:v>
                </c:pt>
                <c:pt idx="7">
                  <c:v>37.471846000000006</c:v>
                </c:pt>
                <c:pt idx="8">
                  <c:v>37.471846000000006</c:v>
                </c:pt>
                <c:pt idx="9">
                  <c:v>37.471846000000006</c:v>
                </c:pt>
                <c:pt idx="10">
                  <c:v>37.471846000000006</c:v>
                </c:pt>
                <c:pt idx="11">
                  <c:v>34.843692000000004</c:v>
                </c:pt>
                <c:pt idx="12">
                  <c:v>35.017476000000002</c:v>
                </c:pt>
                <c:pt idx="13">
                  <c:v>35.017476000000002</c:v>
                </c:pt>
                <c:pt idx="14">
                  <c:v>35.017476000000002</c:v>
                </c:pt>
                <c:pt idx="15">
                  <c:v>35.017476000000002</c:v>
                </c:pt>
                <c:pt idx="16">
                  <c:v>35.017476000000002</c:v>
                </c:pt>
                <c:pt idx="17">
                  <c:v>35.017476000000002</c:v>
                </c:pt>
                <c:pt idx="18">
                  <c:v>35.538828000000002</c:v>
                </c:pt>
                <c:pt idx="19">
                  <c:v>35.538828000000002</c:v>
                </c:pt>
                <c:pt idx="20">
                  <c:v>35.538828000000002</c:v>
                </c:pt>
                <c:pt idx="21">
                  <c:v>35.538828000000002</c:v>
                </c:pt>
                <c:pt idx="22">
                  <c:v>35.538828000000002</c:v>
                </c:pt>
                <c:pt idx="23">
                  <c:v>32.858241999999997</c:v>
                </c:pt>
                <c:pt idx="24">
                  <c:v>33.099255999999997</c:v>
                </c:pt>
                <c:pt idx="25">
                  <c:v>33.099255999999997</c:v>
                </c:pt>
                <c:pt idx="26">
                  <c:v>33.099255999999997</c:v>
                </c:pt>
                <c:pt idx="27">
                  <c:v>33.099255999999997</c:v>
                </c:pt>
                <c:pt idx="28">
                  <c:v>33.099255999999997</c:v>
                </c:pt>
                <c:pt idx="29">
                  <c:v>33.099255999999997</c:v>
                </c:pt>
                <c:pt idx="30">
                  <c:v>33.420607999999994</c:v>
                </c:pt>
                <c:pt idx="31">
                  <c:v>33.420607999999994</c:v>
                </c:pt>
                <c:pt idx="32">
                  <c:v>33.420607999999994</c:v>
                </c:pt>
                <c:pt idx="33">
                  <c:v>33.420607999999994</c:v>
                </c:pt>
                <c:pt idx="34">
                  <c:v>33.420607999999994</c:v>
                </c:pt>
                <c:pt idx="35">
                  <c:v>30.694144000000001</c:v>
                </c:pt>
                <c:pt idx="36">
                  <c:v>30.841711999999998</c:v>
                </c:pt>
                <c:pt idx="37">
                  <c:v>30.841711999999998</c:v>
                </c:pt>
                <c:pt idx="38">
                  <c:v>30.841711999999998</c:v>
                </c:pt>
                <c:pt idx="39">
                  <c:v>30.841711999999998</c:v>
                </c:pt>
                <c:pt idx="40">
                  <c:v>30.841711999999998</c:v>
                </c:pt>
                <c:pt idx="41">
                  <c:v>30.841711999999998</c:v>
                </c:pt>
                <c:pt idx="42">
                  <c:v>31.210632</c:v>
                </c:pt>
                <c:pt idx="43">
                  <c:v>31.210632</c:v>
                </c:pt>
                <c:pt idx="44">
                  <c:v>31.210632</c:v>
                </c:pt>
                <c:pt idx="45">
                  <c:v>31.210632</c:v>
                </c:pt>
                <c:pt idx="46">
                  <c:v>31.210632</c:v>
                </c:pt>
                <c:pt idx="47">
                  <c:v>28.438289999999999</c:v>
                </c:pt>
                <c:pt idx="48">
                  <c:v>28.438289999999999</c:v>
                </c:pt>
                <c:pt idx="49">
                  <c:v>28.438289999999999</c:v>
                </c:pt>
                <c:pt idx="50">
                  <c:v>28.438289999999999</c:v>
                </c:pt>
                <c:pt idx="51">
                  <c:v>28.438289999999999</c:v>
                </c:pt>
                <c:pt idx="52">
                  <c:v>28.438289999999999</c:v>
                </c:pt>
                <c:pt idx="53">
                  <c:v>28.438289999999999</c:v>
                </c:pt>
                <c:pt idx="54">
                  <c:v>28.70721</c:v>
                </c:pt>
              </c:numCache>
            </c:numRef>
          </c:val>
          <c:smooth val="0"/>
        </c:ser>
        <c:ser>
          <c:idx val="0"/>
          <c:order val="0"/>
          <c:tx>
            <c:strRef>
              <c:f>'Figure 4.4'!$E$54</c:f>
              <c:strCache>
                <c:ptCount val="1"/>
                <c:pt idx="0">
                  <c:v>Excise on petroleum and imported ethanol</c:v>
                </c:pt>
              </c:strCache>
            </c:strRef>
          </c:tx>
          <c:spPr>
            <a:ln w="12700" cap="rnd">
              <a:solidFill>
                <a:schemeClr val="tx2"/>
              </a:solidFill>
              <a:prstDash val="solid"/>
              <a:round/>
            </a:ln>
            <a:effectLst/>
          </c:spPr>
          <c:marker>
            <c:symbol val="none"/>
          </c:marker>
          <c:dPt>
            <c:idx val="41"/>
            <c:marker>
              <c:symbol val="none"/>
            </c:marker>
            <c:bubble3D val="0"/>
            <c:spPr>
              <a:ln w="12700" cap="rnd">
                <a:solidFill>
                  <a:schemeClr val="tx2"/>
                </a:solidFill>
                <a:prstDash val="solid"/>
                <a:round/>
              </a:ln>
              <a:effectLst/>
            </c:spPr>
          </c:dPt>
          <c:dPt>
            <c:idx val="42"/>
            <c:marker>
              <c:symbol val="none"/>
            </c:marker>
            <c:bubble3D val="0"/>
            <c:spPr>
              <a:ln w="12700" cap="rnd">
                <a:solidFill>
                  <a:schemeClr val="tx2"/>
                </a:solidFill>
                <a:prstDash val="solid"/>
                <a:round/>
              </a:ln>
              <a:effectLst/>
            </c:spPr>
          </c:dPt>
          <c:dPt>
            <c:idx val="44"/>
            <c:marker>
              <c:symbol val="none"/>
            </c:marker>
            <c:bubble3D val="0"/>
            <c:spPr>
              <a:ln w="12700" cap="rnd">
                <a:solidFill>
                  <a:schemeClr val="tx2"/>
                </a:solidFill>
                <a:prstDash val="solid"/>
                <a:round/>
              </a:ln>
              <a:effectLst/>
            </c:spPr>
          </c:dPt>
          <c:dPt>
            <c:idx val="47"/>
            <c:marker>
              <c:symbol val="none"/>
            </c:marker>
            <c:bubble3D val="0"/>
            <c:spPr>
              <a:ln w="12700" cap="rnd">
                <a:solidFill>
                  <a:schemeClr val="tx2"/>
                </a:solidFill>
                <a:prstDash val="solid"/>
                <a:round/>
              </a:ln>
              <a:effectLst/>
            </c:spPr>
          </c:dPt>
          <c:dPt>
            <c:idx val="48"/>
            <c:marker>
              <c:symbol val="none"/>
            </c:marker>
            <c:bubble3D val="0"/>
            <c:spPr>
              <a:ln w="12700" cap="rnd">
                <a:solidFill>
                  <a:schemeClr val="tx2"/>
                </a:solidFill>
                <a:prstDash val="solid"/>
                <a:round/>
              </a:ln>
              <a:effectLst/>
            </c:spPr>
          </c:dPt>
          <c:cat>
            <c:numRef>
              <c:f>'Figure 4.4'!$D$55:$D$109</c:f>
              <c:numCache>
                <c:formatCode>m/d/yyyy</c:formatCode>
                <c:ptCount val="55"/>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pt idx="36">
                  <c:v>43678</c:v>
                </c:pt>
                <c:pt idx="37">
                  <c:v>43709</c:v>
                </c:pt>
                <c:pt idx="38">
                  <c:v>43739</c:v>
                </c:pt>
                <c:pt idx="39">
                  <c:v>43770</c:v>
                </c:pt>
                <c:pt idx="40">
                  <c:v>43800</c:v>
                </c:pt>
                <c:pt idx="41">
                  <c:v>43831</c:v>
                </c:pt>
                <c:pt idx="42">
                  <c:v>43862</c:v>
                </c:pt>
                <c:pt idx="43">
                  <c:v>43891</c:v>
                </c:pt>
                <c:pt idx="44">
                  <c:v>43922</c:v>
                </c:pt>
                <c:pt idx="45">
                  <c:v>43952</c:v>
                </c:pt>
                <c:pt idx="46">
                  <c:v>43983</c:v>
                </c:pt>
                <c:pt idx="47">
                  <c:v>44013</c:v>
                </c:pt>
                <c:pt idx="48">
                  <c:v>44044</c:v>
                </c:pt>
                <c:pt idx="49">
                  <c:v>44075</c:v>
                </c:pt>
                <c:pt idx="50">
                  <c:v>44105</c:v>
                </c:pt>
                <c:pt idx="51">
                  <c:v>44136</c:v>
                </c:pt>
                <c:pt idx="52">
                  <c:v>44166</c:v>
                </c:pt>
                <c:pt idx="53">
                  <c:v>44197</c:v>
                </c:pt>
                <c:pt idx="54">
                  <c:v>44228</c:v>
                </c:pt>
              </c:numCache>
            </c:numRef>
          </c:cat>
          <c:val>
            <c:numRef>
              <c:f>'Figure 4.4'!$E$55:$E$109</c:f>
              <c:numCache>
                <c:formatCode>0</c:formatCode>
                <c:ptCount val="55"/>
                <c:pt idx="0">
                  <c:v>39.6</c:v>
                </c:pt>
                <c:pt idx="1">
                  <c:v>39.6</c:v>
                </c:pt>
                <c:pt idx="2">
                  <c:v>39.6</c:v>
                </c:pt>
                <c:pt idx="3">
                  <c:v>39.6</c:v>
                </c:pt>
                <c:pt idx="4">
                  <c:v>39.6</c:v>
                </c:pt>
                <c:pt idx="5">
                  <c:v>39.6</c:v>
                </c:pt>
                <c:pt idx="6">
                  <c:v>40.1</c:v>
                </c:pt>
                <c:pt idx="7">
                  <c:v>40.1</c:v>
                </c:pt>
                <c:pt idx="8">
                  <c:v>40.1</c:v>
                </c:pt>
                <c:pt idx="9">
                  <c:v>40.1</c:v>
                </c:pt>
                <c:pt idx="10">
                  <c:v>40.1</c:v>
                </c:pt>
                <c:pt idx="11">
                  <c:v>40.1</c:v>
                </c:pt>
                <c:pt idx="12">
                  <c:v>40.300000000000004</c:v>
                </c:pt>
                <c:pt idx="13">
                  <c:v>40.300000000000004</c:v>
                </c:pt>
                <c:pt idx="14">
                  <c:v>40.300000000000004</c:v>
                </c:pt>
                <c:pt idx="15">
                  <c:v>40.300000000000004</c:v>
                </c:pt>
                <c:pt idx="16">
                  <c:v>40.300000000000004</c:v>
                </c:pt>
                <c:pt idx="17">
                  <c:v>40.300000000000004</c:v>
                </c:pt>
                <c:pt idx="18">
                  <c:v>40.9</c:v>
                </c:pt>
                <c:pt idx="19">
                  <c:v>40.9</c:v>
                </c:pt>
                <c:pt idx="20">
                  <c:v>40.9</c:v>
                </c:pt>
                <c:pt idx="21">
                  <c:v>40.9</c:v>
                </c:pt>
                <c:pt idx="22">
                  <c:v>40.9</c:v>
                </c:pt>
                <c:pt idx="23">
                  <c:v>40.9</c:v>
                </c:pt>
                <c:pt idx="24">
                  <c:v>41.199999999999996</c:v>
                </c:pt>
                <c:pt idx="25">
                  <c:v>41.199999999999996</c:v>
                </c:pt>
                <c:pt idx="26">
                  <c:v>41.199999999999996</c:v>
                </c:pt>
                <c:pt idx="27">
                  <c:v>41.199999999999996</c:v>
                </c:pt>
                <c:pt idx="28">
                  <c:v>41.199999999999996</c:v>
                </c:pt>
                <c:pt idx="29">
                  <c:v>41.199999999999996</c:v>
                </c:pt>
                <c:pt idx="30">
                  <c:v>41.6</c:v>
                </c:pt>
                <c:pt idx="31">
                  <c:v>41.6</c:v>
                </c:pt>
                <c:pt idx="32">
                  <c:v>41.6</c:v>
                </c:pt>
                <c:pt idx="33">
                  <c:v>41.6</c:v>
                </c:pt>
                <c:pt idx="34">
                  <c:v>41.6</c:v>
                </c:pt>
                <c:pt idx="35">
                  <c:v>41.6</c:v>
                </c:pt>
                <c:pt idx="36">
                  <c:v>41.8</c:v>
                </c:pt>
                <c:pt idx="37">
                  <c:v>41.8</c:v>
                </c:pt>
                <c:pt idx="38">
                  <c:v>41.8</c:v>
                </c:pt>
                <c:pt idx="39">
                  <c:v>41.8</c:v>
                </c:pt>
                <c:pt idx="40">
                  <c:v>41.8</c:v>
                </c:pt>
                <c:pt idx="41">
                  <c:v>41.8</c:v>
                </c:pt>
                <c:pt idx="42">
                  <c:v>42.3</c:v>
                </c:pt>
                <c:pt idx="43">
                  <c:v>42.3</c:v>
                </c:pt>
                <c:pt idx="44">
                  <c:v>42.3</c:v>
                </c:pt>
                <c:pt idx="45">
                  <c:v>42.3</c:v>
                </c:pt>
                <c:pt idx="46">
                  <c:v>42.3</c:v>
                </c:pt>
                <c:pt idx="47">
                  <c:v>42.3</c:v>
                </c:pt>
                <c:pt idx="48">
                  <c:v>42.3</c:v>
                </c:pt>
                <c:pt idx="49">
                  <c:v>42.3</c:v>
                </c:pt>
                <c:pt idx="50">
                  <c:v>42.3</c:v>
                </c:pt>
                <c:pt idx="51">
                  <c:v>42.3</c:v>
                </c:pt>
                <c:pt idx="52">
                  <c:v>42.3</c:v>
                </c:pt>
                <c:pt idx="53">
                  <c:v>42.3</c:v>
                </c:pt>
                <c:pt idx="54">
                  <c:v>42.699999999999996</c:v>
                </c:pt>
              </c:numCache>
            </c:numRef>
          </c:val>
          <c:smooth val="0"/>
        </c:ser>
        <c:ser>
          <c:idx val="1"/>
          <c:order val="1"/>
          <c:tx>
            <c:strRef>
              <c:f>'Figure 4.4'!$F$54</c:f>
              <c:strCache>
                <c:ptCount val="1"/>
                <c:pt idx="0">
                  <c:v>Excise on petroleum and imported ethanol (forecast)</c:v>
                </c:pt>
              </c:strCache>
            </c:strRef>
          </c:tx>
          <c:spPr>
            <a:ln w="25400" cap="rnd">
              <a:solidFill>
                <a:srgbClr val="0079C4"/>
              </a:solidFill>
              <a:prstDash val="solid"/>
              <a:round/>
            </a:ln>
            <a:effectLst/>
          </c:spPr>
          <c:marker>
            <c:symbol val="none"/>
          </c:marker>
          <c:cat>
            <c:numRef>
              <c:f>'Figure 4.4'!$D$55:$D$109</c:f>
              <c:numCache>
                <c:formatCode>m/d/yyyy</c:formatCode>
                <c:ptCount val="55"/>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pt idx="36">
                  <c:v>43678</c:v>
                </c:pt>
                <c:pt idx="37">
                  <c:v>43709</c:v>
                </c:pt>
                <c:pt idx="38">
                  <c:v>43739</c:v>
                </c:pt>
                <c:pt idx="39">
                  <c:v>43770</c:v>
                </c:pt>
                <c:pt idx="40">
                  <c:v>43800</c:v>
                </c:pt>
                <c:pt idx="41">
                  <c:v>43831</c:v>
                </c:pt>
                <c:pt idx="42">
                  <c:v>43862</c:v>
                </c:pt>
                <c:pt idx="43">
                  <c:v>43891</c:v>
                </c:pt>
                <c:pt idx="44">
                  <c:v>43922</c:v>
                </c:pt>
                <c:pt idx="45">
                  <c:v>43952</c:v>
                </c:pt>
                <c:pt idx="46">
                  <c:v>43983</c:v>
                </c:pt>
                <c:pt idx="47">
                  <c:v>44013</c:v>
                </c:pt>
                <c:pt idx="48">
                  <c:v>44044</c:v>
                </c:pt>
                <c:pt idx="49">
                  <c:v>44075</c:v>
                </c:pt>
                <c:pt idx="50">
                  <c:v>44105</c:v>
                </c:pt>
                <c:pt idx="51">
                  <c:v>44136</c:v>
                </c:pt>
                <c:pt idx="52">
                  <c:v>44166</c:v>
                </c:pt>
                <c:pt idx="53">
                  <c:v>44197</c:v>
                </c:pt>
                <c:pt idx="54">
                  <c:v>44228</c:v>
                </c:pt>
              </c:numCache>
            </c:numRef>
          </c:cat>
          <c:val>
            <c:numRef>
              <c:f>'Figure 4.4'!$F$55:$F$109</c:f>
              <c:numCache>
                <c:formatCode>0</c:formatCode>
                <c:ptCount val="55"/>
              </c:numCache>
            </c:numRef>
          </c:val>
          <c:smooth val="0"/>
        </c:ser>
        <c:ser>
          <c:idx val="2"/>
          <c:order val="2"/>
          <c:tx>
            <c:strRef>
              <c:f>'Figure 4.4'!$G$54</c:f>
              <c:strCache>
                <c:ptCount val="1"/>
                <c:pt idx="0">
                  <c:v>Excise on domestic ethanol</c:v>
                </c:pt>
              </c:strCache>
            </c:strRef>
          </c:tx>
          <c:spPr>
            <a:ln w="12700" cap="rnd">
              <a:solidFill>
                <a:srgbClr val="48B749"/>
              </a:solidFill>
              <a:prstDash val="solid"/>
              <a:round/>
            </a:ln>
            <a:effectLst/>
          </c:spPr>
          <c:marker>
            <c:symbol val="none"/>
          </c:marker>
          <c:cat>
            <c:numRef>
              <c:f>'Figure 4.4'!$D$55:$D$109</c:f>
              <c:numCache>
                <c:formatCode>m/d/yyyy</c:formatCode>
                <c:ptCount val="55"/>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pt idx="25">
                  <c:v>43344</c:v>
                </c:pt>
                <c:pt idx="26">
                  <c:v>43374</c:v>
                </c:pt>
                <c:pt idx="27">
                  <c:v>43405</c:v>
                </c:pt>
                <c:pt idx="28">
                  <c:v>43435</c:v>
                </c:pt>
                <c:pt idx="29">
                  <c:v>43466</c:v>
                </c:pt>
                <c:pt idx="30">
                  <c:v>43497</c:v>
                </c:pt>
                <c:pt idx="31">
                  <c:v>43525</c:v>
                </c:pt>
                <c:pt idx="32">
                  <c:v>43556</c:v>
                </c:pt>
                <c:pt idx="33">
                  <c:v>43586</c:v>
                </c:pt>
                <c:pt idx="34">
                  <c:v>43617</c:v>
                </c:pt>
                <c:pt idx="35">
                  <c:v>43647</c:v>
                </c:pt>
                <c:pt idx="36">
                  <c:v>43678</c:v>
                </c:pt>
                <c:pt idx="37">
                  <c:v>43709</c:v>
                </c:pt>
                <c:pt idx="38">
                  <c:v>43739</c:v>
                </c:pt>
                <c:pt idx="39">
                  <c:v>43770</c:v>
                </c:pt>
                <c:pt idx="40">
                  <c:v>43800</c:v>
                </c:pt>
                <c:pt idx="41">
                  <c:v>43831</c:v>
                </c:pt>
                <c:pt idx="42">
                  <c:v>43862</c:v>
                </c:pt>
                <c:pt idx="43">
                  <c:v>43891</c:v>
                </c:pt>
                <c:pt idx="44">
                  <c:v>43922</c:v>
                </c:pt>
                <c:pt idx="45">
                  <c:v>43952</c:v>
                </c:pt>
                <c:pt idx="46">
                  <c:v>43983</c:v>
                </c:pt>
                <c:pt idx="47">
                  <c:v>44013</c:v>
                </c:pt>
                <c:pt idx="48">
                  <c:v>44044</c:v>
                </c:pt>
                <c:pt idx="49">
                  <c:v>44075</c:v>
                </c:pt>
                <c:pt idx="50">
                  <c:v>44105</c:v>
                </c:pt>
                <c:pt idx="51">
                  <c:v>44136</c:v>
                </c:pt>
                <c:pt idx="52">
                  <c:v>44166</c:v>
                </c:pt>
                <c:pt idx="53">
                  <c:v>44197</c:v>
                </c:pt>
                <c:pt idx="54">
                  <c:v>44228</c:v>
                </c:pt>
              </c:numCache>
            </c:numRef>
          </c:cat>
          <c:val>
            <c:numRef>
              <c:f>'Figure 4.4'!$G$55:$G$109</c:f>
              <c:numCache>
                <c:formatCode>0</c:formatCode>
                <c:ptCount val="55"/>
                <c:pt idx="0">
                  <c:v>2.5953840000000001</c:v>
                </c:pt>
                <c:pt idx="1">
                  <c:v>2.5953840000000001</c:v>
                </c:pt>
                <c:pt idx="2">
                  <c:v>2.5953840000000001</c:v>
                </c:pt>
                <c:pt idx="3">
                  <c:v>2.5953840000000001</c:v>
                </c:pt>
                <c:pt idx="4">
                  <c:v>2.5953840000000001</c:v>
                </c:pt>
                <c:pt idx="5">
                  <c:v>2.5953840000000001</c:v>
                </c:pt>
                <c:pt idx="6">
                  <c:v>2.6281540000000003</c:v>
                </c:pt>
                <c:pt idx="7">
                  <c:v>2.6281540000000003</c:v>
                </c:pt>
                <c:pt idx="8">
                  <c:v>2.6281540000000003</c:v>
                </c:pt>
                <c:pt idx="9">
                  <c:v>2.6281540000000003</c:v>
                </c:pt>
                <c:pt idx="10">
                  <c:v>2.6281540000000003</c:v>
                </c:pt>
                <c:pt idx="11">
                  <c:v>5.2563080000000006</c:v>
                </c:pt>
                <c:pt idx="12">
                  <c:v>5.2825240000000004</c:v>
                </c:pt>
                <c:pt idx="13">
                  <c:v>5.2825240000000004</c:v>
                </c:pt>
                <c:pt idx="14">
                  <c:v>5.2825240000000004</c:v>
                </c:pt>
                <c:pt idx="15">
                  <c:v>5.2825240000000004</c:v>
                </c:pt>
                <c:pt idx="16">
                  <c:v>5.2825240000000004</c:v>
                </c:pt>
                <c:pt idx="17">
                  <c:v>5.2825240000000004</c:v>
                </c:pt>
                <c:pt idx="18">
                  <c:v>5.3611719999999998</c:v>
                </c:pt>
                <c:pt idx="19">
                  <c:v>5.3611719999999998</c:v>
                </c:pt>
                <c:pt idx="20">
                  <c:v>5.3611719999999998</c:v>
                </c:pt>
                <c:pt idx="21">
                  <c:v>5.3611719999999998</c:v>
                </c:pt>
                <c:pt idx="22">
                  <c:v>5.3611719999999998</c:v>
                </c:pt>
                <c:pt idx="23">
                  <c:v>8.041757999999998</c:v>
                </c:pt>
                <c:pt idx="24">
                  <c:v>8.1007439999999988</c:v>
                </c:pt>
                <c:pt idx="25">
                  <c:v>8.1007439999999988</c:v>
                </c:pt>
                <c:pt idx="26">
                  <c:v>8.1007439999999988</c:v>
                </c:pt>
                <c:pt idx="27">
                  <c:v>8.1007439999999988</c:v>
                </c:pt>
                <c:pt idx="28">
                  <c:v>8.1007439999999988</c:v>
                </c:pt>
                <c:pt idx="29">
                  <c:v>8.1007439999999988</c:v>
                </c:pt>
                <c:pt idx="30">
                  <c:v>8.179392</c:v>
                </c:pt>
                <c:pt idx="31">
                  <c:v>8.179392</c:v>
                </c:pt>
                <c:pt idx="32">
                  <c:v>8.179392</c:v>
                </c:pt>
                <c:pt idx="33">
                  <c:v>8.179392</c:v>
                </c:pt>
                <c:pt idx="34">
                  <c:v>8.179392</c:v>
                </c:pt>
                <c:pt idx="35">
                  <c:v>10.905856</c:v>
                </c:pt>
                <c:pt idx="36">
                  <c:v>10.958288</c:v>
                </c:pt>
                <c:pt idx="37">
                  <c:v>10.958288</c:v>
                </c:pt>
                <c:pt idx="38">
                  <c:v>10.958288</c:v>
                </c:pt>
                <c:pt idx="39">
                  <c:v>10.958288</c:v>
                </c:pt>
                <c:pt idx="40">
                  <c:v>10.958288</c:v>
                </c:pt>
                <c:pt idx="41">
                  <c:v>10.958288</c:v>
                </c:pt>
                <c:pt idx="42">
                  <c:v>11.089368</c:v>
                </c:pt>
                <c:pt idx="43">
                  <c:v>11.089368</c:v>
                </c:pt>
                <c:pt idx="44">
                  <c:v>11.089368</c:v>
                </c:pt>
                <c:pt idx="45">
                  <c:v>11.089368</c:v>
                </c:pt>
                <c:pt idx="46">
                  <c:v>11.089368</c:v>
                </c:pt>
                <c:pt idx="47">
                  <c:v>13.861709999999999</c:v>
                </c:pt>
                <c:pt idx="48">
                  <c:v>13.861709999999999</c:v>
                </c:pt>
                <c:pt idx="49">
                  <c:v>13.861709999999999</c:v>
                </c:pt>
                <c:pt idx="50">
                  <c:v>13.861709999999999</c:v>
                </c:pt>
                <c:pt idx="51">
                  <c:v>13.861709999999999</c:v>
                </c:pt>
                <c:pt idx="52">
                  <c:v>13.861709999999999</c:v>
                </c:pt>
                <c:pt idx="53">
                  <c:v>13.861709999999999</c:v>
                </c:pt>
                <c:pt idx="54">
                  <c:v>13.992789999999999</c:v>
                </c:pt>
              </c:numCache>
            </c:numRef>
          </c:val>
          <c:smooth val="0"/>
        </c:ser>
        <c:dLbls>
          <c:showLegendKey val="0"/>
          <c:showVal val="0"/>
          <c:showCatName val="0"/>
          <c:showSerName val="0"/>
          <c:showPercent val="0"/>
          <c:showBubbleSize val="0"/>
        </c:dLbls>
        <c:smooth val="0"/>
        <c:axId val="427283184"/>
        <c:axId val="427283968"/>
      </c:lineChart>
      <c:dateAx>
        <c:axId val="427283184"/>
        <c:scaling>
          <c:orientation val="minMax"/>
          <c:max val="44228"/>
        </c:scaling>
        <c:delete val="0"/>
        <c:axPos val="b"/>
        <c:numFmt formatCode="mmm\ yy" sourceLinked="0"/>
        <c:majorTickMark val="out"/>
        <c:minorTickMark val="none"/>
        <c:tickLblPos val="nextTo"/>
        <c:spPr>
          <a:noFill/>
          <a:ln w="9525" cap="flat" cmpd="sng" algn="ctr">
            <a:solidFill>
              <a:schemeClr val="tx1">
                <a:lumMod val="15000"/>
                <a:lumOff val="85000"/>
              </a:schemeClr>
            </a:solidFill>
            <a:round/>
          </a:ln>
          <a:effectLst/>
        </c:spPr>
        <c:txPr>
          <a:bodyPr rot="-234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427283968"/>
        <c:crosses val="autoZero"/>
        <c:auto val="1"/>
        <c:lblOffset val="100"/>
        <c:baseTimeUnit val="months"/>
        <c:majorUnit val="6"/>
        <c:majorTimeUnit val="months"/>
      </c:dateAx>
      <c:valAx>
        <c:axId val="427283968"/>
        <c:scaling>
          <c:orientation val="minMax"/>
        </c:scaling>
        <c:delete val="0"/>
        <c:axPos val="l"/>
        <c:majorGridlines>
          <c:spPr>
            <a:ln w="3175" cap="flat" cmpd="sng" algn="ctr">
              <a:solidFill>
                <a:srgbClr val="BFBFBF"/>
              </a:solidFill>
              <a:prstDash val="solid"/>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r>
                  <a:rPr lang="en-US"/>
                  <a:t>c/L</a:t>
                </a:r>
              </a:p>
            </c:rich>
          </c:tx>
          <c:layout>
            <c:manualLayout>
              <c:xMode val="edge"/>
              <c:yMode val="edge"/>
              <c:x val="1.5695442111606062E-2"/>
              <c:y val="0.40790233029381967"/>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427283184"/>
        <c:crossesAt val="42583"/>
        <c:crossBetween val="between"/>
        <c:majorUnit val="10"/>
      </c:valAx>
      <c:spPr>
        <a:noFill/>
        <a:ln>
          <a:noFill/>
        </a:ln>
        <a:effectLst/>
      </c:spPr>
    </c:plotArea>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166666666666669"/>
          <c:y val="5.5555555555555552E-2"/>
          <c:w val="0.42996453900709219"/>
          <c:h val="0.89814814814814814"/>
        </c:manualLayout>
      </c:layout>
      <c:pieChart>
        <c:varyColors val="1"/>
        <c:ser>
          <c:idx val="0"/>
          <c:order val="0"/>
          <c:spPr>
            <a:ln w="6350"/>
          </c:spPr>
          <c:dPt>
            <c:idx val="0"/>
            <c:bubble3D val="0"/>
            <c:spPr>
              <a:solidFill>
                <a:srgbClr val="48B749"/>
              </a:solidFill>
              <a:ln w="6350">
                <a:solidFill>
                  <a:schemeClr val="lt1"/>
                </a:solidFill>
              </a:ln>
              <a:effectLst/>
            </c:spPr>
          </c:dPt>
          <c:dPt>
            <c:idx val="1"/>
            <c:bubble3D val="0"/>
            <c:spPr>
              <a:solidFill>
                <a:schemeClr val="accent2"/>
              </a:solidFill>
              <a:ln w="6350">
                <a:solidFill>
                  <a:schemeClr val="lt1"/>
                </a:solidFill>
              </a:ln>
              <a:effectLst/>
            </c:spPr>
          </c:dPt>
          <c:dPt>
            <c:idx val="2"/>
            <c:bubble3D val="0"/>
            <c:spPr>
              <a:solidFill>
                <a:srgbClr val="F78D1E"/>
              </a:solidFill>
              <a:ln w="6350">
                <a:solidFill>
                  <a:schemeClr val="lt1"/>
                </a:solidFill>
              </a:ln>
              <a:effectLst/>
            </c:spPr>
          </c:dPt>
          <c:dLbls>
            <c:dLbl>
              <c:idx val="0"/>
              <c:layout>
                <c:manualLayout>
                  <c:x val="-0.16792418100883713"/>
                  <c:y val="0.23498860087744505"/>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bg1"/>
                        </a:solidFill>
                        <a:latin typeface="+mn-lt"/>
                        <a:ea typeface="+mn-ea"/>
                        <a:cs typeface="+mn-cs"/>
                      </a:defRPr>
                    </a:pPr>
                    <a:r>
                      <a:rPr lang="en-US" sz="900">
                        <a:latin typeface="+mn-lt"/>
                      </a:rPr>
                      <a:t>Offering</a:t>
                    </a:r>
                    <a:r>
                      <a:rPr lang="en-US" sz="900" baseline="0">
                        <a:latin typeface="+mn-lt"/>
                      </a:rPr>
                      <a:t> E10, n</a:t>
                    </a:r>
                    <a:r>
                      <a:rPr lang="en-US" sz="900">
                        <a:latin typeface="+mn-lt"/>
                      </a:rPr>
                      <a:t>ot offering</a:t>
                    </a:r>
                    <a:r>
                      <a:rPr lang="en-US" sz="900" baseline="0">
                        <a:latin typeface="+mn-lt"/>
                      </a:rPr>
                      <a:t> U91 </a:t>
                    </a:r>
                    <a:endParaRPr lang="en-US" sz="900">
                      <a:latin typeface="+mn-lt"/>
                    </a:endParaRP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1935958441603777"/>
                      <c:h val="0.25101851851851853"/>
                    </c:manualLayout>
                  </c15:layout>
                </c:ext>
              </c:extLst>
            </c:dLbl>
            <c:dLbl>
              <c:idx val="1"/>
              <c:layout>
                <c:manualLayout>
                  <c:x val="-0.16281383136433203"/>
                  <c:y val="-0.17437121952323975"/>
                </c:manualLayout>
              </c:layout>
              <c:tx>
                <c:rich>
                  <a:bodyPr rot="0" spcFirstLastPara="1" vertOverflow="ellipsis" vert="horz" wrap="square" lIns="38100" tIns="19050" rIns="38100" bIns="19050" anchor="ctr" anchorCtr="0">
                    <a:noAutofit/>
                  </a:bodyPr>
                  <a:lstStyle/>
                  <a:p>
                    <a:pPr algn="ctr">
                      <a:defRPr sz="900" b="1" i="0" u="none" strike="noStrike" kern="1200" baseline="0">
                        <a:solidFill>
                          <a:schemeClr val="bg1"/>
                        </a:solidFill>
                        <a:latin typeface="+mn-lt"/>
                        <a:ea typeface="+mn-ea"/>
                        <a:cs typeface="+mn-cs"/>
                      </a:defRPr>
                    </a:pPr>
                    <a:r>
                      <a:rPr lang="en-US" sz="900">
                        <a:solidFill>
                          <a:schemeClr val="bg1"/>
                        </a:solidFill>
                        <a:latin typeface="+mn-lt"/>
                      </a:rPr>
                      <a:t>Offerin</a:t>
                    </a:r>
                    <a:r>
                      <a:rPr lang="en-US" sz="900" baseline="0">
                        <a:solidFill>
                          <a:schemeClr val="bg1"/>
                        </a:solidFill>
                        <a:latin typeface="+mn-lt"/>
                      </a:rPr>
                      <a:t>g U91, n</a:t>
                    </a:r>
                    <a:r>
                      <a:rPr lang="en-US" sz="900">
                        <a:solidFill>
                          <a:schemeClr val="bg1"/>
                        </a:solidFill>
                        <a:latin typeface="+mn-lt"/>
                      </a:rPr>
                      <a:t>ot offerin</a:t>
                    </a:r>
                    <a:r>
                      <a:rPr lang="en-US" sz="900" baseline="0">
                        <a:solidFill>
                          <a:schemeClr val="bg1"/>
                        </a:solidFill>
                        <a:latin typeface="+mn-lt"/>
                      </a:rPr>
                      <a:t>g E10</a:t>
                    </a:r>
                    <a:endParaRPr lang="en-US" sz="900">
                      <a:solidFill>
                        <a:schemeClr val="bg1"/>
                      </a:solidFill>
                      <a:latin typeface="+mn-lt"/>
                    </a:endParaRPr>
                  </a:p>
                </c:rich>
              </c:tx>
              <c:spPr>
                <a:noFill/>
                <a:ln>
                  <a:noFill/>
                </a:ln>
                <a:effectLst/>
              </c:spPr>
              <c:txPr>
                <a:bodyPr rot="0" spcFirstLastPara="1" vertOverflow="ellipsis" vert="horz" wrap="square" lIns="38100" tIns="19050" rIns="38100" bIns="19050" anchor="ctr" anchorCtr="0">
                  <a:noAutofit/>
                </a:bodyPr>
                <a:lstStyle/>
                <a:p>
                  <a:pPr algn="ctr">
                    <a:defRPr sz="9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17750522844993125"/>
                      <c:h val="0.23895765517697812"/>
                    </c:manualLayout>
                  </c15:layout>
                </c:ext>
              </c:extLst>
            </c:dLbl>
            <c:dLbl>
              <c:idx val="2"/>
              <c:layout>
                <c:manualLayout>
                  <c:x val="0.20793550351316017"/>
                  <c:y val="-0.11488330050316371"/>
                </c:manualLayout>
              </c:layout>
              <c:tx>
                <c:rich>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r>
                      <a:rPr lang="en-US" sz="900" b="1">
                        <a:solidFill>
                          <a:schemeClr val="bg1"/>
                        </a:solidFill>
                        <a:latin typeface="+mn-lt"/>
                      </a:rPr>
                      <a:t>Stations</a:t>
                    </a:r>
                    <a:r>
                      <a:rPr lang="en-US" sz="900" b="1" baseline="0">
                        <a:solidFill>
                          <a:schemeClr val="bg1"/>
                        </a:solidFill>
                        <a:latin typeface="+mn-lt"/>
                      </a:rPr>
                      <a:t> offering both E10 and U91 petrol</a:t>
                    </a:r>
                    <a:endParaRPr lang="en-US" sz="900" b="1">
                      <a:solidFill>
                        <a:schemeClr val="bg1"/>
                      </a:solidFill>
                      <a:latin typeface="+mn-lt"/>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Raleway" panose="020B0503030101060003" pitchFamily="34" charset="0"/>
                    <a:ea typeface="+mn-ea"/>
                    <a:cs typeface="+mn-cs"/>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extLst>
          </c:dLbls>
          <c:cat>
            <c:strRef>
              <c:f>'Figure 5.2'!$B$15:$B$17</c:f>
              <c:strCache>
                <c:ptCount val="3"/>
                <c:pt idx="0">
                  <c:v>Offering E10, not offering regular unleaded</c:v>
                </c:pt>
                <c:pt idx="1">
                  <c:v>Offering unleaded, not offering E10</c:v>
                </c:pt>
                <c:pt idx="2">
                  <c:v>Stations offering both E10 and unleaded petrol</c:v>
                </c:pt>
              </c:strCache>
            </c:strRef>
          </c:cat>
          <c:val>
            <c:numRef>
              <c:f>'Figure 5.2'!$C$15:$C$17</c:f>
              <c:numCache>
                <c:formatCode>0%</c:formatCode>
                <c:ptCount val="3"/>
                <c:pt idx="0">
                  <c:v>0.26484448633364749</c:v>
                </c:pt>
                <c:pt idx="1">
                  <c:v>0.15834118755890669</c:v>
                </c:pt>
                <c:pt idx="2">
                  <c:v>0.57681432610744576</c:v>
                </c:pt>
              </c:numCache>
            </c:numRef>
          </c:val>
        </c:ser>
        <c:dLbls>
          <c:dLblPos val="ctr"/>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chemeClr val="accent1"/>
            </a:solidFill>
            <a:ln>
              <a:noFill/>
            </a:ln>
            <a:effectLst/>
          </c:spPr>
          <c:invertIfNegative val="0"/>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00-7A43-4CDD-8234-77D40EA04216}"/>
            </c:ext>
          </c:extLst>
        </c:ser>
        <c:ser>
          <c:idx val="1"/>
          <c:order val="1"/>
          <c:tx>
            <c:strRef>
              <c:f>Examples!$A$35</c:f>
              <c:strCache>
                <c:ptCount val="1"/>
                <c:pt idx="0">
                  <c:v>1983-84</c:v>
                </c:pt>
              </c:strCache>
            </c:strRef>
          </c:tx>
          <c:spPr>
            <a:solidFill>
              <a:schemeClr val="accent2"/>
            </a:solidFill>
            <a:ln>
              <a:noFill/>
            </a:ln>
            <a:effectLst/>
          </c:spPr>
          <c:invertIfNegative val="0"/>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Examples!$B$35:$I$35</c:f>
              <c:numCache>
                <c:formatCode>General</c:formatCode>
                <c:ptCount val="8"/>
                <c:pt idx="0">
                  <c:v>39.39</c:v>
                </c:pt>
                <c:pt idx="1">
                  <c:v>32.020000000000003</c:v>
                </c:pt>
                <c:pt idx="2">
                  <c:v>21.6</c:v>
                </c:pt>
                <c:pt idx="3">
                  <c:v>7.01</c:v>
                </c:pt>
                <c:pt idx="4">
                  <c:v>3.36</c:v>
                </c:pt>
                <c:pt idx="5">
                  <c:v>12</c:v>
                </c:pt>
                <c:pt idx="6">
                  <c:v>3.36</c:v>
                </c:pt>
                <c:pt idx="7">
                  <c:v>12</c:v>
                </c:pt>
              </c:numCache>
            </c:numRef>
          </c:val>
          <c:extLst xmlns:c16r2="http://schemas.microsoft.com/office/drawing/2015/06/chart">
            <c:ext xmlns:c16="http://schemas.microsoft.com/office/drawing/2014/chart" uri="{C3380CC4-5D6E-409C-BE32-E72D297353CC}">
              <c16:uniqueId val="{00000001-7A43-4CDD-8234-77D40EA04216}"/>
            </c:ext>
          </c:extLst>
        </c:ser>
        <c:ser>
          <c:idx val="0"/>
          <c:order val="2"/>
          <c:tx>
            <c:strRef>
              <c:f>Examples!$A$36</c:f>
              <c:strCache>
                <c:ptCount val="1"/>
                <c:pt idx="0">
                  <c:v>1988-89</c:v>
                </c:pt>
              </c:strCache>
            </c:strRef>
          </c:tx>
          <c:spPr>
            <a:solidFill>
              <a:schemeClr val="accent3"/>
            </a:solidFill>
            <a:ln>
              <a:noFill/>
            </a:ln>
            <a:effectLst/>
          </c:spPr>
          <c:invertIfNegative val="0"/>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Examples!$B$36:$I$36</c:f>
              <c:numCache>
                <c:formatCode>General</c:formatCode>
                <c:ptCount val="8"/>
                <c:pt idx="0">
                  <c:v>42.78</c:v>
                </c:pt>
                <c:pt idx="1">
                  <c:v>29.91</c:v>
                </c:pt>
                <c:pt idx="2">
                  <c:v>18.350000000000001</c:v>
                </c:pt>
                <c:pt idx="3">
                  <c:v>6.33</c:v>
                </c:pt>
                <c:pt idx="4">
                  <c:v>2.63</c:v>
                </c:pt>
                <c:pt idx="5">
                  <c:v>14</c:v>
                </c:pt>
                <c:pt idx="6">
                  <c:v>2.63</c:v>
                </c:pt>
                <c:pt idx="7">
                  <c:v>14</c:v>
                </c:pt>
              </c:numCache>
            </c:numRef>
          </c:val>
          <c:extLst xmlns:c16r2="http://schemas.microsoft.com/office/drawing/2015/06/chart">
            <c:ext xmlns:c16="http://schemas.microsoft.com/office/drawing/2014/chart" uri="{C3380CC4-5D6E-409C-BE32-E72D297353CC}">
              <c16:uniqueId val="{00000002-7A43-4CDD-8234-77D40EA04216}"/>
            </c:ext>
          </c:extLst>
        </c:ser>
        <c:ser>
          <c:idx val="3"/>
          <c:order val="3"/>
          <c:tx>
            <c:strRef>
              <c:f>Examples!$A$37</c:f>
              <c:strCache>
                <c:ptCount val="1"/>
                <c:pt idx="0">
                  <c:v>1993-94</c:v>
                </c:pt>
              </c:strCache>
            </c:strRef>
          </c:tx>
          <c:spPr>
            <a:solidFill>
              <a:schemeClr val="accent2">
                <a:lumMod val="40000"/>
                <a:lumOff val="60000"/>
              </a:schemeClr>
            </a:solidFill>
            <a:ln>
              <a:noFill/>
            </a:ln>
            <a:effectLst/>
          </c:spPr>
          <c:invertIfNegative val="0"/>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Examples!$B$37:$I$37</c:f>
              <c:numCache>
                <c:formatCode>General</c:formatCode>
                <c:ptCount val="8"/>
                <c:pt idx="0">
                  <c:v>42.13</c:v>
                </c:pt>
                <c:pt idx="1">
                  <c:v>26.53</c:v>
                </c:pt>
                <c:pt idx="2">
                  <c:v>21.6</c:v>
                </c:pt>
                <c:pt idx="3">
                  <c:v>7.01</c:v>
                </c:pt>
                <c:pt idx="4">
                  <c:v>2.72</c:v>
                </c:pt>
                <c:pt idx="5">
                  <c:v>16</c:v>
                </c:pt>
                <c:pt idx="6">
                  <c:v>2.72</c:v>
                </c:pt>
                <c:pt idx="7">
                  <c:v>16</c:v>
                </c:pt>
              </c:numCache>
            </c:numRef>
          </c:val>
          <c:extLst xmlns:c16r2="http://schemas.microsoft.com/office/drawing/2015/06/chart">
            <c:ext xmlns:c16="http://schemas.microsoft.com/office/drawing/2014/chart" uri="{C3380CC4-5D6E-409C-BE32-E72D297353CC}">
              <c16:uniqueId val="{00000003-7A43-4CDD-8234-77D40EA04216}"/>
            </c:ext>
          </c:extLst>
        </c:ser>
        <c:ser>
          <c:idx val="4"/>
          <c:order val="4"/>
          <c:tx>
            <c:strRef>
              <c:f>Examples!$A$38</c:f>
              <c:strCache>
                <c:ptCount val="1"/>
                <c:pt idx="0">
                  <c:v>1996-97</c:v>
                </c:pt>
              </c:strCache>
            </c:strRef>
          </c:tx>
          <c:spPr>
            <a:solidFill>
              <a:schemeClr val="accent2">
                <a:lumMod val="20000"/>
                <a:lumOff val="80000"/>
              </a:schemeClr>
            </a:solidFill>
            <a:ln>
              <a:noFill/>
            </a:ln>
            <a:effectLst/>
          </c:spPr>
          <c:invertIfNegative val="0"/>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Examples!$B$38:$I$38</c:f>
              <c:numCache>
                <c:formatCode>General</c:formatCode>
                <c:ptCount val="8"/>
                <c:pt idx="0">
                  <c:v>41.69</c:v>
                </c:pt>
                <c:pt idx="1">
                  <c:v>24.76</c:v>
                </c:pt>
                <c:pt idx="2">
                  <c:v>23.98</c:v>
                </c:pt>
                <c:pt idx="3">
                  <c:v>7</c:v>
                </c:pt>
                <c:pt idx="4">
                  <c:v>2.57</c:v>
                </c:pt>
                <c:pt idx="5">
                  <c:v>18</c:v>
                </c:pt>
                <c:pt idx="6">
                  <c:v>2.57</c:v>
                </c:pt>
                <c:pt idx="7">
                  <c:v>18</c:v>
                </c:pt>
              </c:numCache>
            </c:numRef>
          </c:val>
          <c:extLst xmlns:c16r2="http://schemas.microsoft.com/office/drawing/2015/06/chart">
            <c:ext xmlns:c16="http://schemas.microsoft.com/office/drawing/2014/chart" uri="{C3380CC4-5D6E-409C-BE32-E72D297353CC}">
              <c16:uniqueId val="{00000004-7A43-4CDD-8234-77D40EA04216}"/>
            </c:ext>
          </c:extLst>
        </c:ser>
        <c:ser>
          <c:idx val="5"/>
          <c:order val="5"/>
          <c:tx>
            <c:strRef>
              <c:f>Examples!$A$39</c:f>
              <c:strCache>
                <c:ptCount val="1"/>
                <c:pt idx="0">
                  <c:v>1997-98</c:v>
                </c:pt>
              </c:strCache>
            </c:strRef>
          </c:tx>
          <c:spPr>
            <a:solidFill>
              <a:schemeClr val="accent5"/>
            </a:solidFill>
            <a:ln>
              <a:noFill/>
            </a:ln>
            <a:effectLst/>
          </c:spPr>
          <c:invertIfNegative val="0"/>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Examples!$B$39:$I$39</c:f>
              <c:numCache>
                <c:formatCode>General</c:formatCode>
                <c:ptCount val="8"/>
                <c:pt idx="0">
                  <c:v>39.39</c:v>
                </c:pt>
                <c:pt idx="1">
                  <c:v>32.020000000000003</c:v>
                </c:pt>
                <c:pt idx="2">
                  <c:v>21.6</c:v>
                </c:pt>
                <c:pt idx="3">
                  <c:v>7.01</c:v>
                </c:pt>
                <c:pt idx="4">
                  <c:v>3.36</c:v>
                </c:pt>
                <c:pt idx="5">
                  <c:v>12</c:v>
                </c:pt>
                <c:pt idx="6">
                  <c:v>3.36</c:v>
                </c:pt>
                <c:pt idx="7">
                  <c:v>12</c:v>
                </c:pt>
              </c:numCache>
            </c:numRef>
          </c:val>
          <c:extLst xmlns:c16r2="http://schemas.microsoft.com/office/drawing/2015/06/chart">
            <c:ext xmlns:c16="http://schemas.microsoft.com/office/drawing/2014/chart" uri="{C3380CC4-5D6E-409C-BE32-E72D297353CC}">
              <c16:uniqueId val="{00000005-7A43-4CDD-8234-77D40EA04216}"/>
            </c:ext>
          </c:extLst>
        </c:ser>
        <c:ser>
          <c:idx val="6"/>
          <c:order val="6"/>
          <c:tx>
            <c:strRef>
              <c:f>Examples!$A$40</c:f>
              <c:strCache>
                <c:ptCount val="1"/>
                <c:pt idx="0">
                  <c:v>1998-99</c:v>
                </c:pt>
              </c:strCache>
            </c:strRef>
          </c:tx>
          <c:spPr>
            <a:solidFill>
              <a:schemeClr val="accent4"/>
            </a:solidFill>
            <a:ln>
              <a:noFill/>
            </a:ln>
            <a:effectLst/>
          </c:spPr>
          <c:invertIfNegative val="0"/>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Examples!$B$40:$I$40</c:f>
              <c:numCache>
                <c:formatCode>General</c:formatCode>
                <c:ptCount val="8"/>
                <c:pt idx="0">
                  <c:v>42.13</c:v>
                </c:pt>
                <c:pt idx="1">
                  <c:v>26.53</c:v>
                </c:pt>
                <c:pt idx="2">
                  <c:v>21.6</c:v>
                </c:pt>
                <c:pt idx="3">
                  <c:v>7.01</c:v>
                </c:pt>
                <c:pt idx="4">
                  <c:v>2.72</c:v>
                </c:pt>
                <c:pt idx="5">
                  <c:v>16</c:v>
                </c:pt>
                <c:pt idx="6">
                  <c:v>2.72</c:v>
                </c:pt>
                <c:pt idx="7">
                  <c:v>16</c:v>
                </c:pt>
              </c:numCache>
            </c:numRef>
          </c:val>
          <c:extLst xmlns:c16r2="http://schemas.microsoft.com/office/drawing/2015/06/chart">
            <c:ext xmlns:c16="http://schemas.microsoft.com/office/drawing/2014/chart" uri="{C3380CC4-5D6E-409C-BE32-E72D297353CC}">
              <c16:uniqueId val="{00000006-7A43-4CDD-8234-77D40EA04216}"/>
            </c:ext>
          </c:extLst>
        </c:ser>
        <c:ser>
          <c:idx val="7"/>
          <c:order val="7"/>
          <c:tx>
            <c:strRef>
              <c:f>Examples!$A$41</c:f>
              <c:strCache>
                <c:ptCount val="1"/>
                <c:pt idx="0">
                  <c:v>1999-00</c:v>
                </c:pt>
              </c:strCache>
            </c:strRef>
          </c:tx>
          <c:spPr>
            <a:solidFill>
              <a:schemeClr val="accent6"/>
            </a:solidFill>
            <a:ln>
              <a:noFill/>
            </a:ln>
            <a:effectLst/>
          </c:spPr>
          <c:invertIfNegative val="0"/>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Examples!$B$41:$I$41</c:f>
              <c:numCache>
                <c:formatCode>General</c:formatCode>
                <c:ptCount val="8"/>
                <c:pt idx="0">
                  <c:v>45</c:v>
                </c:pt>
                <c:pt idx="1">
                  <c:v>22</c:v>
                </c:pt>
                <c:pt idx="2">
                  <c:v>26</c:v>
                </c:pt>
                <c:pt idx="3">
                  <c:v>8</c:v>
                </c:pt>
                <c:pt idx="4">
                  <c:v>2</c:v>
                </c:pt>
                <c:pt idx="5">
                  <c:v>20</c:v>
                </c:pt>
                <c:pt idx="6">
                  <c:v>2</c:v>
                </c:pt>
                <c:pt idx="7">
                  <c:v>20</c:v>
                </c:pt>
              </c:numCache>
            </c:numRef>
          </c:val>
          <c:extLst xmlns:c16r2="http://schemas.microsoft.com/office/drawing/2015/06/chart">
            <c:ext xmlns:c16="http://schemas.microsoft.com/office/drawing/2014/chart" uri="{C3380CC4-5D6E-409C-BE32-E72D297353CC}">
              <c16:uniqueId val="{00000007-7A43-4CDD-8234-77D40EA04216}"/>
            </c:ext>
          </c:extLst>
        </c:ser>
        <c:dLbls>
          <c:showLegendKey val="0"/>
          <c:showVal val="0"/>
          <c:showCatName val="0"/>
          <c:showSerName val="0"/>
          <c:showPercent val="0"/>
          <c:showBubbleSize val="0"/>
        </c:dLbls>
        <c:gapWidth val="150"/>
        <c:axId val="420266256"/>
        <c:axId val="420272920"/>
      </c:barChart>
      <c:catAx>
        <c:axId val="420266256"/>
        <c:scaling>
          <c:orientation val="maxMin"/>
        </c:scaling>
        <c:delete val="0"/>
        <c:axPos val="l"/>
        <c:numFmt formatCode="General" sourceLinked="1"/>
        <c:majorTickMark val="none"/>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0272920"/>
        <c:crosses val="autoZero"/>
        <c:auto val="1"/>
        <c:lblAlgn val="ctr"/>
        <c:lblOffset val="100"/>
        <c:tickLblSkip val="1"/>
        <c:tickMarkSkip val="1"/>
        <c:noMultiLvlLbl val="0"/>
      </c:catAx>
      <c:valAx>
        <c:axId val="420272920"/>
        <c:scaling>
          <c:orientation val="minMax"/>
        </c:scaling>
        <c:delete val="0"/>
        <c:axPos val="b"/>
        <c:majorGridlines>
          <c:spPr>
            <a:ln w="6350" cap="flat" cmpd="sng" algn="ctr">
              <a:solidFill>
                <a:schemeClr val="bg2">
                  <a:lumMod val="20000"/>
                  <a:lumOff val="80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0266256"/>
        <c:crosses val="max"/>
        <c:crossBetween val="between"/>
      </c:valAx>
      <c:spPr>
        <a:noFill/>
        <a:ln w="25400">
          <a:noFill/>
        </a:ln>
        <a:effectLst/>
      </c:spPr>
    </c:plotArea>
    <c:legend>
      <c:legendPos val="r"/>
      <c:layout>
        <c:manualLayout>
          <c:xMode val="edge"/>
          <c:yMode val="edge"/>
          <c:x val="0.86539810198955991"/>
          <c:y val="0.22248662076052697"/>
          <c:w val="0.10240981929443824"/>
          <c:h val="0.5641049918756379"/>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Blue</c:v>
                </c:pt>
              </c:strCache>
            </c:strRef>
          </c:tx>
          <c:spPr>
            <a:solidFill>
              <a:schemeClr val="accent2"/>
            </a:solidFill>
            <a:ln>
              <a:noFill/>
            </a:ln>
            <a:effectLst/>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AAE3-42C6-9C70-8AF148809318}"/>
            </c:ext>
          </c:extLst>
        </c:ser>
        <c:ser>
          <c:idx val="0"/>
          <c:order val="1"/>
          <c:tx>
            <c:strRef>
              <c:f>Examples!$Y$33</c:f>
              <c:strCache>
                <c:ptCount val="1"/>
                <c:pt idx="0">
                  <c:v>Grey</c:v>
                </c:pt>
              </c:strCache>
            </c:strRef>
          </c:tx>
          <c:spPr>
            <a:solidFill>
              <a:schemeClr val="accent5"/>
            </a:solidFill>
            <a:ln>
              <a:noFill/>
            </a:ln>
            <a:effectLst/>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AAE3-42C6-9C70-8AF148809318}"/>
            </c:ext>
          </c:extLst>
        </c:ser>
        <c:dLbls>
          <c:showLegendKey val="0"/>
          <c:showVal val="0"/>
          <c:showCatName val="0"/>
          <c:showSerName val="0"/>
          <c:showPercent val="0"/>
          <c:showBubbleSize val="0"/>
        </c:dLbls>
        <c:gapWidth val="150"/>
        <c:axId val="420266648"/>
        <c:axId val="420271744"/>
      </c:barChart>
      <c:lineChart>
        <c:grouping val="standard"/>
        <c:varyColors val="0"/>
        <c:ser>
          <c:idx val="2"/>
          <c:order val="2"/>
          <c:tx>
            <c:strRef>
              <c:f>Examples!$Z$33</c:f>
              <c:strCache>
                <c:ptCount val="1"/>
                <c:pt idx="0">
                  <c:v>Turquoise</c:v>
                </c:pt>
              </c:strCache>
            </c:strRef>
          </c:tx>
          <c:spPr>
            <a:ln w="28575" cap="rnd" cmpd="sng" algn="ctr">
              <a:solidFill>
                <a:schemeClr val="accent3">
                  <a:shade val="95000"/>
                  <a:satMod val="105000"/>
                </a:schemeClr>
              </a:solidFill>
              <a:prstDash val="solid"/>
              <a:round/>
            </a:ln>
            <a:effectLst/>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AAE3-42C6-9C70-8AF148809318}"/>
            </c:ext>
          </c:extLst>
        </c:ser>
        <c:ser>
          <c:idx val="3"/>
          <c:order val="3"/>
          <c:tx>
            <c:strRef>
              <c:f>Examples!$AA$33</c:f>
              <c:strCache>
                <c:ptCount val="1"/>
                <c:pt idx="0">
                  <c:v>Grey-80%</c:v>
                </c:pt>
              </c:strCache>
            </c:strRef>
          </c:tx>
          <c:spPr>
            <a:ln w="28575" cap="rnd" cmpd="sng" algn="ctr">
              <a:solidFill>
                <a:schemeClr val="tx1"/>
              </a:solidFill>
              <a:prstDash val="solid"/>
              <a:round/>
            </a:ln>
            <a:effectLst/>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AAE3-42C6-9C70-8AF148809318}"/>
            </c:ext>
          </c:extLst>
        </c:ser>
        <c:dLbls>
          <c:showLegendKey val="0"/>
          <c:showVal val="0"/>
          <c:showCatName val="0"/>
          <c:showSerName val="0"/>
          <c:showPercent val="0"/>
          <c:showBubbleSize val="0"/>
        </c:dLbls>
        <c:marker val="1"/>
        <c:smooth val="0"/>
        <c:axId val="420272136"/>
        <c:axId val="420272528"/>
      </c:lineChart>
      <c:catAx>
        <c:axId val="420266648"/>
        <c:scaling>
          <c:orientation val="minMax"/>
        </c:scaling>
        <c:delete val="0"/>
        <c:axPos val="b"/>
        <c:numFmt formatCode="General" sourceLinked="1"/>
        <c:majorTickMark val="none"/>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0271744"/>
        <c:crosses val="autoZero"/>
        <c:auto val="0"/>
        <c:lblAlgn val="ctr"/>
        <c:lblOffset val="100"/>
        <c:tickLblSkip val="1"/>
        <c:tickMarkSkip val="1"/>
        <c:noMultiLvlLbl val="0"/>
      </c:catAx>
      <c:valAx>
        <c:axId val="420271744"/>
        <c:scaling>
          <c:orientation val="minMax"/>
        </c:scaling>
        <c:delete val="0"/>
        <c:axPos val="l"/>
        <c:majorGridlines>
          <c:spPr>
            <a:ln w="6350" cap="flat" cmpd="sng" algn="ctr">
              <a:solidFill>
                <a:schemeClr val="bg2">
                  <a:lumMod val="20000"/>
                  <a:lumOff val="80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0266648"/>
        <c:crosses val="autoZero"/>
        <c:crossBetween val="between"/>
      </c:valAx>
      <c:catAx>
        <c:axId val="420272136"/>
        <c:scaling>
          <c:orientation val="minMax"/>
        </c:scaling>
        <c:delete val="1"/>
        <c:axPos val="b"/>
        <c:numFmt formatCode="General" sourceLinked="1"/>
        <c:majorTickMark val="out"/>
        <c:minorTickMark val="none"/>
        <c:tickLblPos val="nextTo"/>
        <c:crossAx val="420272528"/>
        <c:crosses val="autoZero"/>
        <c:auto val="0"/>
        <c:lblAlgn val="ctr"/>
        <c:lblOffset val="100"/>
        <c:noMultiLvlLbl val="0"/>
      </c:catAx>
      <c:valAx>
        <c:axId val="420272528"/>
        <c:scaling>
          <c:orientation val="minMax"/>
        </c:scaling>
        <c:delete val="0"/>
        <c:axPos val="r"/>
        <c:numFmt formatCode="General"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900" b="0" i="0" u="none" strike="noStrike" kern="1200" baseline="0">
                <a:solidFill>
                  <a:srgbClr val="000000"/>
                </a:solidFill>
                <a:latin typeface="Myriad Pro"/>
                <a:ea typeface="Myriad Pro"/>
                <a:cs typeface="Myriad Pro"/>
              </a:defRPr>
            </a:pPr>
            <a:endParaRPr lang="en-US"/>
          </a:p>
        </c:txPr>
        <c:crossAx val="420272136"/>
        <c:crosses val="max"/>
        <c:crossBetween val="between"/>
      </c:valAx>
      <c:spPr>
        <a:noFill/>
        <a:ln w="25400">
          <a:noFill/>
        </a:ln>
        <a:effectLst/>
      </c:spPr>
    </c:plotArea>
    <c:legend>
      <c:legendPos val="r"/>
      <c:layout>
        <c:manualLayout>
          <c:xMode val="edge"/>
          <c:yMode val="edge"/>
          <c:x val="0.21445820981658834"/>
          <c:y val="8.0386136060600466E-2"/>
          <c:w val="0.56024195261075038"/>
          <c:h val="6.7524354290904393E-2"/>
        </c:manualLayout>
      </c:layout>
      <c:overlay val="0"/>
      <c:spPr>
        <a:noFill/>
        <a:ln w="25400">
          <a:noFill/>
        </a:ln>
        <a:effectLst/>
      </c:spPr>
      <c:txPr>
        <a:bodyPr rot="0" spcFirstLastPara="1" vertOverflow="ellipsis" vert="horz" wrap="square" anchor="ctr" anchorCtr="1"/>
        <a:lstStyle/>
        <a:p>
          <a:pPr>
            <a:defRPr sz="825"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Dark Blue</c:v>
                </c:pt>
              </c:strCache>
            </c:strRef>
          </c:tx>
          <c:spPr>
            <a:solidFill>
              <a:schemeClr val="accent1"/>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AD81-4723-9E25-438731FF5873}"/>
            </c:ext>
          </c:extLst>
        </c:ser>
        <c:ser>
          <c:idx val="1"/>
          <c:order val="1"/>
          <c:tx>
            <c:strRef>
              <c:f>Examples!$C$33</c:f>
              <c:strCache>
                <c:ptCount val="1"/>
                <c:pt idx="0">
                  <c:v>Blue</c:v>
                </c:pt>
              </c:strCache>
            </c:strRef>
          </c:tx>
          <c:spPr>
            <a:solidFill>
              <a:schemeClr val="accent2"/>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AD81-4723-9E25-438731FF5873}"/>
            </c:ext>
          </c:extLst>
        </c:ser>
        <c:ser>
          <c:idx val="2"/>
          <c:order val="2"/>
          <c:tx>
            <c:strRef>
              <c:f>Examples!$D$33</c:f>
              <c:strCache>
                <c:ptCount val="1"/>
                <c:pt idx="0">
                  <c:v>Turquoise</c:v>
                </c:pt>
              </c:strCache>
            </c:strRef>
          </c:tx>
          <c:spPr>
            <a:solidFill>
              <a:schemeClr val="accent3"/>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AD81-4723-9E25-438731FF5873}"/>
            </c:ext>
          </c:extLst>
        </c:ser>
        <c:ser>
          <c:idx val="3"/>
          <c:order val="3"/>
          <c:tx>
            <c:strRef>
              <c:f>Examples!$E$33</c:f>
              <c:strCache>
                <c:ptCount val="1"/>
                <c:pt idx="0">
                  <c:v>Dark Blue, Accent 2</c:v>
                </c:pt>
              </c:strCache>
            </c:strRef>
          </c:tx>
          <c:spPr>
            <a:solidFill>
              <a:schemeClr val="accent2">
                <a:lumMod val="40000"/>
                <a:lumOff val="60000"/>
              </a:schemeClr>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AD81-4723-9E25-438731FF5873}"/>
            </c:ext>
          </c:extLst>
        </c:ser>
        <c:ser>
          <c:idx val="4"/>
          <c:order val="4"/>
          <c:tx>
            <c:strRef>
              <c:f>Examples!$F$33</c:f>
              <c:strCache>
                <c:ptCount val="1"/>
                <c:pt idx="0">
                  <c:v>Dark Blue, Accent 1</c:v>
                </c:pt>
              </c:strCache>
            </c:strRef>
          </c:tx>
          <c:spPr>
            <a:solidFill>
              <a:schemeClr val="accent3">
                <a:lumMod val="20000"/>
                <a:lumOff val="80000"/>
              </a:schemeClr>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AD81-4723-9E25-438731FF5873}"/>
            </c:ext>
          </c:extLst>
        </c:ser>
        <c:ser>
          <c:idx val="5"/>
          <c:order val="5"/>
          <c:tx>
            <c:strRef>
              <c:f>Examples!$G$33</c:f>
              <c:strCache>
                <c:ptCount val="1"/>
                <c:pt idx="0">
                  <c:v>Grey</c:v>
                </c:pt>
              </c:strCache>
            </c:strRef>
          </c:tx>
          <c:spPr>
            <a:solidFill>
              <a:schemeClr val="accent5"/>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AD81-4723-9E25-438731FF5873}"/>
            </c:ext>
          </c:extLst>
        </c:ser>
        <c:ser>
          <c:idx val="6"/>
          <c:order val="6"/>
          <c:tx>
            <c:strRef>
              <c:f>Examples!$H$33</c:f>
              <c:strCache>
                <c:ptCount val="1"/>
                <c:pt idx="0">
                  <c:v>Ice Blue</c:v>
                </c:pt>
              </c:strCache>
            </c:strRef>
          </c:tx>
          <c:spPr>
            <a:solidFill>
              <a:schemeClr val="accent4"/>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AD81-4723-9E25-438731FF5873}"/>
            </c:ext>
          </c:extLst>
        </c:ser>
        <c:ser>
          <c:idx val="7"/>
          <c:order val="7"/>
          <c:tx>
            <c:strRef>
              <c:f>Examples!$I$33</c:f>
              <c:strCache>
                <c:ptCount val="1"/>
                <c:pt idx="0">
                  <c:v>Light Grey</c:v>
                </c:pt>
              </c:strCache>
            </c:strRef>
          </c:tx>
          <c:spPr>
            <a:solidFill>
              <a:schemeClr val="accent6"/>
            </a:solidFill>
            <a:ln>
              <a:noFill/>
            </a:ln>
            <a:effectLst/>
          </c:spPr>
          <c:invertIfNegative val="0"/>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AD81-4723-9E25-438731FF5873}"/>
            </c:ext>
          </c:extLst>
        </c:ser>
        <c:dLbls>
          <c:showLegendKey val="0"/>
          <c:showVal val="0"/>
          <c:showCatName val="0"/>
          <c:showSerName val="0"/>
          <c:showPercent val="0"/>
          <c:showBubbleSize val="0"/>
        </c:dLbls>
        <c:gapWidth val="150"/>
        <c:overlap val="100"/>
        <c:axId val="423008264"/>
        <c:axId val="423013360"/>
      </c:barChart>
      <c:catAx>
        <c:axId val="423008264"/>
        <c:scaling>
          <c:orientation val="minMax"/>
        </c:scaling>
        <c:delete val="0"/>
        <c:axPos val="b"/>
        <c:numFmt formatCode="General" sourceLinked="1"/>
        <c:majorTickMark val="none"/>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13360"/>
        <c:crosses val="autoZero"/>
        <c:auto val="1"/>
        <c:lblAlgn val="ctr"/>
        <c:lblOffset val="100"/>
        <c:tickLblSkip val="1"/>
        <c:tickMarkSkip val="1"/>
        <c:noMultiLvlLbl val="0"/>
      </c:catAx>
      <c:valAx>
        <c:axId val="423013360"/>
        <c:scaling>
          <c:orientation val="minMax"/>
        </c:scaling>
        <c:delete val="0"/>
        <c:axPos val="l"/>
        <c:majorGridlines>
          <c:spPr>
            <a:ln w="6350" cap="flat" cmpd="sng" algn="ctr">
              <a:solidFill>
                <a:schemeClr val="bg2">
                  <a:lumMod val="20000"/>
                  <a:lumOff val="80000"/>
                </a:schemeClr>
              </a:solidFill>
              <a:prstDash val="solid"/>
              <a:round/>
            </a:ln>
            <a:effectLst/>
          </c:spPr>
        </c:majorGridlines>
        <c:numFmt formatCode="0%" sourceLinked="1"/>
        <c:majorTickMark val="out"/>
        <c:minorTickMark val="none"/>
        <c:tickLblPos val="nextTo"/>
        <c:spPr>
          <a:noFill/>
          <a:ln w="9525" cap="flat" cmpd="sng" algn="ctr">
            <a:no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08264"/>
        <c:crosses val="autoZero"/>
        <c:crossBetween val="between"/>
      </c:valAx>
      <c:spPr>
        <a:noFill/>
        <a:ln w="25400">
          <a:noFill/>
        </a:ln>
        <a:effectLst/>
      </c:spPr>
    </c:plotArea>
    <c:legend>
      <c:legendPos val="r"/>
      <c:layout>
        <c:manualLayout>
          <c:xMode val="edge"/>
          <c:yMode val="edge"/>
          <c:x val="0.85170715654309281"/>
          <c:y val="2.2435993995053784E-2"/>
          <c:w val="0.14829283827326115"/>
          <c:h val="0.96364639687978759"/>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chemeClr val="accent1"/>
            </a:solidFill>
            <a:ln>
              <a:noFill/>
            </a:ln>
            <a:effectLst/>
          </c:spPr>
          <c:invertIfNegative val="0"/>
          <c:cat>
            <c:strRef>
              <c:f>Examples!$B$33:$D$33</c:f>
              <c:strCache>
                <c:ptCount val="3"/>
                <c:pt idx="0">
                  <c:v>Dark Blue</c:v>
                </c:pt>
                <c:pt idx="1">
                  <c:v>Blue</c:v>
                </c:pt>
                <c:pt idx="2">
                  <c:v>Turquoise</c:v>
                </c:pt>
              </c:strCache>
            </c:strRef>
          </c:cat>
          <c:val>
            <c:numRef>
              <c:f>Examples!$B$34:$D$34</c:f>
              <c:numCache>
                <c:formatCode>General</c:formatCode>
                <c:ptCount val="3"/>
                <c:pt idx="0">
                  <c:v>36.19</c:v>
                </c:pt>
                <c:pt idx="1">
                  <c:v>36.880000000000003</c:v>
                </c:pt>
                <c:pt idx="2">
                  <c:v>21.56</c:v>
                </c:pt>
              </c:numCache>
            </c:numRef>
          </c:val>
          <c:extLst xmlns:c16r2="http://schemas.microsoft.com/office/drawing/2015/06/chart">
            <c:ext xmlns:c16="http://schemas.microsoft.com/office/drawing/2014/chart" uri="{C3380CC4-5D6E-409C-BE32-E72D297353CC}">
              <c16:uniqueId val="{00000000-3558-4AC7-90CB-BB3DD48DCFFB}"/>
            </c:ext>
          </c:extLst>
        </c:ser>
        <c:ser>
          <c:idx val="1"/>
          <c:order val="1"/>
          <c:tx>
            <c:strRef>
              <c:f>Examples!$A$35</c:f>
              <c:strCache>
                <c:ptCount val="1"/>
                <c:pt idx="0">
                  <c:v>1983-84</c:v>
                </c:pt>
              </c:strCache>
            </c:strRef>
          </c:tx>
          <c:spPr>
            <a:solidFill>
              <a:schemeClr val="accent2"/>
            </a:solidFill>
            <a:ln>
              <a:noFill/>
            </a:ln>
            <a:effectLst/>
          </c:spPr>
          <c:invertIfNegative val="0"/>
          <c:cat>
            <c:strRef>
              <c:f>Examples!$B$33:$D$33</c:f>
              <c:strCache>
                <c:ptCount val="3"/>
                <c:pt idx="0">
                  <c:v>Dark Blue</c:v>
                </c:pt>
                <c:pt idx="1">
                  <c:v>Blue</c:v>
                </c:pt>
                <c:pt idx="2">
                  <c:v>Turquoise</c:v>
                </c:pt>
              </c:strCache>
            </c:strRef>
          </c:cat>
          <c:val>
            <c:numRef>
              <c:f>Examples!$B$35:$D$35</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1-3558-4AC7-90CB-BB3DD48DCFFB}"/>
            </c:ext>
          </c:extLst>
        </c:ser>
        <c:ser>
          <c:idx val="2"/>
          <c:order val="2"/>
          <c:tx>
            <c:strRef>
              <c:f>Examples!$A$36</c:f>
              <c:strCache>
                <c:ptCount val="1"/>
                <c:pt idx="0">
                  <c:v>1988-89</c:v>
                </c:pt>
              </c:strCache>
            </c:strRef>
          </c:tx>
          <c:spPr>
            <a:solidFill>
              <a:schemeClr val="accent3"/>
            </a:solidFill>
            <a:ln>
              <a:noFill/>
            </a:ln>
            <a:effectLst/>
          </c:spPr>
          <c:invertIfNegative val="0"/>
          <c:cat>
            <c:strRef>
              <c:f>Examples!$B$33:$D$33</c:f>
              <c:strCache>
                <c:ptCount val="3"/>
                <c:pt idx="0">
                  <c:v>Dark Blue</c:v>
                </c:pt>
                <c:pt idx="1">
                  <c:v>Blue</c:v>
                </c:pt>
                <c:pt idx="2">
                  <c:v>Turquoise</c:v>
                </c:pt>
              </c:strCache>
            </c:strRef>
          </c:cat>
          <c:val>
            <c:numRef>
              <c:f>Examples!$B$36:$D$36</c:f>
              <c:numCache>
                <c:formatCode>General</c:formatCode>
                <c:ptCount val="3"/>
                <c:pt idx="0">
                  <c:v>42.78</c:v>
                </c:pt>
                <c:pt idx="1">
                  <c:v>29.91</c:v>
                </c:pt>
                <c:pt idx="2">
                  <c:v>18.350000000000001</c:v>
                </c:pt>
              </c:numCache>
            </c:numRef>
          </c:val>
          <c:extLst xmlns:c16r2="http://schemas.microsoft.com/office/drawing/2015/06/chart">
            <c:ext xmlns:c16="http://schemas.microsoft.com/office/drawing/2014/chart" uri="{C3380CC4-5D6E-409C-BE32-E72D297353CC}">
              <c16:uniqueId val="{00000002-3558-4AC7-90CB-BB3DD48DCFFB}"/>
            </c:ext>
          </c:extLst>
        </c:ser>
        <c:ser>
          <c:idx val="3"/>
          <c:order val="3"/>
          <c:tx>
            <c:strRef>
              <c:f>Examples!$A$37</c:f>
              <c:strCache>
                <c:ptCount val="1"/>
                <c:pt idx="0">
                  <c:v>1993-94</c:v>
                </c:pt>
              </c:strCache>
            </c:strRef>
          </c:tx>
          <c:spPr>
            <a:solidFill>
              <a:schemeClr val="accent2">
                <a:lumMod val="40000"/>
                <a:lumOff val="60000"/>
              </a:schemeClr>
            </a:solidFill>
            <a:ln>
              <a:noFill/>
            </a:ln>
            <a:effectLst/>
          </c:spPr>
          <c:invertIfNegative val="0"/>
          <c:cat>
            <c:strRef>
              <c:f>Examples!$B$33:$D$33</c:f>
              <c:strCache>
                <c:ptCount val="3"/>
                <c:pt idx="0">
                  <c:v>Dark Blue</c:v>
                </c:pt>
                <c:pt idx="1">
                  <c:v>Blue</c:v>
                </c:pt>
                <c:pt idx="2">
                  <c:v>Turquoise</c:v>
                </c:pt>
              </c:strCache>
            </c:strRef>
          </c:cat>
          <c:val>
            <c:numRef>
              <c:f>Examples!$B$37:$D$37</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3-3558-4AC7-90CB-BB3DD48DCFFB}"/>
            </c:ext>
          </c:extLst>
        </c:ser>
        <c:ser>
          <c:idx val="4"/>
          <c:order val="4"/>
          <c:tx>
            <c:strRef>
              <c:f>Examples!$A$38</c:f>
              <c:strCache>
                <c:ptCount val="1"/>
                <c:pt idx="0">
                  <c:v>1996-97</c:v>
                </c:pt>
              </c:strCache>
            </c:strRef>
          </c:tx>
          <c:spPr>
            <a:solidFill>
              <a:schemeClr val="accent3">
                <a:lumMod val="20000"/>
                <a:lumOff val="80000"/>
              </a:schemeClr>
            </a:solidFill>
            <a:ln>
              <a:noFill/>
            </a:ln>
            <a:effectLst/>
          </c:spPr>
          <c:invertIfNegative val="0"/>
          <c:cat>
            <c:strRef>
              <c:f>Examples!$B$33:$D$33</c:f>
              <c:strCache>
                <c:ptCount val="3"/>
                <c:pt idx="0">
                  <c:v>Dark Blue</c:v>
                </c:pt>
                <c:pt idx="1">
                  <c:v>Blue</c:v>
                </c:pt>
                <c:pt idx="2">
                  <c:v>Turquoise</c:v>
                </c:pt>
              </c:strCache>
            </c:strRef>
          </c:cat>
          <c:val>
            <c:numRef>
              <c:f>Examples!$B$38:$D$38</c:f>
              <c:numCache>
                <c:formatCode>General</c:formatCode>
                <c:ptCount val="3"/>
                <c:pt idx="0">
                  <c:v>41.69</c:v>
                </c:pt>
                <c:pt idx="1">
                  <c:v>24.76</c:v>
                </c:pt>
                <c:pt idx="2">
                  <c:v>23.98</c:v>
                </c:pt>
              </c:numCache>
            </c:numRef>
          </c:val>
          <c:extLst xmlns:c16r2="http://schemas.microsoft.com/office/drawing/2015/06/chart">
            <c:ext xmlns:c16="http://schemas.microsoft.com/office/drawing/2014/chart" uri="{C3380CC4-5D6E-409C-BE32-E72D297353CC}">
              <c16:uniqueId val="{00000004-3558-4AC7-90CB-BB3DD48DCFFB}"/>
            </c:ext>
          </c:extLst>
        </c:ser>
        <c:ser>
          <c:idx val="5"/>
          <c:order val="5"/>
          <c:tx>
            <c:strRef>
              <c:f>Examples!$A$39</c:f>
              <c:strCache>
                <c:ptCount val="1"/>
                <c:pt idx="0">
                  <c:v>1997-98</c:v>
                </c:pt>
              </c:strCache>
            </c:strRef>
          </c:tx>
          <c:spPr>
            <a:solidFill>
              <a:schemeClr val="accent5"/>
            </a:solidFill>
            <a:ln>
              <a:noFill/>
            </a:ln>
            <a:effectLst/>
          </c:spPr>
          <c:invertIfNegative val="0"/>
          <c:cat>
            <c:strRef>
              <c:f>Examples!$B$33:$D$33</c:f>
              <c:strCache>
                <c:ptCount val="3"/>
                <c:pt idx="0">
                  <c:v>Dark Blue</c:v>
                </c:pt>
                <c:pt idx="1">
                  <c:v>Blue</c:v>
                </c:pt>
                <c:pt idx="2">
                  <c:v>Turquoise</c:v>
                </c:pt>
              </c:strCache>
            </c:strRef>
          </c:cat>
          <c:val>
            <c:numRef>
              <c:f>Examples!$B$39:$D$39</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5-3558-4AC7-90CB-BB3DD48DCFFB}"/>
            </c:ext>
          </c:extLst>
        </c:ser>
        <c:ser>
          <c:idx val="6"/>
          <c:order val="6"/>
          <c:tx>
            <c:strRef>
              <c:f>Examples!$A$40</c:f>
              <c:strCache>
                <c:ptCount val="1"/>
                <c:pt idx="0">
                  <c:v>1998-99</c:v>
                </c:pt>
              </c:strCache>
            </c:strRef>
          </c:tx>
          <c:spPr>
            <a:solidFill>
              <a:schemeClr val="accent4"/>
            </a:solidFill>
            <a:ln>
              <a:noFill/>
            </a:ln>
            <a:effectLst/>
          </c:spPr>
          <c:invertIfNegative val="0"/>
          <c:cat>
            <c:strRef>
              <c:f>Examples!$B$33:$D$33</c:f>
              <c:strCache>
                <c:ptCount val="3"/>
                <c:pt idx="0">
                  <c:v>Dark Blue</c:v>
                </c:pt>
                <c:pt idx="1">
                  <c:v>Blue</c:v>
                </c:pt>
                <c:pt idx="2">
                  <c:v>Turquoise</c:v>
                </c:pt>
              </c:strCache>
            </c:strRef>
          </c:cat>
          <c:val>
            <c:numRef>
              <c:f>Examples!$B$40:$D$40</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6-3558-4AC7-90CB-BB3DD48DCFFB}"/>
            </c:ext>
          </c:extLst>
        </c:ser>
        <c:ser>
          <c:idx val="7"/>
          <c:order val="7"/>
          <c:tx>
            <c:strRef>
              <c:f>Examples!$A$41</c:f>
              <c:strCache>
                <c:ptCount val="1"/>
                <c:pt idx="0">
                  <c:v>1999-00</c:v>
                </c:pt>
              </c:strCache>
            </c:strRef>
          </c:tx>
          <c:spPr>
            <a:solidFill>
              <a:schemeClr val="accent6"/>
            </a:solidFill>
            <a:ln>
              <a:noFill/>
            </a:ln>
            <a:effectLst/>
          </c:spPr>
          <c:invertIfNegative val="0"/>
          <c:cat>
            <c:strRef>
              <c:f>Examples!$B$33:$D$33</c:f>
              <c:strCache>
                <c:ptCount val="3"/>
                <c:pt idx="0">
                  <c:v>Dark Blue</c:v>
                </c:pt>
                <c:pt idx="1">
                  <c:v>Blue</c:v>
                </c:pt>
                <c:pt idx="2">
                  <c:v>Turquoise</c:v>
                </c:pt>
              </c:strCache>
            </c:strRef>
          </c:cat>
          <c:val>
            <c:numRef>
              <c:f>Examples!$B$41:$D$41</c:f>
              <c:numCache>
                <c:formatCode>General</c:formatCode>
                <c:ptCount val="3"/>
                <c:pt idx="0">
                  <c:v>45</c:v>
                </c:pt>
                <c:pt idx="1">
                  <c:v>22</c:v>
                </c:pt>
                <c:pt idx="2">
                  <c:v>26</c:v>
                </c:pt>
              </c:numCache>
            </c:numRef>
          </c:val>
          <c:extLst xmlns:c16r2="http://schemas.microsoft.com/office/drawing/2015/06/chart">
            <c:ext xmlns:c16="http://schemas.microsoft.com/office/drawing/2014/chart" uri="{C3380CC4-5D6E-409C-BE32-E72D297353CC}">
              <c16:uniqueId val="{00000007-3558-4AC7-90CB-BB3DD48DCFFB}"/>
            </c:ext>
          </c:extLst>
        </c:ser>
        <c:dLbls>
          <c:showLegendKey val="0"/>
          <c:showVal val="0"/>
          <c:showCatName val="0"/>
          <c:showSerName val="0"/>
          <c:showPercent val="0"/>
          <c:showBubbleSize val="0"/>
        </c:dLbls>
        <c:gapWidth val="150"/>
        <c:axId val="423013752"/>
        <c:axId val="423011792"/>
      </c:barChart>
      <c:catAx>
        <c:axId val="423013752"/>
        <c:scaling>
          <c:orientation val="minMax"/>
        </c:scaling>
        <c:delete val="0"/>
        <c:axPos val="b"/>
        <c:numFmt formatCode="General" sourceLinked="1"/>
        <c:majorTickMark val="none"/>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11792"/>
        <c:crosses val="autoZero"/>
        <c:auto val="1"/>
        <c:lblAlgn val="ctr"/>
        <c:lblOffset val="100"/>
        <c:tickLblSkip val="1"/>
        <c:tickMarkSkip val="1"/>
        <c:noMultiLvlLbl val="0"/>
      </c:catAx>
      <c:valAx>
        <c:axId val="423011792"/>
        <c:scaling>
          <c:orientation val="minMax"/>
        </c:scaling>
        <c:delete val="0"/>
        <c:axPos val="l"/>
        <c:majorGridlines>
          <c:spPr>
            <a:ln w="6350" cap="flat" cmpd="sng" algn="ctr">
              <a:solidFill>
                <a:schemeClr val="bg2">
                  <a:lumMod val="20000"/>
                  <a:lumOff val="80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13752"/>
        <c:crosses val="autoZero"/>
        <c:crossBetween val="between"/>
      </c:valAx>
      <c:spPr>
        <a:noFill/>
        <a:ln w="25400">
          <a:noFill/>
        </a:ln>
        <a:effectLst/>
      </c:spPr>
    </c:plotArea>
    <c:legend>
      <c:legendPos val="r"/>
      <c:layout>
        <c:manualLayout>
          <c:xMode val="edge"/>
          <c:yMode val="edge"/>
          <c:x val="0.44698874068513622"/>
          <c:y val="9.2652226936491514E-2"/>
          <c:w val="0.45180802629899219"/>
          <c:h val="0.13099107946193631"/>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19073732526914E-2"/>
          <c:y val="6.7093097201249133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cap="rnd" cmpd="sng" algn="ctr">
              <a:noFill/>
              <a:prstDash val="solid"/>
              <a:round/>
            </a:ln>
            <a:effectLst/>
          </c:spPr>
          <c:marker>
            <c:symbol val="diamond"/>
            <c:size val="7"/>
            <c:spPr>
              <a:solidFill>
                <a:schemeClr val="accent5"/>
              </a:solidFill>
              <a:ln w="9525" cap="flat" cmpd="sng" algn="ctr">
                <a:noFill/>
                <a:prstDash val="solid"/>
                <a:round/>
              </a:ln>
              <a:effectLst/>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53EA-4C3E-A319-F64C11CCCF2E}"/>
            </c:ext>
          </c:extLst>
        </c:ser>
        <c:ser>
          <c:idx val="1"/>
          <c:order val="1"/>
          <c:tx>
            <c:strRef>
              <c:f>Examples!$U$33</c:f>
              <c:strCache>
                <c:ptCount val="1"/>
                <c:pt idx="0">
                  <c:v>2nd Y value</c:v>
                </c:pt>
              </c:strCache>
            </c:strRef>
          </c:tx>
          <c:spPr>
            <a:ln w="28575" cap="rnd" cmpd="sng" algn="ctr">
              <a:noFill/>
              <a:prstDash val="solid"/>
              <a:round/>
            </a:ln>
            <a:effectLst/>
          </c:spPr>
          <c:marker>
            <c:symbol val="square"/>
            <c:size val="6"/>
            <c:spPr>
              <a:solidFill>
                <a:schemeClr val="accent2"/>
              </a:solidFill>
              <a:ln w="9525" cap="flat" cmpd="sng" algn="ctr">
                <a:solidFill>
                  <a:schemeClr val="accent2">
                    <a:shade val="95000"/>
                    <a:satMod val="105000"/>
                  </a:schemeClr>
                </a:solidFill>
                <a:prstDash val="solid"/>
                <a:round/>
              </a:ln>
              <a:effectLst/>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53EA-4C3E-A319-F64C11CCCF2E}"/>
            </c:ext>
          </c:extLst>
        </c:ser>
        <c:dLbls>
          <c:showLegendKey val="0"/>
          <c:showVal val="0"/>
          <c:showCatName val="0"/>
          <c:showSerName val="0"/>
          <c:showPercent val="0"/>
          <c:showBubbleSize val="0"/>
        </c:dLbls>
        <c:axId val="423015320"/>
        <c:axId val="423014144"/>
      </c:scatterChart>
      <c:valAx>
        <c:axId val="423015320"/>
        <c:scaling>
          <c:orientation val="minMax"/>
        </c:scaling>
        <c:delete val="0"/>
        <c:axPos val="b"/>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14144"/>
        <c:crosses val="autoZero"/>
        <c:crossBetween val="midCat"/>
      </c:valAx>
      <c:valAx>
        <c:axId val="423014144"/>
        <c:scaling>
          <c:orientation val="minMax"/>
        </c:scaling>
        <c:delete val="0"/>
        <c:axPos val="l"/>
        <c:majorGridlines>
          <c:spPr>
            <a:ln w="6350" cap="flat" cmpd="sng" algn="ctr">
              <a:solidFill>
                <a:schemeClr val="bg2">
                  <a:lumMod val="20000"/>
                  <a:lumOff val="80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15320"/>
        <c:crosses val="autoZero"/>
        <c:crossBetween val="midCat"/>
      </c:valAx>
      <c:spPr>
        <a:noFill/>
        <a:ln w="25400">
          <a:noFill/>
        </a:ln>
        <a:effectLst/>
      </c:spPr>
    </c:plotArea>
    <c:legend>
      <c:legendPos val="r"/>
      <c:layout>
        <c:manualLayout>
          <c:xMode val="edge"/>
          <c:yMode val="edge"/>
          <c:x val="0.12530142596025384"/>
          <c:y val="9.5847131313611916E-2"/>
          <c:w val="0.31686802911102657"/>
          <c:h val="7.6677705050889541E-2"/>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8575" cap="rnd" cmpd="sng" algn="ctr">
              <a:solidFill>
                <a:schemeClr val="accent5"/>
              </a:solidFill>
              <a:prstDash val="solid"/>
              <a:round/>
            </a:ln>
            <a:effectLst/>
          </c:spPr>
          <c:marker>
            <c:symbol val="diamond"/>
            <c:size val="7"/>
            <c:spPr>
              <a:solidFill>
                <a:schemeClr val="accent5"/>
              </a:solidFill>
              <a:ln w="9525" cap="flat" cmpd="sng" algn="ctr">
                <a:solidFill>
                  <a:schemeClr val="accent5"/>
                </a:solidFill>
                <a:prstDash val="solid"/>
                <a:round/>
              </a:ln>
              <a:effectLst/>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3D97-45B0-8D93-CE41D2E54883}"/>
            </c:ext>
          </c:extLst>
        </c:ser>
        <c:ser>
          <c:idx val="1"/>
          <c:order val="1"/>
          <c:tx>
            <c:strRef>
              <c:f>Examples!$U$33</c:f>
              <c:strCache>
                <c:ptCount val="1"/>
                <c:pt idx="0">
                  <c:v>2nd Y value</c:v>
                </c:pt>
              </c:strCache>
            </c:strRef>
          </c:tx>
          <c:spPr>
            <a:ln w="28575" cap="rnd" cmpd="sng" algn="ctr">
              <a:solidFill>
                <a:schemeClr val="accent2">
                  <a:shade val="95000"/>
                  <a:satMod val="105000"/>
                </a:schemeClr>
              </a:solidFill>
              <a:prstDash val="solid"/>
              <a:round/>
            </a:ln>
            <a:effectLst/>
          </c:spPr>
          <c:marker>
            <c:symbol val="square"/>
            <c:size val="5"/>
            <c:spPr>
              <a:solidFill>
                <a:schemeClr val="accent2"/>
              </a:solidFill>
              <a:ln w="9525" cap="flat" cmpd="sng" algn="ctr">
                <a:solidFill>
                  <a:schemeClr val="accent2">
                    <a:shade val="95000"/>
                    <a:satMod val="105000"/>
                  </a:schemeClr>
                </a:solidFill>
                <a:prstDash val="solid"/>
                <a:round/>
              </a:ln>
              <a:effectLst/>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3D97-45B0-8D93-CE41D2E54883}"/>
            </c:ext>
          </c:extLst>
        </c:ser>
        <c:dLbls>
          <c:showLegendKey val="0"/>
          <c:showVal val="0"/>
          <c:showCatName val="0"/>
          <c:showSerName val="0"/>
          <c:showPercent val="0"/>
          <c:showBubbleSize val="0"/>
        </c:dLbls>
        <c:axId val="423008656"/>
        <c:axId val="423010616"/>
      </c:scatterChart>
      <c:valAx>
        <c:axId val="423008656"/>
        <c:scaling>
          <c:orientation val="minMax"/>
        </c:scaling>
        <c:delete val="0"/>
        <c:axPos val="b"/>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10616"/>
        <c:crosses val="autoZero"/>
        <c:crossBetween val="midCat"/>
      </c:valAx>
      <c:valAx>
        <c:axId val="423010616"/>
        <c:scaling>
          <c:orientation val="minMax"/>
        </c:scaling>
        <c:delete val="0"/>
        <c:axPos val="l"/>
        <c:majorGridlines>
          <c:spPr>
            <a:ln w="6350" cap="flat" cmpd="sng" algn="ctr">
              <a:solidFill>
                <a:schemeClr val="bg2">
                  <a:lumMod val="20000"/>
                  <a:lumOff val="80000"/>
                </a:schemeClr>
              </a:solidFill>
              <a:prstDash val="solid"/>
              <a:round/>
            </a:ln>
            <a:effectLst/>
          </c:spPr>
        </c:majorGridlines>
        <c:numFmt formatCode="General" sourceLinked="1"/>
        <c:majorTickMark val="out"/>
        <c:minorTickMark val="none"/>
        <c:tickLblPos val="nextTo"/>
        <c:spPr>
          <a:noFill/>
          <a:ln w="12700" cap="flat" cmpd="sng" algn="ctr">
            <a:solidFill>
              <a:schemeClr val="bg2">
                <a:lumMod val="20000"/>
                <a:lumOff val="80000"/>
              </a:schemeClr>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crossAx val="423008656"/>
        <c:crosses val="autoZero"/>
        <c:crossBetween val="midCat"/>
      </c:valAx>
      <c:spPr>
        <a:noFill/>
        <a:ln w="25400">
          <a:noFill/>
        </a:ln>
        <a:effectLst/>
      </c:spPr>
    </c:plotArea>
    <c:legend>
      <c:legendPos val="r"/>
      <c:layout>
        <c:manualLayout>
          <c:xMode val="edge"/>
          <c:yMode val="edge"/>
          <c:x val="0.18192803192306087"/>
          <c:y val="8.9743975980215135E-2"/>
          <c:w val="0.36385606384612174"/>
          <c:h val="7.6923407983041536E-2"/>
        </c:manualLayout>
      </c:layout>
      <c:overlay val="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2"/>
          <c:order val="0"/>
          <c:tx>
            <c:strRef>
              <c:f>Examples!$A$34</c:f>
              <c:strCache>
                <c:ptCount val="1"/>
                <c:pt idx="0">
                  <c:v>1975-76</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4EA1-4D42-ABAE-EE028EFC6472}"/>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4EA1-4D42-ABAE-EE028EFC6472}"/>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4EA1-4D42-ABAE-EE028EFC6472}"/>
              </c:ext>
            </c:extLst>
          </c:dPt>
          <c:dPt>
            <c:idx val="3"/>
            <c:bubble3D val="0"/>
            <c:spPr>
              <a:solidFill>
                <a:schemeClr val="accent2">
                  <a:lumMod val="40000"/>
                  <a:lumOff val="60000"/>
                </a:schemeClr>
              </a:solidFill>
              <a:ln>
                <a:noFill/>
              </a:ln>
              <a:effectLst/>
            </c:spPr>
            <c:extLst xmlns:c16r2="http://schemas.microsoft.com/office/drawing/2015/06/chart">
              <c:ext xmlns:c16="http://schemas.microsoft.com/office/drawing/2014/chart" uri="{C3380CC4-5D6E-409C-BE32-E72D297353CC}">
                <c16:uniqueId val="{00000007-4EA1-4D42-ABAE-EE028EFC6472}"/>
              </c:ext>
            </c:extLst>
          </c:dPt>
          <c:dPt>
            <c:idx val="4"/>
            <c:bubble3D val="0"/>
            <c:spPr>
              <a:solidFill>
                <a:schemeClr val="accent3">
                  <a:lumMod val="20000"/>
                  <a:lumOff val="80000"/>
                </a:schemeClr>
              </a:solidFill>
              <a:ln>
                <a:noFill/>
              </a:ln>
              <a:effectLst/>
            </c:spPr>
            <c:extLst xmlns:c16r2="http://schemas.microsoft.com/office/drawing/2015/06/chart">
              <c:ext xmlns:c16="http://schemas.microsoft.com/office/drawing/2014/chart" uri="{C3380CC4-5D6E-409C-BE32-E72D297353CC}">
                <c16:uniqueId val="{00000009-4EA1-4D42-ABAE-EE028EFC6472}"/>
              </c:ext>
            </c:extLst>
          </c:dPt>
          <c:dPt>
            <c:idx val="5"/>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B-4EA1-4D42-ABAE-EE028EFC6472}"/>
              </c:ext>
            </c:extLst>
          </c:dPt>
          <c:dPt>
            <c:idx val="6"/>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D-4EA1-4D42-ABAE-EE028EFC6472}"/>
              </c:ext>
            </c:extLst>
          </c:dPt>
          <c:dPt>
            <c:idx val="7"/>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F-4EA1-4D42-ABAE-EE028EFC6472}"/>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yriad Pro"/>
                      <a:ea typeface="Myriad Pro"/>
                      <a:cs typeface="Myriad Pro"/>
                    </a:defRPr>
                  </a:pPr>
                  <a:endParaRPr lang="en-US"/>
                </a:p>
              </c:txPr>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yriad Pro"/>
                      <a:ea typeface="Myriad Pro"/>
                      <a:cs typeface="Myriad Pro"/>
                    </a:defRPr>
                  </a:pPr>
                  <a:endParaRPr lang="en-US"/>
                </a:p>
              </c:txPr>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yriad Pro"/>
                      <a:ea typeface="Myriad Pro"/>
                      <a:cs typeface="Myriad Pro"/>
                    </a:defRPr>
                  </a:pPr>
                  <a:endParaRPr lang="en-US"/>
                </a:p>
              </c:txPr>
              <c:showLegendKey val="0"/>
              <c:showVal val="0"/>
              <c:showCatName val="1"/>
              <c:showSerName val="0"/>
              <c:showPercent val="1"/>
              <c:showBubbleSize val="0"/>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10-4EA1-4D42-ABAE-EE028EFC6472}"/>
            </c:ext>
          </c:extLst>
        </c:ser>
        <c:ser>
          <c:idx val="3"/>
          <c:order val="1"/>
          <c:tx>
            <c:strRef>
              <c:f>Examples!$A$35</c:f>
              <c:strCache>
                <c:ptCount val="1"/>
                <c:pt idx="0">
                  <c:v>1983-84</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12-4EA1-4D42-ABAE-EE028EFC6472}"/>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14-4EA1-4D42-ABAE-EE028EFC6472}"/>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16-4EA1-4D42-ABAE-EE028EFC6472}"/>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18-4EA1-4D42-ABAE-EE028EFC6472}"/>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1A-4EA1-4D42-ABAE-EE028EFC6472}"/>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1C-4EA1-4D42-ABAE-EE028EFC6472}"/>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1E-4EA1-4D42-ABAE-EE028EFC6472}"/>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20-4EA1-4D42-ABAE-EE028EFC64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Examples!$B$35:$I$35</c:f>
              <c:numCache>
                <c:formatCode>General</c:formatCode>
                <c:ptCount val="8"/>
                <c:pt idx="0">
                  <c:v>39.39</c:v>
                </c:pt>
                <c:pt idx="1">
                  <c:v>32.020000000000003</c:v>
                </c:pt>
                <c:pt idx="2">
                  <c:v>21.6</c:v>
                </c:pt>
                <c:pt idx="3">
                  <c:v>7.01</c:v>
                </c:pt>
                <c:pt idx="4">
                  <c:v>3.36</c:v>
                </c:pt>
                <c:pt idx="5">
                  <c:v>12</c:v>
                </c:pt>
                <c:pt idx="6">
                  <c:v>3.36</c:v>
                </c:pt>
                <c:pt idx="7">
                  <c:v>12</c:v>
                </c:pt>
              </c:numCache>
            </c:numRef>
          </c:val>
          <c:extLst xmlns:c16r2="http://schemas.microsoft.com/office/drawing/2015/06/chart">
            <c:ext xmlns:c16="http://schemas.microsoft.com/office/drawing/2014/chart" uri="{C3380CC4-5D6E-409C-BE32-E72D297353CC}">
              <c16:uniqueId val="{00000021-4EA1-4D42-ABAE-EE028EFC6472}"/>
            </c:ext>
          </c:extLst>
        </c:ser>
        <c:ser>
          <c:idx val="1"/>
          <c:order val="2"/>
          <c:tx>
            <c:strRef>
              <c:f>Examples!$A$36</c:f>
              <c:strCache>
                <c:ptCount val="1"/>
                <c:pt idx="0">
                  <c:v>1988-89</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23-4EA1-4D42-ABAE-EE028EFC6472}"/>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25-4EA1-4D42-ABAE-EE028EFC6472}"/>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27-4EA1-4D42-ABAE-EE028EFC6472}"/>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29-4EA1-4D42-ABAE-EE028EFC6472}"/>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2B-4EA1-4D42-ABAE-EE028EFC6472}"/>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2D-4EA1-4D42-ABAE-EE028EFC6472}"/>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2F-4EA1-4D42-ABAE-EE028EFC6472}"/>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31-4EA1-4D42-ABAE-EE028EFC64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Examples!$B$36:$I$36</c:f>
              <c:numCache>
                <c:formatCode>General</c:formatCode>
                <c:ptCount val="8"/>
                <c:pt idx="0">
                  <c:v>42.78</c:v>
                </c:pt>
                <c:pt idx="1">
                  <c:v>29.91</c:v>
                </c:pt>
                <c:pt idx="2">
                  <c:v>18.350000000000001</c:v>
                </c:pt>
                <c:pt idx="3">
                  <c:v>6.33</c:v>
                </c:pt>
                <c:pt idx="4">
                  <c:v>2.63</c:v>
                </c:pt>
                <c:pt idx="5">
                  <c:v>14</c:v>
                </c:pt>
                <c:pt idx="6">
                  <c:v>2.63</c:v>
                </c:pt>
                <c:pt idx="7">
                  <c:v>14</c:v>
                </c:pt>
              </c:numCache>
            </c:numRef>
          </c:val>
          <c:extLst xmlns:c16r2="http://schemas.microsoft.com/office/drawing/2015/06/chart">
            <c:ext xmlns:c16="http://schemas.microsoft.com/office/drawing/2014/chart" uri="{C3380CC4-5D6E-409C-BE32-E72D297353CC}">
              <c16:uniqueId val="{00000032-4EA1-4D42-ABAE-EE028EFC6472}"/>
            </c:ext>
          </c:extLst>
        </c:ser>
        <c:ser>
          <c:idx val="0"/>
          <c:order val="3"/>
          <c:tx>
            <c:strRef>
              <c:f>Examples!$A$37</c:f>
              <c:strCache>
                <c:ptCount val="1"/>
                <c:pt idx="0">
                  <c:v>1993-94</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34-4EA1-4D42-ABAE-EE028EFC6472}"/>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36-4EA1-4D42-ABAE-EE028EFC6472}"/>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38-4EA1-4D42-ABAE-EE028EFC6472}"/>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3A-4EA1-4D42-ABAE-EE028EFC6472}"/>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3C-4EA1-4D42-ABAE-EE028EFC6472}"/>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3E-4EA1-4D42-ABAE-EE028EFC6472}"/>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40-4EA1-4D42-ABAE-EE028EFC6472}"/>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42-4EA1-4D42-ABAE-EE028EFC6472}"/>
              </c:ext>
            </c:extLst>
          </c:dPt>
          <c:dLbls>
            <c:dLbl>
              <c:idx val="1"/>
              <c:layout>
                <c:manualLayout>
                  <c:x val="2.779921010822416E-2"/>
                  <c:y val="-5.1001267427122965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36-4EA1-4D42-ABAE-EE028EFC6472}"/>
                </c:ext>
                <c:ext xmlns:c15="http://schemas.microsoft.com/office/drawing/2012/chart" uri="{CE6537A1-D6FC-4f65-9D91-7224C49458BB}"/>
              </c:extLst>
            </c:dLbl>
            <c:dLbl>
              <c:idx val="7"/>
              <c:layout>
                <c:manualLayout>
                  <c:x val="1.9893319786639576E-2"/>
                  <c:y val="-1.7927606957875521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42-4EA1-4D42-ABAE-EE028EFC6472}"/>
                </c:ext>
                <c:ext xmlns:c15="http://schemas.microsoft.com/office/drawing/2012/chart" uri="{CE6537A1-D6FC-4f65-9D91-7224C49458BB}"/>
              </c:extLst>
            </c:dLbl>
            <c:numFmt formatCode="0.0%" sourceLinked="0"/>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Examples!$B$37:$I$37</c:f>
              <c:numCache>
                <c:formatCode>General</c:formatCode>
                <c:ptCount val="8"/>
                <c:pt idx="0">
                  <c:v>42.13</c:v>
                </c:pt>
                <c:pt idx="1">
                  <c:v>26.53</c:v>
                </c:pt>
                <c:pt idx="2">
                  <c:v>21.6</c:v>
                </c:pt>
                <c:pt idx="3">
                  <c:v>7.01</c:v>
                </c:pt>
                <c:pt idx="4">
                  <c:v>2.72</c:v>
                </c:pt>
                <c:pt idx="5">
                  <c:v>16</c:v>
                </c:pt>
                <c:pt idx="6">
                  <c:v>2.72</c:v>
                </c:pt>
                <c:pt idx="7">
                  <c:v>16</c:v>
                </c:pt>
              </c:numCache>
            </c:numRef>
          </c:val>
          <c:extLst xmlns:c16r2="http://schemas.microsoft.com/office/drawing/2015/06/chart">
            <c:ext xmlns:c16="http://schemas.microsoft.com/office/drawing/2014/chart" uri="{C3380CC4-5D6E-409C-BE32-E72D297353CC}">
              <c16:uniqueId val="{00000043-4EA1-4D42-ABAE-EE028EFC6472}"/>
            </c:ext>
          </c:extLst>
        </c:ser>
        <c:ser>
          <c:idx val="4"/>
          <c:order val="4"/>
          <c:tx>
            <c:strRef>
              <c:f>Examples!$A$38</c:f>
              <c:strCache>
                <c:ptCount val="1"/>
                <c:pt idx="0">
                  <c:v>1996-97</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45-4EA1-4D42-ABAE-EE028EFC6472}"/>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47-4EA1-4D42-ABAE-EE028EFC6472}"/>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49-4EA1-4D42-ABAE-EE028EFC6472}"/>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4B-4EA1-4D42-ABAE-EE028EFC6472}"/>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4D-4EA1-4D42-ABAE-EE028EFC6472}"/>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4F-4EA1-4D42-ABAE-EE028EFC6472}"/>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51-4EA1-4D42-ABAE-EE028EFC6472}"/>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53-4EA1-4D42-ABAE-EE028EFC64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Examples!$B$38:$I$38</c:f>
              <c:numCache>
                <c:formatCode>General</c:formatCode>
                <c:ptCount val="8"/>
                <c:pt idx="0">
                  <c:v>41.69</c:v>
                </c:pt>
                <c:pt idx="1">
                  <c:v>24.76</c:v>
                </c:pt>
                <c:pt idx="2">
                  <c:v>23.98</c:v>
                </c:pt>
                <c:pt idx="3">
                  <c:v>7</c:v>
                </c:pt>
                <c:pt idx="4">
                  <c:v>2.57</c:v>
                </c:pt>
                <c:pt idx="5">
                  <c:v>18</c:v>
                </c:pt>
                <c:pt idx="6">
                  <c:v>2.57</c:v>
                </c:pt>
                <c:pt idx="7">
                  <c:v>18</c:v>
                </c:pt>
              </c:numCache>
            </c:numRef>
          </c:val>
          <c:extLst xmlns:c16r2="http://schemas.microsoft.com/office/drawing/2015/06/chart">
            <c:ext xmlns:c16="http://schemas.microsoft.com/office/drawing/2014/chart" uri="{C3380CC4-5D6E-409C-BE32-E72D297353CC}">
              <c16:uniqueId val="{00000054-4EA1-4D42-ABAE-EE028EFC6472}"/>
            </c:ext>
          </c:extLst>
        </c:ser>
        <c:ser>
          <c:idx val="5"/>
          <c:order val="5"/>
          <c:tx>
            <c:strRef>
              <c:f>Examples!$A$39</c:f>
              <c:strCache>
                <c:ptCount val="1"/>
                <c:pt idx="0">
                  <c:v>1997-98</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56-4EA1-4D42-ABAE-EE028EFC6472}"/>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58-4EA1-4D42-ABAE-EE028EFC6472}"/>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5A-4EA1-4D42-ABAE-EE028EFC6472}"/>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5C-4EA1-4D42-ABAE-EE028EFC6472}"/>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5E-4EA1-4D42-ABAE-EE028EFC6472}"/>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60-4EA1-4D42-ABAE-EE028EFC6472}"/>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62-4EA1-4D42-ABAE-EE028EFC6472}"/>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64-4EA1-4D42-ABAE-EE028EFC64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Examples!$B$39:$I$39</c:f>
              <c:numCache>
                <c:formatCode>General</c:formatCode>
                <c:ptCount val="8"/>
                <c:pt idx="0">
                  <c:v>39.39</c:v>
                </c:pt>
                <c:pt idx="1">
                  <c:v>32.020000000000003</c:v>
                </c:pt>
                <c:pt idx="2">
                  <c:v>21.6</c:v>
                </c:pt>
                <c:pt idx="3">
                  <c:v>7.01</c:v>
                </c:pt>
                <c:pt idx="4">
                  <c:v>3.36</c:v>
                </c:pt>
                <c:pt idx="5">
                  <c:v>12</c:v>
                </c:pt>
                <c:pt idx="6">
                  <c:v>3.36</c:v>
                </c:pt>
                <c:pt idx="7">
                  <c:v>12</c:v>
                </c:pt>
              </c:numCache>
            </c:numRef>
          </c:val>
          <c:extLst xmlns:c16r2="http://schemas.microsoft.com/office/drawing/2015/06/chart">
            <c:ext xmlns:c16="http://schemas.microsoft.com/office/drawing/2014/chart" uri="{C3380CC4-5D6E-409C-BE32-E72D297353CC}">
              <c16:uniqueId val="{00000065-4EA1-4D42-ABAE-EE028EFC6472}"/>
            </c:ext>
          </c:extLst>
        </c:ser>
        <c:ser>
          <c:idx val="6"/>
          <c:order val="6"/>
          <c:tx>
            <c:strRef>
              <c:f>Examples!$A$40</c:f>
              <c:strCache>
                <c:ptCount val="1"/>
                <c:pt idx="0">
                  <c:v>1998-99</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67-4EA1-4D42-ABAE-EE028EFC6472}"/>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69-4EA1-4D42-ABAE-EE028EFC6472}"/>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6B-4EA1-4D42-ABAE-EE028EFC6472}"/>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6D-4EA1-4D42-ABAE-EE028EFC6472}"/>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6F-4EA1-4D42-ABAE-EE028EFC6472}"/>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71-4EA1-4D42-ABAE-EE028EFC6472}"/>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73-4EA1-4D42-ABAE-EE028EFC6472}"/>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75-4EA1-4D42-ABAE-EE028EFC64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Examples!$B$40:$I$40</c:f>
              <c:numCache>
                <c:formatCode>General</c:formatCode>
                <c:ptCount val="8"/>
                <c:pt idx="0">
                  <c:v>42.13</c:v>
                </c:pt>
                <c:pt idx="1">
                  <c:v>26.53</c:v>
                </c:pt>
                <c:pt idx="2">
                  <c:v>21.6</c:v>
                </c:pt>
                <c:pt idx="3">
                  <c:v>7.01</c:v>
                </c:pt>
                <c:pt idx="4">
                  <c:v>2.72</c:v>
                </c:pt>
                <c:pt idx="5">
                  <c:v>16</c:v>
                </c:pt>
                <c:pt idx="6">
                  <c:v>2.72</c:v>
                </c:pt>
                <c:pt idx="7">
                  <c:v>16</c:v>
                </c:pt>
              </c:numCache>
            </c:numRef>
          </c:val>
          <c:extLst xmlns:c16r2="http://schemas.microsoft.com/office/drawing/2015/06/chart">
            <c:ext xmlns:c16="http://schemas.microsoft.com/office/drawing/2014/chart" uri="{C3380CC4-5D6E-409C-BE32-E72D297353CC}">
              <c16:uniqueId val="{00000076-4EA1-4D42-ABAE-EE028EFC6472}"/>
            </c:ext>
          </c:extLst>
        </c:ser>
        <c:ser>
          <c:idx val="7"/>
          <c:order val="7"/>
          <c:tx>
            <c:strRef>
              <c:f>Examples!$A$41</c:f>
              <c:strCache>
                <c:ptCount val="1"/>
                <c:pt idx="0">
                  <c:v>1999-00</c:v>
                </c:pt>
              </c:strCache>
            </c:strRef>
          </c:tx>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78-4EA1-4D42-ABAE-EE028EFC6472}"/>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7A-4EA1-4D42-ABAE-EE028EFC6472}"/>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7C-4EA1-4D42-ABAE-EE028EFC6472}"/>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7E-4EA1-4D42-ABAE-EE028EFC6472}"/>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80-4EA1-4D42-ABAE-EE028EFC6472}"/>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82-4EA1-4D42-ABAE-EE028EFC6472}"/>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84-4EA1-4D42-ABAE-EE028EFC6472}"/>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86-4EA1-4D42-ABAE-EE028EFC64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extLst>
          </c:dLbls>
          <c:cat>
            <c:strRef>
              <c:f>Examples!$B$33:$I$33</c:f>
              <c:strCache>
                <c:ptCount val="8"/>
                <c:pt idx="0">
                  <c:v>Dark Blue</c:v>
                </c:pt>
                <c:pt idx="1">
                  <c:v>Blue</c:v>
                </c:pt>
                <c:pt idx="2">
                  <c:v>Turquoise</c:v>
                </c:pt>
                <c:pt idx="3">
                  <c:v>Dark Blue, Accent 2</c:v>
                </c:pt>
                <c:pt idx="4">
                  <c:v>Dark Blue, Accent 1</c:v>
                </c:pt>
                <c:pt idx="5">
                  <c:v>Grey</c:v>
                </c:pt>
                <c:pt idx="6">
                  <c:v>Ice Blue</c:v>
                </c:pt>
                <c:pt idx="7">
                  <c:v>Light Grey</c:v>
                </c:pt>
              </c:strCache>
            </c:strRef>
          </c:cat>
          <c:val>
            <c:numRef>
              <c:f>Examples!$B$41:$I$41</c:f>
              <c:numCache>
                <c:formatCode>General</c:formatCode>
                <c:ptCount val="8"/>
                <c:pt idx="0">
                  <c:v>45</c:v>
                </c:pt>
                <c:pt idx="1">
                  <c:v>22</c:v>
                </c:pt>
                <c:pt idx="2">
                  <c:v>26</c:v>
                </c:pt>
                <c:pt idx="3">
                  <c:v>8</c:v>
                </c:pt>
                <c:pt idx="4">
                  <c:v>2</c:v>
                </c:pt>
                <c:pt idx="5">
                  <c:v>20</c:v>
                </c:pt>
                <c:pt idx="6">
                  <c:v>2</c:v>
                </c:pt>
                <c:pt idx="7">
                  <c:v>20</c:v>
                </c:pt>
              </c:numCache>
            </c:numRef>
          </c:val>
          <c:extLst xmlns:c16r2="http://schemas.microsoft.com/office/drawing/2015/06/chart">
            <c:ext xmlns:c16="http://schemas.microsoft.com/office/drawing/2014/chart" uri="{C3380CC4-5D6E-409C-BE32-E72D297353CC}">
              <c16:uniqueId val="{00000087-4EA1-4D42-ABAE-EE028EFC6472}"/>
            </c:ext>
          </c:extLst>
        </c:ser>
        <c:dLbls>
          <c:showLegendKey val="0"/>
          <c:showVal val="0"/>
          <c:showCatName val="1"/>
          <c:showSerName val="0"/>
          <c:showPercent val="1"/>
          <c:showBubbleSize val="0"/>
          <c:showLeaderLines val="1"/>
        </c:dLbls>
        <c:firstSliceAng val="0"/>
      </c:pie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1.png"/><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image" Target="../media/image1.png"/><Relationship Id="rId1" Type="http://schemas.openxmlformats.org/officeDocument/2006/relationships/chart" Target="../charts/chart21.xml"/><Relationship Id="rId4" Type="http://schemas.openxmlformats.org/officeDocument/2006/relationships/chart" Target="../charts/chart2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 name="Text Box 63">
          <a:extLst>
            <a:ext uri="{FF2B5EF4-FFF2-40B4-BE49-F238E27FC236}">
              <a16:creationId xmlns="" xmlns:a16="http://schemas.microsoft.com/office/drawing/2014/main" id="{A3796F4C-92E2-4548-90C6-086AEFAC3B43}"/>
            </a:ext>
          </a:extLst>
        </xdr:cNvPr>
        <xdr:cNvSpPr txBox="1">
          <a:spLocks noChangeArrowheads="1"/>
        </xdr:cNvSpPr>
      </xdr:nvSpPr>
      <xdr:spPr bwMode="auto">
        <a:xfrm>
          <a:off x="11430" y="7048500"/>
          <a:ext cx="1828800" cy="14554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0</xdr:col>
      <xdr:colOff>296376</xdr:colOff>
      <xdr:row>148</xdr:row>
      <xdr:rowOff>118410</xdr:rowOff>
    </xdr:from>
    <xdr:to>
      <xdr:col>2</xdr:col>
      <xdr:colOff>230038</xdr:colOff>
      <xdr:row>162</xdr:row>
      <xdr:rowOff>140402</xdr:rowOff>
    </xdr:to>
    <xdr:sp macro="" textlink="">
      <xdr:nvSpPr>
        <xdr:cNvPr id="5" name="Text Box 87">
          <a:extLst>
            <a:ext uri="{FF2B5EF4-FFF2-40B4-BE49-F238E27FC236}">
              <a16:creationId xmlns="" xmlns:a16="http://schemas.microsoft.com/office/drawing/2014/main" id="{631975C8-0BA5-4C7D-AEE0-9CE1F4F56CF0}"/>
            </a:ext>
          </a:extLst>
        </xdr:cNvPr>
        <xdr:cNvSpPr txBox="1">
          <a:spLocks noChangeArrowheads="1"/>
        </xdr:cNvSpPr>
      </xdr:nvSpPr>
      <xdr:spPr bwMode="auto">
        <a:xfrm>
          <a:off x="296376" y="22971106"/>
          <a:ext cx="1688571" cy="2120043"/>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5</xdr:row>
      <xdr:rowOff>144780</xdr:rowOff>
    </xdr:from>
    <xdr:to>
      <xdr:col>8</xdr:col>
      <xdr:colOff>38100</xdr:colOff>
      <xdr:row>8</xdr:row>
      <xdr:rowOff>7620</xdr:rowOff>
    </xdr:to>
    <xdr:sp macro="" textlink="">
      <xdr:nvSpPr>
        <xdr:cNvPr id="6" name="Line 141">
          <a:extLst>
            <a:ext uri="{FF2B5EF4-FFF2-40B4-BE49-F238E27FC236}">
              <a16:creationId xmlns="" xmlns:a16="http://schemas.microsoft.com/office/drawing/2014/main" id="{D1B27520-BB8C-4A60-B0A7-62322F8A2DC8}"/>
            </a:ext>
          </a:extLst>
        </xdr:cNvPr>
        <xdr:cNvSpPr>
          <a:spLocks noChangeShapeType="1"/>
        </xdr:cNvSpPr>
      </xdr:nvSpPr>
      <xdr:spPr bwMode="auto">
        <a:xfrm flipH="1">
          <a:off x="6552247" y="1059180"/>
          <a:ext cx="420053" cy="4438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7620</xdr:rowOff>
    </xdr:from>
    <xdr:to>
      <xdr:col>7</xdr:col>
      <xdr:colOff>198120</xdr:colOff>
      <xdr:row>8</xdr:row>
      <xdr:rowOff>30480</xdr:rowOff>
    </xdr:to>
    <xdr:sp macro="" textlink="">
      <xdr:nvSpPr>
        <xdr:cNvPr id="7" name="Line 142">
          <a:extLst>
            <a:ext uri="{FF2B5EF4-FFF2-40B4-BE49-F238E27FC236}">
              <a16:creationId xmlns="" xmlns:a16="http://schemas.microsoft.com/office/drawing/2014/main" id="{D9B48418-192D-4FC4-82BD-0B2B6A1CAB81}"/>
            </a:ext>
          </a:extLst>
        </xdr:cNvPr>
        <xdr:cNvSpPr>
          <a:spLocks noChangeShapeType="1"/>
        </xdr:cNvSpPr>
      </xdr:nvSpPr>
      <xdr:spPr bwMode="auto">
        <a:xfrm flipH="1">
          <a:off x="5772150" y="922020"/>
          <a:ext cx="493395" cy="60388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690880</xdr:colOff>
      <xdr:row>19</xdr:row>
      <xdr:rowOff>5715</xdr:rowOff>
    </xdr:from>
    <xdr:to>
      <xdr:col>7</xdr:col>
      <xdr:colOff>386080</xdr:colOff>
      <xdr:row>21</xdr:row>
      <xdr:rowOff>137160</xdr:rowOff>
    </xdr:to>
    <xdr:sp macro="" textlink="">
      <xdr:nvSpPr>
        <xdr:cNvPr id="8" name="Line 143">
          <a:extLst>
            <a:ext uri="{FF2B5EF4-FFF2-40B4-BE49-F238E27FC236}">
              <a16:creationId xmlns="" xmlns:a16="http://schemas.microsoft.com/office/drawing/2014/main" id="{C78F7AD5-BF04-4BAE-9E6F-AE97A75E81EC}"/>
            </a:ext>
          </a:extLst>
        </xdr:cNvPr>
        <xdr:cNvSpPr>
          <a:spLocks noChangeShapeType="1"/>
        </xdr:cNvSpPr>
      </xdr:nvSpPr>
      <xdr:spPr bwMode="auto">
        <a:xfrm flipH="1">
          <a:off x="5896292" y="3220402"/>
          <a:ext cx="561975" cy="52197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9" name="Line 144">
          <a:extLst>
            <a:ext uri="{FF2B5EF4-FFF2-40B4-BE49-F238E27FC236}">
              <a16:creationId xmlns="" xmlns:a16="http://schemas.microsoft.com/office/drawing/2014/main" id="{B5DB4CD4-722B-4D0A-AC36-BDB2D59D8288}"/>
            </a:ext>
          </a:extLst>
        </xdr:cNvPr>
        <xdr:cNvSpPr>
          <a:spLocks noChangeShapeType="1"/>
        </xdr:cNvSpPr>
      </xdr:nvSpPr>
      <xdr:spPr bwMode="auto">
        <a:xfrm flipH="1">
          <a:off x="6941820" y="3582352"/>
          <a:ext cx="134302" cy="27717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462279</xdr:colOff>
      <xdr:row>44</xdr:row>
      <xdr:rowOff>7817</xdr:rowOff>
    </xdr:from>
    <xdr:to>
      <xdr:col>11</xdr:col>
      <xdr:colOff>429622</xdr:colOff>
      <xdr:row>59</xdr:row>
      <xdr:rowOff>54626</xdr:rowOff>
    </xdr:to>
    <xdr:graphicFrame macro="">
      <xdr:nvGraphicFramePr>
        <xdr:cNvPr id="10" name="1. Line">
          <a:extLst>
            <a:ext uri="{FF2B5EF4-FFF2-40B4-BE49-F238E27FC236}">
              <a16:creationId xmlns="" xmlns:a16="http://schemas.microsoft.com/office/drawing/2014/main" id="{82F1AE17-4212-4AFF-8325-B3920BB752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627742</xdr:colOff>
      <xdr:row>114</xdr:row>
      <xdr:rowOff>140623</xdr:rowOff>
    </xdr:from>
    <xdr:to>
      <xdr:col>19</xdr:col>
      <xdr:colOff>595084</xdr:colOff>
      <xdr:row>130</xdr:row>
      <xdr:rowOff>31766</xdr:rowOff>
    </xdr:to>
    <xdr:graphicFrame macro="">
      <xdr:nvGraphicFramePr>
        <xdr:cNvPr id="11" name="10. Stacked column">
          <a:extLst>
            <a:ext uri="{FF2B5EF4-FFF2-40B4-BE49-F238E27FC236}">
              <a16:creationId xmlns="" xmlns:a16="http://schemas.microsoft.com/office/drawing/2014/main" id="{88470091-1556-416B-86FB-5F31FBC03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658222</xdr:colOff>
      <xdr:row>78</xdr:row>
      <xdr:rowOff>54626</xdr:rowOff>
    </xdr:from>
    <xdr:to>
      <xdr:col>19</xdr:col>
      <xdr:colOff>625564</xdr:colOff>
      <xdr:row>93</xdr:row>
      <xdr:rowOff>93814</xdr:rowOff>
    </xdr:to>
    <xdr:graphicFrame macro="">
      <xdr:nvGraphicFramePr>
        <xdr:cNvPr id="12" name="6. Cluster bar">
          <a:extLst>
            <a:ext uri="{FF2B5EF4-FFF2-40B4-BE49-F238E27FC236}">
              <a16:creationId xmlns="" xmlns:a16="http://schemas.microsoft.com/office/drawing/2014/main" id="{180E7D05-844D-46E8-930D-44D0B2965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620122</xdr:colOff>
      <xdr:row>132</xdr:row>
      <xdr:rowOff>32854</xdr:rowOff>
    </xdr:from>
    <xdr:to>
      <xdr:col>19</xdr:col>
      <xdr:colOff>587464</xdr:colOff>
      <xdr:row>147</xdr:row>
      <xdr:rowOff>64423</xdr:rowOff>
    </xdr:to>
    <xdr:graphicFrame macro="">
      <xdr:nvGraphicFramePr>
        <xdr:cNvPr id="13" name="12. Line-column on 2 axes">
          <a:extLst>
            <a:ext uri="{FF2B5EF4-FFF2-40B4-BE49-F238E27FC236}">
              <a16:creationId xmlns="" xmlns:a16="http://schemas.microsoft.com/office/drawing/2014/main" id="{DD51BA2E-A05E-4B78-A23D-8AAF9B8D55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439419</xdr:colOff>
      <xdr:row>132</xdr:row>
      <xdr:rowOff>32854</xdr:rowOff>
    </xdr:from>
    <xdr:to>
      <xdr:col>11</xdr:col>
      <xdr:colOff>406762</xdr:colOff>
      <xdr:row>147</xdr:row>
      <xdr:rowOff>72043</xdr:rowOff>
    </xdr:to>
    <xdr:graphicFrame macro="">
      <xdr:nvGraphicFramePr>
        <xdr:cNvPr id="14" name="11. 100% Stacked column">
          <a:extLst>
            <a:ext uri="{FF2B5EF4-FFF2-40B4-BE49-F238E27FC236}">
              <a16:creationId xmlns="" xmlns:a16="http://schemas.microsoft.com/office/drawing/2014/main" id="{C18F57CE-034C-411D-9891-93BE70285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439419</xdr:colOff>
      <xdr:row>114</xdr:row>
      <xdr:rowOff>148243</xdr:rowOff>
    </xdr:from>
    <xdr:to>
      <xdr:col>11</xdr:col>
      <xdr:colOff>406762</xdr:colOff>
      <xdr:row>130</xdr:row>
      <xdr:rowOff>39386</xdr:rowOff>
    </xdr:to>
    <xdr:graphicFrame macro="">
      <xdr:nvGraphicFramePr>
        <xdr:cNvPr id="15" name="9. Cluster column">
          <a:extLst>
            <a:ext uri="{FF2B5EF4-FFF2-40B4-BE49-F238E27FC236}">
              <a16:creationId xmlns="" xmlns:a16="http://schemas.microsoft.com/office/drawing/2014/main" id="{38A29FD0-FB89-432F-BD22-61EC246836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610597</xdr:colOff>
      <xdr:row>147</xdr:row>
      <xdr:rowOff>108782</xdr:rowOff>
    </xdr:from>
    <xdr:to>
      <xdr:col>19</xdr:col>
      <xdr:colOff>585559</xdr:colOff>
      <xdr:row>148</xdr:row>
      <xdr:rowOff>135996</xdr:rowOff>
    </xdr:to>
    <xdr:sp macro="" textlink="">
      <xdr:nvSpPr>
        <xdr:cNvPr id="16" name="Text Box 51">
          <a:extLst>
            <a:ext uri="{FF2B5EF4-FFF2-40B4-BE49-F238E27FC236}">
              <a16:creationId xmlns="" xmlns:a16="http://schemas.microsoft.com/office/drawing/2014/main" id="{F6F00017-7FF1-4A8C-BDBC-27951BFA7ABE}"/>
            </a:ext>
          </a:extLst>
        </xdr:cNvPr>
        <xdr:cNvSpPr txBox="1">
          <a:spLocks noChangeArrowheads="1"/>
        </xdr:cNvSpPr>
      </xdr:nvSpPr>
      <xdr:spPr bwMode="auto">
        <a:xfrm>
          <a:off x="10145122" y="23164044"/>
          <a:ext cx="6913924" cy="17961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11</xdr:col>
      <xdr:colOff>667747</xdr:colOff>
      <xdr:row>93</xdr:row>
      <xdr:rowOff>121029</xdr:rowOff>
    </xdr:from>
    <xdr:to>
      <xdr:col>19</xdr:col>
      <xdr:colOff>623654</xdr:colOff>
      <xdr:row>95</xdr:row>
      <xdr:rowOff>7414</xdr:rowOff>
    </xdr:to>
    <xdr:sp macro="" textlink="">
      <xdr:nvSpPr>
        <xdr:cNvPr id="17" name="Text Box 52">
          <a:extLst>
            <a:ext uri="{FF2B5EF4-FFF2-40B4-BE49-F238E27FC236}">
              <a16:creationId xmlns="" xmlns:a16="http://schemas.microsoft.com/office/drawing/2014/main" id="{67E32C13-2EBB-4BDE-8728-4A3303A4B6B0}"/>
            </a:ext>
          </a:extLst>
        </xdr:cNvPr>
        <xdr:cNvSpPr txBox="1">
          <a:spLocks noChangeArrowheads="1"/>
        </xdr:cNvSpPr>
      </xdr:nvSpPr>
      <xdr:spPr bwMode="auto">
        <a:xfrm>
          <a:off x="10202272" y="14946691"/>
          <a:ext cx="6894869" cy="186423"/>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11</xdr:col>
      <xdr:colOff>658222</xdr:colOff>
      <xdr:row>44</xdr:row>
      <xdr:rowOff>7817</xdr:rowOff>
    </xdr:from>
    <xdr:to>
      <xdr:col>19</xdr:col>
      <xdr:colOff>625564</xdr:colOff>
      <xdr:row>59</xdr:row>
      <xdr:rowOff>54626</xdr:rowOff>
    </xdr:to>
    <xdr:graphicFrame macro="">
      <xdr:nvGraphicFramePr>
        <xdr:cNvPr id="18" name="10. Stacked column">
          <a:extLst>
            <a:ext uri="{FF2B5EF4-FFF2-40B4-BE49-F238E27FC236}">
              <a16:creationId xmlns="" xmlns:a16="http://schemas.microsoft.com/office/drawing/2014/main" id="{4038D65C-42F4-45C0-BF4B-6CFB8686F7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454659</xdr:colOff>
      <xdr:row>61</xdr:row>
      <xdr:rowOff>40474</xdr:rowOff>
    </xdr:from>
    <xdr:to>
      <xdr:col>11</xdr:col>
      <xdr:colOff>422002</xdr:colOff>
      <xdr:row>76</xdr:row>
      <xdr:rowOff>76397</xdr:rowOff>
    </xdr:to>
    <xdr:graphicFrame macro="">
      <xdr:nvGraphicFramePr>
        <xdr:cNvPr id="19" name="3. Scatter connected by line">
          <a:extLst>
            <a:ext uri="{FF2B5EF4-FFF2-40B4-BE49-F238E27FC236}">
              <a16:creationId xmlns="" xmlns:a16="http://schemas.microsoft.com/office/drawing/2014/main" id="{0ED6A93F-16B8-440D-92F6-D90CF30CA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439419</xdr:colOff>
      <xdr:row>150</xdr:row>
      <xdr:rowOff>66600</xdr:rowOff>
    </xdr:from>
    <xdr:to>
      <xdr:col>11</xdr:col>
      <xdr:colOff>406762</xdr:colOff>
      <xdr:row>165</xdr:row>
      <xdr:rowOff>105789</xdr:rowOff>
    </xdr:to>
    <xdr:graphicFrame macro="">
      <xdr:nvGraphicFramePr>
        <xdr:cNvPr id="20" name="6. Cluster bar">
          <a:extLst>
            <a:ext uri="{FF2B5EF4-FFF2-40B4-BE49-F238E27FC236}">
              <a16:creationId xmlns="" xmlns:a16="http://schemas.microsoft.com/office/drawing/2014/main" id="{CA57AB4C-7D9B-4FC5-A402-5F1EDE6088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620122</xdr:colOff>
      <xdr:row>150</xdr:row>
      <xdr:rowOff>66600</xdr:rowOff>
    </xdr:from>
    <xdr:to>
      <xdr:col>19</xdr:col>
      <xdr:colOff>587464</xdr:colOff>
      <xdr:row>165</xdr:row>
      <xdr:rowOff>105789</xdr:rowOff>
    </xdr:to>
    <xdr:graphicFrame macro="">
      <xdr:nvGraphicFramePr>
        <xdr:cNvPr id="21" name="14. Pie of pie">
          <a:extLst>
            <a:ext uri="{FF2B5EF4-FFF2-40B4-BE49-F238E27FC236}">
              <a16:creationId xmlns="" xmlns:a16="http://schemas.microsoft.com/office/drawing/2014/main" id="{B6EA8DE2-3EC1-4A93-8746-DF1CD6B144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447039</xdr:colOff>
      <xdr:row>167</xdr:row>
      <xdr:rowOff>114497</xdr:rowOff>
    </xdr:from>
    <xdr:to>
      <xdr:col>11</xdr:col>
      <xdr:colOff>414382</xdr:colOff>
      <xdr:row>182</xdr:row>
      <xdr:rowOff>150420</xdr:rowOff>
    </xdr:to>
    <xdr:graphicFrame macro="">
      <xdr:nvGraphicFramePr>
        <xdr:cNvPr id="22" name="15. Bar of pie">
          <a:extLst>
            <a:ext uri="{FF2B5EF4-FFF2-40B4-BE49-F238E27FC236}">
              <a16:creationId xmlns="" xmlns:a16="http://schemas.microsoft.com/office/drawing/2014/main" id="{FD842417-2A0F-48D5-96EE-060AF86C6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642982</xdr:colOff>
      <xdr:row>97</xdr:row>
      <xdr:rowOff>123206</xdr:rowOff>
    </xdr:from>
    <xdr:to>
      <xdr:col>19</xdr:col>
      <xdr:colOff>610324</xdr:colOff>
      <xdr:row>113</xdr:row>
      <xdr:rowOff>17614</xdr:rowOff>
    </xdr:to>
    <xdr:graphicFrame macro="">
      <xdr:nvGraphicFramePr>
        <xdr:cNvPr id="23" name="8. 100% Stacked bar">
          <a:extLst>
            <a:ext uri="{FF2B5EF4-FFF2-40B4-BE49-F238E27FC236}">
              <a16:creationId xmlns="" xmlns:a16="http://schemas.microsoft.com/office/drawing/2014/main" id="{54FADF1C-7C02-442B-9DE3-B5828B118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450849</xdr:colOff>
      <xdr:row>43</xdr:row>
      <xdr:rowOff>5368</xdr:rowOff>
    </xdr:from>
    <xdr:to>
      <xdr:col>11</xdr:col>
      <xdr:colOff>425812</xdr:colOff>
      <xdr:row>44</xdr:row>
      <xdr:rowOff>32582</xdr:rowOff>
    </xdr:to>
    <xdr:sp macro="" textlink="">
      <xdr:nvSpPr>
        <xdr:cNvPr id="24" name="Text Box 121">
          <a:extLst>
            <a:ext uri="{FF2B5EF4-FFF2-40B4-BE49-F238E27FC236}">
              <a16:creationId xmlns="" xmlns:a16="http://schemas.microsoft.com/office/drawing/2014/main" id="{5321EA86-9D15-4F60-AFBE-01E3EBD8D16D}"/>
            </a:ext>
          </a:extLst>
        </xdr:cNvPr>
        <xdr:cNvSpPr txBox="1">
          <a:spLocks noChangeArrowheads="1"/>
        </xdr:cNvSpPr>
      </xdr:nvSpPr>
      <xdr:spPr bwMode="auto">
        <a:xfrm>
          <a:off x="3055936" y="7211030"/>
          <a:ext cx="6909163" cy="17961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11</xdr:col>
      <xdr:colOff>648697</xdr:colOff>
      <xdr:row>43</xdr:row>
      <xdr:rowOff>5368</xdr:rowOff>
    </xdr:from>
    <xdr:to>
      <xdr:col>19</xdr:col>
      <xdr:colOff>623659</xdr:colOff>
      <xdr:row>44</xdr:row>
      <xdr:rowOff>32582</xdr:rowOff>
    </xdr:to>
    <xdr:sp macro="" textlink="">
      <xdr:nvSpPr>
        <xdr:cNvPr id="25" name="Text Box 122">
          <a:extLst>
            <a:ext uri="{FF2B5EF4-FFF2-40B4-BE49-F238E27FC236}">
              <a16:creationId xmlns="" xmlns:a16="http://schemas.microsoft.com/office/drawing/2014/main" id="{18F6605A-DF79-4FA3-B249-2D8DB573100A}"/>
            </a:ext>
          </a:extLst>
        </xdr:cNvPr>
        <xdr:cNvSpPr txBox="1">
          <a:spLocks noChangeArrowheads="1"/>
        </xdr:cNvSpPr>
      </xdr:nvSpPr>
      <xdr:spPr bwMode="auto">
        <a:xfrm>
          <a:off x="10183222" y="7211030"/>
          <a:ext cx="6913924" cy="17961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3</xdr:col>
      <xdr:colOff>450849</xdr:colOff>
      <xdr:row>60</xdr:row>
      <xdr:rowOff>20880</xdr:rowOff>
    </xdr:from>
    <xdr:to>
      <xdr:col>11</xdr:col>
      <xdr:colOff>425812</xdr:colOff>
      <xdr:row>61</xdr:row>
      <xdr:rowOff>44829</xdr:rowOff>
    </xdr:to>
    <xdr:sp macro="" textlink="">
      <xdr:nvSpPr>
        <xdr:cNvPr id="26" name="Text Box 123">
          <a:extLst>
            <a:ext uri="{FF2B5EF4-FFF2-40B4-BE49-F238E27FC236}">
              <a16:creationId xmlns="" xmlns:a16="http://schemas.microsoft.com/office/drawing/2014/main" id="{66CEB02B-C8C9-4E7D-AF81-67C3F631F10F}"/>
            </a:ext>
          </a:extLst>
        </xdr:cNvPr>
        <xdr:cNvSpPr txBox="1">
          <a:spLocks noChangeArrowheads="1"/>
        </xdr:cNvSpPr>
      </xdr:nvSpPr>
      <xdr:spPr bwMode="auto">
        <a:xfrm>
          <a:off x="3055936" y="9812580"/>
          <a:ext cx="6909163" cy="18111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11</xdr:col>
      <xdr:colOff>658222</xdr:colOff>
      <xdr:row>60</xdr:row>
      <xdr:rowOff>20880</xdr:rowOff>
    </xdr:from>
    <xdr:to>
      <xdr:col>19</xdr:col>
      <xdr:colOff>633184</xdr:colOff>
      <xdr:row>61</xdr:row>
      <xdr:rowOff>44829</xdr:rowOff>
    </xdr:to>
    <xdr:sp macro="" textlink="">
      <xdr:nvSpPr>
        <xdr:cNvPr id="27" name="Text Box 124">
          <a:extLst>
            <a:ext uri="{FF2B5EF4-FFF2-40B4-BE49-F238E27FC236}">
              <a16:creationId xmlns="" xmlns:a16="http://schemas.microsoft.com/office/drawing/2014/main" id="{24E676ED-DB3D-4D71-B742-ED00F4FE4290}"/>
            </a:ext>
          </a:extLst>
        </xdr:cNvPr>
        <xdr:cNvSpPr txBox="1">
          <a:spLocks noChangeArrowheads="1"/>
        </xdr:cNvSpPr>
      </xdr:nvSpPr>
      <xdr:spPr bwMode="auto">
        <a:xfrm>
          <a:off x="10192747" y="9812580"/>
          <a:ext cx="6913924" cy="18111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3</xdr:col>
      <xdr:colOff>448944</xdr:colOff>
      <xdr:row>77</xdr:row>
      <xdr:rowOff>50271</xdr:rowOff>
    </xdr:from>
    <xdr:to>
      <xdr:col>11</xdr:col>
      <xdr:colOff>423907</xdr:colOff>
      <xdr:row>78</xdr:row>
      <xdr:rowOff>77486</xdr:rowOff>
    </xdr:to>
    <xdr:sp macro="" textlink="">
      <xdr:nvSpPr>
        <xdr:cNvPr id="28" name="Text Box 125">
          <a:extLst>
            <a:ext uri="{FF2B5EF4-FFF2-40B4-BE49-F238E27FC236}">
              <a16:creationId xmlns="" xmlns:a16="http://schemas.microsoft.com/office/drawing/2014/main" id="{FA7FAAB9-8DA9-4E45-A611-6A9E8C761FBE}"/>
            </a:ext>
          </a:extLst>
        </xdr:cNvPr>
        <xdr:cNvSpPr txBox="1">
          <a:spLocks noChangeArrowheads="1"/>
        </xdr:cNvSpPr>
      </xdr:nvSpPr>
      <xdr:spPr bwMode="auto">
        <a:xfrm>
          <a:off x="3049269" y="12437533"/>
          <a:ext cx="6913925" cy="174853"/>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11</xdr:col>
      <xdr:colOff>648697</xdr:colOff>
      <xdr:row>77</xdr:row>
      <xdr:rowOff>23601</xdr:rowOff>
    </xdr:from>
    <xdr:to>
      <xdr:col>19</xdr:col>
      <xdr:colOff>623659</xdr:colOff>
      <xdr:row>78</xdr:row>
      <xdr:rowOff>50816</xdr:rowOff>
    </xdr:to>
    <xdr:sp macro="" textlink="">
      <xdr:nvSpPr>
        <xdr:cNvPr id="29" name="Text Box 126">
          <a:extLst>
            <a:ext uri="{FF2B5EF4-FFF2-40B4-BE49-F238E27FC236}">
              <a16:creationId xmlns="" xmlns:a16="http://schemas.microsoft.com/office/drawing/2014/main" id="{C4E11F0B-8B94-4337-BE8F-31AD6C39CD12}"/>
            </a:ext>
          </a:extLst>
        </xdr:cNvPr>
        <xdr:cNvSpPr txBox="1">
          <a:spLocks noChangeArrowheads="1"/>
        </xdr:cNvSpPr>
      </xdr:nvSpPr>
      <xdr:spPr bwMode="auto">
        <a:xfrm>
          <a:off x="10183222" y="12410863"/>
          <a:ext cx="6913924" cy="179615"/>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3</xdr:col>
      <xdr:colOff>439419</xdr:colOff>
      <xdr:row>96</xdr:row>
      <xdr:rowOff>116946</xdr:rowOff>
    </xdr:from>
    <xdr:to>
      <xdr:col>11</xdr:col>
      <xdr:colOff>414382</xdr:colOff>
      <xdr:row>97</xdr:row>
      <xdr:rowOff>136541</xdr:rowOff>
    </xdr:to>
    <xdr:sp macro="" textlink="">
      <xdr:nvSpPr>
        <xdr:cNvPr id="30" name="Text Box 127">
          <a:extLst>
            <a:ext uri="{FF2B5EF4-FFF2-40B4-BE49-F238E27FC236}">
              <a16:creationId xmlns="" xmlns:a16="http://schemas.microsoft.com/office/drawing/2014/main" id="{A1A9BEAE-174E-4ADA-8CA2-2C6DF979E93E}"/>
            </a:ext>
          </a:extLst>
        </xdr:cNvPr>
        <xdr:cNvSpPr txBox="1">
          <a:spLocks noChangeArrowheads="1"/>
        </xdr:cNvSpPr>
      </xdr:nvSpPr>
      <xdr:spPr bwMode="auto">
        <a:xfrm>
          <a:off x="3039744" y="15399808"/>
          <a:ext cx="6913925" cy="171995"/>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11</xdr:col>
      <xdr:colOff>639172</xdr:colOff>
      <xdr:row>96</xdr:row>
      <xdr:rowOff>116946</xdr:rowOff>
    </xdr:from>
    <xdr:to>
      <xdr:col>19</xdr:col>
      <xdr:colOff>606514</xdr:colOff>
      <xdr:row>97</xdr:row>
      <xdr:rowOff>136541</xdr:rowOff>
    </xdr:to>
    <xdr:sp macro="" textlink="">
      <xdr:nvSpPr>
        <xdr:cNvPr id="31" name="Text Box 128">
          <a:extLst>
            <a:ext uri="{FF2B5EF4-FFF2-40B4-BE49-F238E27FC236}">
              <a16:creationId xmlns="" xmlns:a16="http://schemas.microsoft.com/office/drawing/2014/main" id="{54005020-15F3-4FCD-BF69-81EA0E3F2D9F}"/>
            </a:ext>
          </a:extLst>
        </xdr:cNvPr>
        <xdr:cNvSpPr txBox="1">
          <a:spLocks noChangeArrowheads="1"/>
        </xdr:cNvSpPr>
      </xdr:nvSpPr>
      <xdr:spPr bwMode="auto">
        <a:xfrm>
          <a:off x="10173697" y="15399808"/>
          <a:ext cx="6906304" cy="171995"/>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3</xdr:col>
      <xdr:colOff>448944</xdr:colOff>
      <xdr:row>113</xdr:row>
      <xdr:rowOff>132459</xdr:rowOff>
    </xdr:from>
    <xdr:to>
      <xdr:col>11</xdr:col>
      <xdr:colOff>423907</xdr:colOff>
      <xdr:row>115</xdr:row>
      <xdr:rowOff>7273</xdr:rowOff>
    </xdr:to>
    <xdr:sp macro="" textlink="">
      <xdr:nvSpPr>
        <xdr:cNvPr id="32" name="Text Box 131">
          <a:extLst>
            <a:ext uri="{FF2B5EF4-FFF2-40B4-BE49-F238E27FC236}">
              <a16:creationId xmlns="" xmlns:a16="http://schemas.microsoft.com/office/drawing/2014/main" id="{7C1B4115-04C3-4F95-ADF8-DF2746C75BB4}"/>
            </a:ext>
          </a:extLst>
        </xdr:cNvPr>
        <xdr:cNvSpPr txBox="1">
          <a:spLocks noChangeArrowheads="1"/>
        </xdr:cNvSpPr>
      </xdr:nvSpPr>
      <xdr:spPr bwMode="auto">
        <a:xfrm>
          <a:off x="3049269" y="18001359"/>
          <a:ext cx="6913925" cy="17961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11</xdr:col>
      <xdr:colOff>648697</xdr:colOff>
      <xdr:row>113</xdr:row>
      <xdr:rowOff>132459</xdr:rowOff>
    </xdr:from>
    <xdr:to>
      <xdr:col>19</xdr:col>
      <xdr:colOff>623659</xdr:colOff>
      <xdr:row>115</xdr:row>
      <xdr:rowOff>7273</xdr:rowOff>
    </xdr:to>
    <xdr:sp macro="" textlink="">
      <xdr:nvSpPr>
        <xdr:cNvPr id="33" name="Text Box 132">
          <a:extLst>
            <a:ext uri="{FF2B5EF4-FFF2-40B4-BE49-F238E27FC236}">
              <a16:creationId xmlns="" xmlns:a16="http://schemas.microsoft.com/office/drawing/2014/main" id="{8ADB4416-4660-4B50-B07D-1EDA20043E74}"/>
            </a:ext>
          </a:extLst>
        </xdr:cNvPr>
        <xdr:cNvSpPr txBox="1">
          <a:spLocks noChangeArrowheads="1"/>
        </xdr:cNvSpPr>
      </xdr:nvSpPr>
      <xdr:spPr bwMode="auto">
        <a:xfrm>
          <a:off x="10183222" y="18001359"/>
          <a:ext cx="6913924" cy="17961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3</xdr:col>
      <xdr:colOff>439419</xdr:colOff>
      <xdr:row>131</xdr:row>
      <xdr:rowOff>18975</xdr:rowOff>
    </xdr:from>
    <xdr:to>
      <xdr:col>11</xdr:col>
      <xdr:colOff>414382</xdr:colOff>
      <xdr:row>132</xdr:row>
      <xdr:rowOff>38569</xdr:rowOff>
    </xdr:to>
    <xdr:sp macro="" textlink="">
      <xdr:nvSpPr>
        <xdr:cNvPr id="34" name="Text Box 133">
          <a:extLst>
            <a:ext uri="{FF2B5EF4-FFF2-40B4-BE49-F238E27FC236}">
              <a16:creationId xmlns="" xmlns:a16="http://schemas.microsoft.com/office/drawing/2014/main" id="{0721EEC9-6521-48A1-AC04-D3AA0B5E9BF0}"/>
            </a:ext>
          </a:extLst>
        </xdr:cNvPr>
        <xdr:cNvSpPr txBox="1">
          <a:spLocks noChangeArrowheads="1"/>
        </xdr:cNvSpPr>
      </xdr:nvSpPr>
      <xdr:spPr bwMode="auto">
        <a:xfrm>
          <a:off x="3039744" y="20631075"/>
          <a:ext cx="6913925" cy="17199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11</xdr:col>
      <xdr:colOff>639172</xdr:colOff>
      <xdr:row>131</xdr:row>
      <xdr:rowOff>18975</xdr:rowOff>
    </xdr:from>
    <xdr:to>
      <xdr:col>19</xdr:col>
      <xdr:colOff>606514</xdr:colOff>
      <xdr:row>132</xdr:row>
      <xdr:rowOff>38569</xdr:rowOff>
    </xdr:to>
    <xdr:sp macro="" textlink="">
      <xdr:nvSpPr>
        <xdr:cNvPr id="35" name="Text Box 134">
          <a:extLst>
            <a:ext uri="{FF2B5EF4-FFF2-40B4-BE49-F238E27FC236}">
              <a16:creationId xmlns="" xmlns:a16="http://schemas.microsoft.com/office/drawing/2014/main" id="{AF07084E-CEF0-4050-945D-A1CDD4E1C096}"/>
            </a:ext>
          </a:extLst>
        </xdr:cNvPr>
        <xdr:cNvSpPr txBox="1">
          <a:spLocks noChangeArrowheads="1"/>
        </xdr:cNvSpPr>
      </xdr:nvSpPr>
      <xdr:spPr bwMode="auto">
        <a:xfrm>
          <a:off x="10173697" y="20631075"/>
          <a:ext cx="6906304" cy="17199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3</xdr:col>
      <xdr:colOff>418464</xdr:colOff>
      <xdr:row>149</xdr:row>
      <xdr:rowOff>52176</xdr:rowOff>
    </xdr:from>
    <xdr:to>
      <xdr:col>11</xdr:col>
      <xdr:colOff>385807</xdr:colOff>
      <xdr:row>150</xdr:row>
      <xdr:rowOff>76125</xdr:rowOff>
    </xdr:to>
    <xdr:sp macro="" textlink="">
      <xdr:nvSpPr>
        <xdr:cNvPr id="36" name="Text Box 135">
          <a:extLst>
            <a:ext uri="{FF2B5EF4-FFF2-40B4-BE49-F238E27FC236}">
              <a16:creationId xmlns="" xmlns:a16="http://schemas.microsoft.com/office/drawing/2014/main" id="{27AD0843-9D51-471C-9B5A-4873FA8750ED}"/>
            </a:ext>
          </a:extLst>
        </xdr:cNvPr>
        <xdr:cNvSpPr txBox="1">
          <a:spLocks noChangeArrowheads="1"/>
        </xdr:cNvSpPr>
      </xdr:nvSpPr>
      <xdr:spPr bwMode="auto">
        <a:xfrm>
          <a:off x="3018789" y="23412238"/>
          <a:ext cx="6906305" cy="17158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11</xdr:col>
      <xdr:colOff>610597</xdr:colOff>
      <xdr:row>149</xdr:row>
      <xdr:rowOff>52176</xdr:rowOff>
    </xdr:from>
    <xdr:to>
      <xdr:col>19</xdr:col>
      <xdr:colOff>585559</xdr:colOff>
      <xdr:row>150</xdr:row>
      <xdr:rowOff>76125</xdr:rowOff>
    </xdr:to>
    <xdr:sp macro="" textlink="">
      <xdr:nvSpPr>
        <xdr:cNvPr id="37" name="Text Box 136">
          <a:extLst>
            <a:ext uri="{FF2B5EF4-FFF2-40B4-BE49-F238E27FC236}">
              <a16:creationId xmlns="" xmlns:a16="http://schemas.microsoft.com/office/drawing/2014/main" id="{838B0631-2074-41B3-9B90-7A38B3A94DB8}"/>
            </a:ext>
          </a:extLst>
        </xdr:cNvPr>
        <xdr:cNvSpPr txBox="1">
          <a:spLocks noChangeArrowheads="1"/>
        </xdr:cNvSpPr>
      </xdr:nvSpPr>
      <xdr:spPr bwMode="auto">
        <a:xfrm>
          <a:off x="10145122" y="23412238"/>
          <a:ext cx="6913924" cy="17158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3</xdr:col>
      <xdr:colOff>429894</xdr:colOff>
      <xdr:row>166</xdr:row>
      <xdr:rowOff>83473</xdr:rowOff>
    </xdr:from>
    <xdr:to>
      <xdr:col>11</xdr:col>
      <xdr:colOff>404857</xdr:colOff>
      <xdr:row>167</xdr:row>
      <xdr:rowOff>103067</xdr:rowOff>
    </xdr:to>
    <xdr:sp macro="" textlink="">
      <xdr:nvSpPr>
        <xdr:cNvPr id="38" name="Text Box 137">
          <a:extLst>
            <a:ext uri="{FF2B5EF4-FFF2-40B4-BE49-F238E27FC236}">
              <a16:creationId xmlns="" xmlns:a16="http://schemas.microsoft.com/office/drawing/2014/main" id="{B7342D45-CE8B-4332-8BB7-9DF30C289A75}"/>
            </a:ext>
          </a:extLst>
        </xdr:cNvPr>
        <xdr:cNvSpPr txBox="1">
          <a:spLocks noChangeArrowheads="1"/>
        </xdr:cNvSpPr>
      </xdr:nvSpPr>
      <xdr:spPr bwMode="auto">
        <a:xfrm>
          <a:off x="3030219" y="26029573"/>
          <a:ext cx="6913925" cy="17199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xdr:from>
      <xdr:col>11</xdr:col>
      <xdr:colOff>620122</xdr:colOff>
      <xdr:row>167</xdr:row>
      <xdr:rowOff>114497</xdr:rowOff>
    </xdr:from>
    <xdr:to>
      <xdr:col>19</xdr:col>
      <xdr:colOff>587464</xdr:colOff>
      <xdr:row>183</xdr:row>
      <xdr:rowOff>4254</xdr:rowOff>
    </xdr:to>
    <xdr:graphicFrame macro="">
      <xdr:nvGraphicFramePr>
        <xdr:cNvPr id="39" name="13. Pie">
          <a:extLst>
            <a:ext uri="{FF2B5EF4-FFF2-40B4-BE49-F238E27FC236}">
              <a16:creationId xmlns="" xmlns:a16="http://schemas.microsoft.com/office/drawing/2014/main" id="{AAAFA764-FE61-442D-9E09-BF5577F5F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610597</xdr:colOff>
      <xdr:row>166</xdr:row>
      <xdr:rowOff>89707</xdr:rowOff>
    </xdr:from>
    <xdr:to>
      <xdr:col>19</xdr:col>
      <xdr:colOff>585559</xdr:colOff>
      <xdr:row>167</xdr:row>
      <xdr:rowOff>103067</xdr:rowOff>
    </xdr:to>
    <xdr:sp macro="" textlink="">
      <xdr:nvSpPr>
        <xdr:cNvPr id="40" name="Text Box 136">
          <a:extLst>
            <a:ext uri="{FF2B5EF4-FFF2-40B4-BE49-F238E27FC236}">
              <a16:creationId xmlns="" xmlns:a16="http://schemas.microsoft.com/office/drawing/2014/main" id="{52CAAA37-B909-4868-A5AC-4A5B0F913E05}"/>
            </a:ext>
          </a:extLst>
        </xdr:cNvPr>
        <xdr:cNvSpPr txBox="1">
          <a:spLocks noChangeArrowheads="1"/>
        </xdr:cNvSpPr>
      </xdr:nvSpPr>
      <xdr:spPr bwMode="auto">
        <a:xfrm>
          <a:off x="10145122" y="26040569"/>
          <a:ext cx="6913924" cy="160998"/>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16. Doughnut</a:t>
          </a:r>
        </a:p>
      </xdr:txBody>
    </xdr:sp>
    <xdr:clientData/>
  </xdr:twoCellAnchor>
  <xdr:twoCellAnchor>
    <xdr:from>
      <xdr:col>3</xdr:col>
      <xdr:colOff>478606</xdr:colOff>
      <xdr:row>78</xdr:row>
      <xdr:rowOff>66600</xdr:rowOff>
    </xdr:from>
    <xdr:to>
      <xdr:col>11</xdr:col>
      <xdr:colOff>368106</xdr:colOff>
      <xdr:row>93</xdr:row>
      <xdr:rowOff>128241</xdr:rowOff>
    </xdr:to>
    <xdr:graphicFrame macro="">
      <xdr:nvGraphicFramePr>
        <xdr:cNvPr id="41" name="5. 100% Stacked area">
          <a:extLst>
            <a:ext uri="{FF2B5EF4-FFF2-40B4-BE49-F238E27FC236}">
              <a16:creationId xmlns="" xmlns:a16="http://schemas.microsoft.com/office/drawing/2014/main" id="{7ACF1DEF-0D43-47D7-9195-2DCDF6391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607423</xdr:colOff>
      <xdr:row>61</xdr:row>
      <xdr:rowOff>57150</xdr:rowOff>
    </xdr:from>
    <xdr:to>
      <xdr:col>19</xdr:col>
      <xdr:colOff>574765</xdr:colOff>
      <xdr:row>76</xdr:row>
      <xdr:rowOff>93073</xdr:rowOff>
    </xdr:to>
    <xdr:graphicFrame macro="">
      <xdr:nvGraphicFramePr>
        <xdr:cNvPr id="42" name="3. Scatter connected by line">
          <a:extLst>
            <a:ext uri="{FF2B5EF4-FFF2-40B4-BE49-F238E27FC236}">
              <a16:creationId xmlns="" xmlns:a16="http://schemas.microsoft.com/office/drawing/2014/main" id="{94B6FB9B-9066-47A2-A80E-7607CC0F4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396240</xdr:colOff>
      <xdr:row>98</xdr:row>
      <xdr:rowOff>2722</xdr:rowOff>
    </xdr:from>
    <xdr:to>
      <xdr:col>11</xdr:col>
      <xdr:colOff>363583</xdr:colOff>
      <xdr:row>113</xdr:row>
      <xdr:rowOff>41910</xdr:rowOff>
    </xdr:to>
    <xdr:graphicFrame macro="">
      <xdr:nvGraphicFramePr>
        <xdr:cNvPr id="43" name="7. Stacked bar">
          <a:extLst>
            <a:ext uri="{FF2B5EF4-FFF2-40B4-BE49-F238E27FC236}">
              <a16:creationId xmlns="" xmlns:a16="http://schemas.microsoft.com/office/drawing/2014/main" id="{12018B5E-A42D-4673-AF09-9B0371F3C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419100</xdr:colOff>
      <xdr:row>185</xdr:row>
      <xdr:rowOff>82336</xdr:rowOff>
    </xdr:from>
    <xdr:to>
      <xdr:col>11</xdr:col>
      <xdr:colOff>388422</xdr:colOff>
      <xdr:row>200</xdr:row>
      <xdr:rowOff>129145</xdr:rowOff>
    </xdr:to>
    <xdr:graphicFrame macro="">
      <xdr:nvGraphicFramePr>
        <xdr:cNvPr id="44" name="13. Pie">
          <a:extLst>
            <a:ext uri="{FF2B5EF4-FFF2-40B4-BE49-F238E27FC236}">
              <a16:creationId xmlns="" xmlns:a16="http://schemas.microsoft.com/office/drawing/2014/main" id="{C0D72CB0-1B3B-452F-BA94-87044B7736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422836</xdr:colOff>
      <xdr:row>184</xdr:row>
      <xdr:rowOff>19050</xdr:rowOff>
    </xdr:from>
    <xdr:to>
      <xdr:col>11</xdr:col>
      <xdr:colOff>397799</xdr:colOff>
      <xdr:row>185</xdr:row>
      <xdr:rowOff>46264</xdr:rowOff>
    </xdr:to>
    <xdr:sp macro="" textlink="">
      <xdr:nvSpPr>
        <xdr:cNvPr id="45" name="Text Box 137">
          <a:extLst>
            <a:ext uri="{FF2B5EF4-FFF2-40B4-BE49-F238E27FC236}">
              <a16:creationId xmlns="" xmlns:a16="http://schemas.microsoft.com/office/drawing/2014/main" id="{9B2F88BC-D0A3-4E29-8298-E86811E69660}"/>
            </a:ext>
          </a:extLst>
        </xdr:cNvPr>
        <xdr:cNvSpPr txBox="1">
          <a:spLocks noChangeArrowheads="1"/>
        </xdr:cNvSpPr>
      </xdr:nvSpPr>
      <xdr:spPr bwMode="auto">
        <a:xfrm>
          <a:off x="3027923" y="28708350"/>
          <a:ext cx="6904401" cy="17961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17. Line chart</a:t>
          </a:r>
          <a:r>
            <a:rPr lang="en-AU" sz="1000" b="1" i="0" strike="noStrike" baseline="0">
              <a:solidFill>
                <a:srgbClr val="000000"/>
              </a:solidFill>
              <a:latin typeface="Arial"/>
              <a:cs typeface="Arial"/>
            </a:rPr>
            <a:t> using highlight colour</a:t>
          </a:r>
          <a:endParaRPr lang="en-AU" sz="1000" b="1" i="0" strike="noStrike">
            <a:solidFill>
              <a:srgbClr val="000000"/>
            </a:solidFill>
            <a:latin typeface="Arial"/>
            <a:cs typeface="Arial"/>
          </a:endParaRPr>
        </a:p>
      </xdr:txBody>
    </xdr:sp>
    <xdr:clientData/>
  </xdr:twoCellAnchor>
  <xdr:twoCellAnchor>
    <xdr:from>
      <xdr:col>11</xdr:col>
      <xdr:colOff>614152</xdr:colOff>
      <xdr:row>185</xdr:row>
      <xdr:rowOff>93617</xdr:rowOff>
    </xdr:from>
    <xdr:to>
      <xdr:col>19</xdr:col>
      <xdr:colOff>581495</xdr:colOff>
      <xdr:row>200</xdr:row>
      <xdr:rowOff>129540</xdr:rowOff>
    </xdr:to>
    <xdr:graphicFrame macro="">
      <xdr:nvGraphicFramePr>
        <xdr:cNvPr id="46" name="15. Bar of pie">
          <a:extLst>
            <a:ext uri="{FF2B5EF4-FFF2-40B4-BE49-F238E27FC236}">
              <a16:creationId xmlns="" xmlns:a16="http://schemas.microsoft.com/office/drawing/2014/main" id="{89BFC824-EEDD-4875-A07D-73D5A62AD9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597008</xdr:colOff>
      <xdr:row>184</xdr:row>
      <xdr:rowOff>19050</xdr:rowOff>
    </xdr:from>
    <xdr:to>
      <xdr:col>19</xdr:col>
      <xdr:colOff>571971</xdr:colOff>
      <xdr:row>185</xdr:row>
      <xdr:rowOff>46264</xdr:rowOff>
    </xdr:to>
    <xdr:sp macro="" textlink="">
      <xdr:nvSpPr>
        <xdr:cNvPr id="47" name="Text Box 137">
          <a:extLst>
            <a:ext uri="{FF2B5EF4-FFF2-40B4-BE49-F238E27FC236}">
              <a16:creationId xmlns="" xmlns:a16="http://schemas.microsoft.com/office/drawing/2014/main" id="{83297086-D6DF-4607-BEEE-FA054F72B0A1}"/>
            </a:ext>
          </a:extLst>
        </xdr:cNvPr>
        <xdr:cNvSpPr txBox="1">
          <a:spLocks noChangeArrowheads="1"/>
        </xdr:cNvSpPr>
      </xdr:nvSpPr>
      <xdr:spPr bwMode="auto">
        <a:xfrm>
          <a:off x="10136295" y="28708350"/>
          <a:ext cx="6904401" cy="179614"/>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18. Pie Chart </a:t>
          </a:r>
          <a:r>
            <a:rPr lang="en-AU" sz="1000" b="1" i="0" strike="noStrike" baseline="0">
              <a:solidFill>
                <a:srgbClr val="000000"/>
              </a:solidFill>
              <a:latin typeface="Arial"/>
              <a:cs typeface="Arial"/>
            </a:rPr>
            <a:t>using highlight colour</a:t>
          </a:r>
          <a:endParaRPr lang="en-AU" sz="1000" b="1" i="0" strike="noStrike">
            <a:solidFill>
              <a:srgbClr val="000000"/>
            </a:solidFill>
            <a:latin typeface="Arial"/>
            <a:cs typeface="Arial"/>
          </a:endParaRPr>
        </a:p>
      </xdr:txBody>
    </xdr:sp>
    <xdr:clientData/>
  </xdr:twoCellAnchor>
  <xdr:twoCellAnchor>
    <xdr:from>
      <xdr:col>20</xdr:col>
      <xdr:colOff>41564</xdr:colOff>
      <xdr:row>184</xdr:row>
      <xdr:rowOff>15766</xdr:rowOff>
    </xdr:from>
    <xdr:to>
      <xdr:col>22</xdr:col>
      <xdr:colOff>464820</xdr:colOff>
      <xdr:row>197</xdr:row>
      <xdr:rowOff>52552</xdr:rowOff>
    </xdr:to>
    <xdr:sp macro="" textlink="">
      <xdr:nvSpPr>
        <xdr:cNvPr id="48" name="Rectangular Callout 3">
          <a:extLst>
            <a:ext uri="{FF2B5EF4-FFF2-40B4-BE49-F238E27FC236}">
              <a16:creationId xmlns="" xmlns:a16="http://schemas.microsoft.com/office/drawing/2014/main" id="{472797FD-9B7F-4036-99F7-A9029B1B658A}"/>
            </a:ext>
          </a:extLst>
        </xdr:cNvPr>
        <xdr:cNvSpPr/>
      </xdr:nvSpPr>
      <xdr:spPr>
        <a:xfrm>
          <a:off x="17381826" y="28709828"/>
          <a:ext cx="2152044" cy="2017986"/>
        </a:xfrm>
        <a:prstGeom prst="wedgeRectCallout">
          <a:avLst>
            <a:gd name="adj1" fmla="val -103439"/>
            <a:gd name="adj2" fmla="val 38136"/>
          </a:avLst>
        </a:prstGeom>
        <a:solidFill>
          <a:sysClr val="window" lastClr="FFFFFF"/>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latin typeface="Arial" panose="020B0604020202020204" pitchFamily="34" charset="0"/>
              <a:cs typeface="Arial" panose="020B0604020202020204" pitchFamily="34" charset="0"/>
            </a:rPr>
            <a:t>Note: these are the IPART </a:t>
          </a:r>
          <a:r>
            <a:rPr lang="en-AU" sz="1100" baseline="0">
              <a:solidFill>
                <a:sysClr val="windowText" lastClr="000000"/>
              </a:solidFill>
              <a:latin typeface="Arial" panose="020B0604020202020204" pitchFamily="34" charset="0"/>
              <a:cs typeface="Arial" panose="020B0604020202020204" pitchFamily="34" charset="0"/>
            </a:rPr>
            <a:t>highlight colours. Available under Recent Colours </a:t>
          </a:r>
          <a:r>
            <a:rPr lang="en-AU" sz="110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20</xdr:col>
      <xdr:colOff>757859</xdr:colOff>
      <xdr:row>195</xdr:row>
      <xdr:rowOff>73264</xdr:rowOff>
    </xdr:from>
    <xdr:to>
      <xdr:col>21</xdr:col>
      <xdr:colOff>704071</xdr:colOff>
      <xdr:row>196</xdr:row>
      <xdr:rowOff>136017</xdr:rowOff>
    </xdr:to>
    <xdr:sp macro="" textlink="">
      <xdr:nvSpPr>
        <xdr:cNvPr id="49" name="Rectangle 48">
          <a:extLst>
            <a:ext uri="{FF2B5EF4-FFF2-40B4-BE49-F238E27FC236}">
              <a16:creationId xmlns="" xmlns:a16="http://schemas.microsoft.com/office/drawing/2014/main" id="{FDCCE364-8995-4D31-9F3A-3963254F0BCC}"/>
            </a:ext>
          </a:extLst>
        </xdr:cNvPr>
        <xdr:cNvSpPr/>
      </xdr:nvSpPr>
      <xdr:spPr>
        <a:xfrm>
          <a:off x="18098121" y="30443726"/>
          <a:ext cx="808225" cy="215153"/>
        </a:xfrm>
        <a:prstGeom prst="rect">
          <a:avLst/>
        </a:prstGeom>
        <a:solidFill>
          <a:srgbClr val="8E4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20</xdr:col>
      <xdr:colOff>757859</xdr:colOff>
      <xdr:row>193</xdr:row>
      <xdr:rowOff>97917</xdr:rowOff>
    </xdr:from>
    <xdr:to>
      <xdr:col>21</xdr:col>
      <xdr:colOff>704071</xdr:colOff>
      <xdr:row>195</xdr:row>
      <xdr:rowOff>17235</xdr:rowOff>
    </xdr:to>
    <xdr:sp macro="" textlink="">
      <xdr:nvSpPr>
        <xdr:cNvPr id="50" name="Rectangle 49">
          <a:extLst>
            <a:ext uri="{FF2B5EF4-FFF2-40B4-BE49-F238E27FC236}">
              <a16:creationId xmlns="" xmlns:a16="http://schemas.microsoft.com/office/drawing/2014/main" id="{0C204D64-8E6E-4011-9E59-DD0AB1A98499}"/>
            </a:ext>
          </a:extLst>
        </xdr:cNvPr>
        <xdr:cNvSpPr/>
      </xdr:nvSpPr>
      <xdr:spPr>
        <a:xfrm>
          <a:off x="18098121" y="30163579"/>
          <a:ext cx="808225" cy="219356"/>
        </a:xfrm>
        <a:prstGeom prst="rect">
          <a:avLst/>
        </a:prstGeom>
        <a:solidFill>
          <a:srgbClr val="CC1F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20</xdr:col>
      <xdr:colOff>763114</xdr:colOff>
      <xdr:row>191</xdr:row>
      <xdr:rowOff>127825</xdr:rowOff>
    </xdr:from>
    <xdr:to>
      <xdr:col>21</xdr:col>
      <xdr:colOff>709326</xdr:colOff>
      <xdr:row>193</xdr:row>
      <xdr:rowOff>47142</xdr:rowOff>
    </xdr:to>
    <xdr:sp macro="" textlink="">
      <xdr:nvSpPr>
        <xdr:cNvPr id="51" name="Rectangle 50">
          <a:extLst>
            <a:ext uri="{FF2B5EF4-FFF2-40B4-BE49-F238E27FC236}">
              <a16:creationId xmlns="" xmlns:a16="http://schemas.microsoft.com/office/drawing/2014/main" id="{255FA3EF-E5E7-4D36-8BA5-470953F72F2B}"/>
            </a:ext>
          </a:extLst>
        </xdr:cNvPr>
        <xdr:cNvSpPr/>
      </xdr:nvSpPr>
      <xdr:spPr>
        <a:xfrm>
          <a:off x="18098614" y="29888687"/>
          <a:ext cx="817749" cy="219355"/>
        </a:xfrm>
        <a:prstGeom prst="rect">
          <a:avLst/>
        </a:prstGeom>
        <a:solidFill>
          <a:srgbClr val="F78D1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20</xdr:col>
      <xdr:colOff>763114</xdr:colOff>
      <xdr:row>190</xdr:row>
      <xdr:rowOff>5334</xdr:rowOff>
    </xdr:from>
    <xdr:to>
      <xdr:col>21</xdr:col>
      <xdr:colOff>709326</xdr:colOff>
      <xdr:row>191</xdr:row>
      <xdr:rowOff>71795</xdr:rowOff>
    </xdr:to>
    <xdr:sp macro="" textlink="">
      <xdr:nvSpPr>
        <xdr:cNvPr id="52" name="Rectangle 51">
          <a:extLst>
            <a:ext uri="{FF2B5EF4-FFF2-40B4-BE49-F238E27FC236}">
              <a16:creationId xmlns="" xmlns:a16="http://schemas.microsoft.com/office/drawing/2014/main" id="{1ADF699C-574E-4999-9066-8443A908206C}"/>
            </a:ext>
          </a:extLst>
        </xdr:cNvPr>
        <xdr:cNvSpPr/>
      </xdr:nvSpPr>
      <xdr:spPr>
        <a:xfrm>
          <a:off x="18098614" y="29613796"/>
          <a:ext cx="817749" cy="218861"/>
        </a:xfrm>
        <a:prstGeom prst="rect">
          <a:avLst/>
        </a:prstGeom>
        <a:solidFill>
          <a:srgbClr val="FFCB0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20</xdr:col>
      <xdr:colOff>763114</xdr:colOff>
      <xdr:row>188</xdr:row>
      <xdr:rowOff>33695</xdr:rowOff>
    </xdr:from>
    <xdr:to>
      <xdr:col>21</xdr:col>
      <xdr:colOff>709326</xdr:colOff>
      <xdr:row>189</xdr:row>
      <xdr:rowOff>96448</xdr:rowOff>
    </xdr:to>
    <xdr:sp macro="" textlink="">
      <xdr:nvSpPr>
        <xdr:cNvPr id="53" name="Rectangle 52">
          <a:extLst>
            <a:ext uri="{FF2B5EF4-FFF2-40B4-BE49-F238E27FC236}">
              <a16:creationId xmlns="" xmlns:a16="http://schemas.microsoft.com/office/drawing/2014/main" id="{0F5A2108-7D15-4F2C-8C76-74A6AC32E276}"/>
            </a:ext>
          </a:extLst>
        </xdr:cNvPr>
        <xdr:cNvSpPr/>
      </xdr:nvSpPr>
      <xdr:spPr>
        <a:xfrm>
          <a:off x="18098614" y="29337357"/>
          <a:ext cx="817749" cy="210391"/>
        </a:xfrm>
        <a:prstGeom prst="rect">
          <a:avLst/>
        </a:prstGeom>
        <a:solidFill>
          <a:srgbClr val="48B74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203200</xdr:colOff>
          <xdr:row>40</xdr:row>
          <xdr:rowOff>69850</xdr:rowOff>
        </xdr:from>
        <xdr:to>
          <xdr:col>4</xdr:col>
          <xdr:colOff>279400</xdr:colOff>
          <xdr:row>42</xdr:row>
          <xdr:rowOff>69850</xdr:rowOff>
        </xdr:to>
        <xdr:sp macro="" textlink="">
          <xdr:nvSpPr>
            <xdr:cNvPr id="4102" name="Check Box 6" hidden="1">
              <a:extLst>
                <a:ext uri="{63B3BB69-23CF-44E3-9099-C40C66FF867C}">
                  <a14:compatExt spid="_x0000_s4102"/>
                </a:ext>
                <a:ext uri="{FF2B5EF4-FFF2-40B4-BE49-F238E27FC236}">
                  <a16:creationId xmlns=""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Logic of entire model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42</xdr:row>
          <xdr:rowOff>76200</xdr:rowOff>
        </xdr:from>
        <xdr:to>
          <xdr:col>4</xdr:col>
          <xdr:colOff>279400</xdr:colOff>
          <xdr:row>44</xdr:row>
          <xdr:rowOff>76200</xdr:rowOff>
        </xdr:to>
        <xdr:sp macro="" textlink="">
          <xdr:nvSpPr>
            <xdr:cNvPr id="4104" name="Check Box 8" hidden="1">
              <a:extLst>
                <a:ext uri="{63B3BB69-23CF-44E3-9099-C40C66FF867C}">
                  <a14:compatExt spid="_x0000_s4104"/>
                </a:ext>
                <a:ext uri="{FF2B5EF4-FFF2-40B4-BE49-F238E27FC236}">
                  <a16:creationId xmlns=""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Logic of changes to model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40</xdr:row>
          <xdr:rowOff>114300</xdr:rowOff>
        </xdr:from>
        <xdr:to>
          <xdr:col>5</xdr:col>
          <xdr:colOff>419100</xdr:colOff>
          <xdr:row>42</xdr:row>
          <xdr:rowOff>114300</xdr:rowOff>
        </xdr:to>
        <xdr:sp macro="" textlink="">
          <xdr:nvSpPr>
            <xdr:cNvPr id="4105" name="Check Box 9" hidden="1">
              <a:extLst>
                <a:ext uri="{63B3BB69-23CF-44E3-9099-C40C66FF867C}">
                  <a14:compatExt spid="_x0000_s4105"/>
                </a:ext>
                <a:ext uri="{FF2B5EF4-FFF2-40B4-BE49-F238E27FC236}">
                  <a16:creationId xmlns=""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All inputs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1136650</xdr:colOff>
          <xdr:row>42</xdr:row>
          <xdr:rowOff>69850</xdr:rowOff>
        </xdr:from>
        <xdr:to>
          <xdr:col>5</xdr:col>
          <xdr:colOff>450850</xdr:colOff>
          <xdr:row>44</xdr:row>
          <xdr:rowOff>69850</xdr:rowOff>
        </xdr:to>
        <xdr:sp macro="" textlink="">
          <xdr:nvSpPr>
            <xdr:cNvPr id="4106" name="Check Box 10" hidden="1">
              <a:extLst>
                <a:ext uri="{63B3BB69-23CF-44E3-9099-C40C66FF867C}">
                  <a14:compatExt spid="_x0000_s4106"/>
                </a:ext>
                <a:ext uri="{FF2B5EF4-FFF2-40B4-BE49-F238E27FC236}">
                  <a16:creationId xmlns=""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Specific inputs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1098550</xdr:colOff>
          <xdr:row>29</xdr:row>
          <xdr:rowOff>57150</xdr:rowOff>
        </xdr:from>
        <xdr:to>
          <xdr:col>5</xdr:col>
          <xdr:colOff>908050</xdr:colOff>
          <xdr:row>31</xdr:row>
          <xdr:rowOff>107950</xdr:rowOff>
        </xdr:to>
        <xdr:sp macro="" textlink="">
          <xdr:nvSpPr>
            <xdr:cNvPr id="4110" name="Check Box 14" hidden="1">
              <a:extLst>
                <a:ext uri="{63B3BB69-23CF-44E3-9099-C40C66FF867C}">
                  <a14:compatExt spid="_x0000_s4110"/>
                </a:ext>
                <a:ext uri="{FF2B5EF4-FFF2-40B4-BE49-F238E27FC236}">
                  <a16:creationId xmlns=""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Generic template model for website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4</xdr:col>
          <xdr:colOff>666750</xdr:colOff>
          <xdr:row>28</xdr:row>
          <xdr:rowOff>19050</xdr:rowOff>
        </xdr:to>
        <xdr:sp macro="" textlink="">
          <xdr:nvSpPr>
            <xdr:cNvPr id="4111" name="Check Box 15" hidden="1">
              <a:extLst>
                <a:ext uri="{63B3BB69-23CF-44E3-9099-C40C66FF867C}">
                  <a14:compatExt spid="_x0000_s4111"/>
                </a:ext>
                <a:ext uri="{FF2B5EF4-FFF2-40B4-BE49-F238E27FC236}">
                  <a16:creationId xmlns=""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Pre-review template model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4</xdr:col>
          <xdr:colOff>622300</xdr:colOff>
          <xdr:row>32</xdr:row>
          <xdr:rowOff>0</xdr:rowOff>
        </xdr:to>
        <xdr:sp macro="" textlink="">
          <xdr:nvSpPr>
            <xdr:cNvPr id="4112" name="Check Box 16" hidden="1">
              <a:extLst>
                <a:ext uri="{63B3BB69-23CF-44E3-9099-C40C66FF867C}">
                  <a14:compatExt spid="_x0000_s4112"/>
                </a:ext>
                <a:ext uri="{FF2B5EF4-FFF2-40B4-BE49-F238E27FC236}">
                  <a16:creationId xmlns=""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Draft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4</xdr:col>
          <xdr:colOff>622300</xdr:colOff>
          <xdr:row>34</xdr:row>
          <xdr:rowOff>0</xdr:rowOff>
        </xdr:to>
        <xdr:sp macro="" textlink="">
          <xdr:nvSpPr>
            <xdr:cNvPr id="4115" name="Check Box 19" hidden="1">
              <a:extLst>
                <a:ext uri="{63B3BB69-23CF-44E3-9099-C40C66FF867C}">
                  <a14:compatExt spid="_x0000_s4115"/>
                </a:ext>
                <a:ext uri="{FF2B5EF4-FFF2-40B4-BE49-F238E27FC236}">
                  <a16:creationId xmlns=""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Final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1098550</xdr:colOff>
          <xdr:row>25</xdr:row>
          <xdr:rowOff>127000</xdr:rowOff>
        </xdr:from>
        <xdr:to>
          <xdr:col>6</xdr:col>
          <xdr:colOff>133350</xdr:colOff>
          <xdr:row>28</xdr:row>
          <xdr:rowOff>19050</xdr:rowOff>
        </xdr:to>
        <xdr:sp macro="" textlink="">
          <xdr:nvSpPr>
            <xdr:cNvPr id="4116" name="Check Box 20" hidden="1">
              <a:extLst>
                <a:ext uri="{63B3BB69-23CF-44E3-9099-C40C66FF867C}">
                  <a14:compatExt spid="_x0000_s4116"/>
                </a:ext>
                <a:ext uri="{FF2B5EF4-FFF2-40B4-BE49-F238E27FC236}">
                  <a16:creationId xmlns=""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Research or Policy Paper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12700</xdr:rowOff>
        </xdr:from>
        <xdr:to>
          <xdr:col>4</xdr:col>
          <xdr:colOff>685800</xdr:colOff>
          <xdr:row>30</xdr:row>
          <xdr:rowOff>12700</xdr:rowOff>
        </xdr:to>
        <xdr:sp macro="" textlink="">
          <xdr:nvSpPr>
            <xdr:cNvPr id="4117" name="Check Box 21" hidden="1">
              <a:extLst>
                <a:ext uri="{63B3BB69-23CF-44E3-9099-C40C66FF867C}">
                  <a14:compatExt spid="_x0000_s4117"/>
                </a:ext>
                <a:ext uri="{FF2B5EF4-FFF2-40B4-BE49-F238E27FC236}">
                  <a16:creationId xmlns=""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Issues Paper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1009650</xdr:colOff>
          <xdr:row>35</xdr:row>
          <xdr:rowOff>146050</xdr:rowOff>
        </xdr:to>
        <xdr:sp macro="" textlink="">
          <xdr:nvSpPr>
            <xdr:cNvPr id="4118" name="Check Box 22" hidden="1">
              <a:extLst>
                <a:ext uri="{63B3BB69-23CF-44E3-9099-C40C66FF867C}">
                  <a14:compatExt spid="_x0000_s4118"/>
                </a:ext>
                <a:ext uri="{FF2B5EF4-FFF2-40B4-BE49-F238E27FC236}">
                  <a16:creationId xmlns=""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Other - Please describe</a:t>
              </a:r>
            </a:p>
          </xdr:txBody>
        </xdr:sp>
        <xdr:clientData/>
      </xdr:twoCellAnchor>
    </mc:Choice>
    <mc:Fallback/>
  </mc:AlternateContent>
  <xdr:twoCellAnchor>
    <xdr:from>
      <xdr:col>2</xdr:col>
      <xdr:colOff>247650</xdr:colOff>
      <xdr:row>71</xdr:row>
      <xdr:rowOff>85725</xdr:rowOff>
    </xdr:from>
    <xdr:to>
      <xdr:col>2</xdr:col>
      <xdr:colOff>257175</xdr:colOff>
      <xdr:row>72</xdr:row>
      <xdr:rowOff>76200</xdr:rowOff>
    </xdr:to>
    <xdr:cxnSp macro="">
      <xdr:nvCxnSpPr>
        <xdr:cNvPr id="3" name="Straight Arrow Connector 2">
          <a:extLst>
            <a:ext uri="{FF2B5EF4-FFF2-40B4-BE49-F238E27FC236}">
              <a16:creationId xmlns="" xmlns:a16="http://schemas.microsoft.com/office/drawing/2014/main" id="{00000000-0008-0000-0100-000003000000}"/>
            </a:ext>
          </a:extLst>
        </xdr:cNvPr>
        <xdr:cNvCxnSpPr/>
      </xdr:nvCxnSpPr>
      <xdr:spPr>
        <a:xfrm flipH="1">
          <a:off x="866775" y="12382500"/>
          <a:ext cx="9525" cy="142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161926</xdr:colOff>
      <xdr:row>104</xdr:row>
      <xdr:rowOff>133350</xdr:rowOff>
    </xdr:from>
    <xdr:to>
      <xdr:col>2</xdr:col>
      <xdr:colOff>209550</xdr:colOff>
      <xdr:row>105</xdr:row>
      <xdr:rowOff>123825</xdr:rowOff>
    </xdr:to>
    <xdr:cxnSp macro="">
      <xdr:nvCxnSpPr>
        <xdr:cNvPr id="29" name="Straight Arrow Connector 28">
          <a:extLst>
            <a:ext uri="{FF2B5EF4-FFF2-40B4-BE49-F238E27FC236}">
              <a16:creationId xmlns="" xmlns:a16="http://schemas.microsoft.com/office/drawing/2014/main" id="{00000000-0008-0000-0100-00001D000000}"/>
            </a:ext>
          </a:extLst>
        </xdr:cNvPr>
        <xdr:cNvCxnSpPr/>
      </xdr:nvCxnSpPr>
      <xdr:spPr>
        <a:xfrm flipH="1">
          <a:off x="781051" y="17697450"/>
          <a:ext cx="47624" cy="142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981075</xdr:colOff>
      <xdr:row>143</xdr:row>
      <xdr:rowOff>76200</xdr:rowOff>
    </xdr:from>
    <xdr:to>
      <xdr:col>5</xdr:col>
      <xdr:colOff>0</xdr:colOff>
      <xdr:row>143</xdr:row>
      <xdr:rowOff>85725</xdr:rowOff>
    </xdr:to>
    <xdr:cxnSp macro="">
      <xdr:nvCxnSpPr>
        <xdr:cNvPr id="9" name="Straight Arrow Connector 8">
          <a:extLst>
            <a:ext uri="{FF2B5EF4-FFF2-40B4-BE49-F238E27FC236}">
              <a16:creationId xmlns="" xmlns:a16="http://schemas.microsoft.com/office/drawing/2014/main" id="{00000000-0008-0000-0100-000009000000}"/>
            </a:ext>
          </a:extLst>
        </xdr:cNvPr>
        <xdr:cNvCxnSpPr/>
      </xdr:nvCxnSpPr>
      <xdr:spPr>
        <a:xfrm flipV="1">
          <a:off x="2828925" y="24622125"/>
          <a:ext cx="9906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1098550</xdr:colOff>
          <xdr:row>28</xdr:row>
          <xdr:rowOff>31750</xdr:rowOff>
        </xdr:from>
        <xdr:to>
          <xdr:col>5</xdr:col>
          <xdr:colOff>488950</xdr:colOff>
          <xdr:row>29</xdr:row>
          <xdr:rowOff>107950</xdr:rowOff>
        </xdr:to>
        <xdr:sp macro="" textlink="">
          <xdr:nvSpPr>
            <xdr:cNvPr id="4124" name="Check Box 28" hidden="1">
              <a:extLst>
                <a:ext uri="{63B3BB69-23CF-44E3-9099-C40C66FF867C}">
                  <a14:compatExt spid="_x0000_s4124"/>
                </a:ext>
                <a:ext uri="{FF2B5EF4-FFF2-40B4-BE49-F238E27FC236}">
                  <a16:creationId xmlns=""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Information request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1098550</xdr:colOff>
          <xdr:row>31</xdr:row>
          <xdr:rowOff>88900</xdr:rowOff>
        </xdr:from>
        <xdr:to>
          <xdr:col>5</xdr:col>
          <xdr:colOff>590550</xdr:colOff>
          <xdr:row>33</xdr:row>
          <xdr:rowOff>31750</xdr:rowOff>
        </xdr:to>
        <xdr:sp macro="" textlink="">
          <xdr:nvSpPr>
            <xdr:cNvPr id="4133" name="Check Box 37" hidden="1">
              <a:extLst>
                <a:ext uri="{63B3BB69-23CF-44E3-9099-C40C66FF867C}">
                  <a14:compatExt spid="_x0000_s4133"/>
                </a:ext>
                <a:ext uri="{FF2B5EF4-FFF2-40B4-BE49-F238E27FC236}">
                  <a16:creationId xmlns=""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  Tribunal Brief</a:t>
              </a:r>
            </a:p>
          </xdr:txBody>
        </xdr:sp>
        <xdr:clientData/>
      </xdr:twoCellAnchor>
    </mc:Choice>
    <mc:Fallback/>
  </mc:AlternateContent>
  <xdr:twoCellAnchor>
    <xdr:from>
      <xdr:col>6</xdr:col>
      <xdr:colOff>1343024</xdr:colOff>
      <xdr:row>45</xdr:row>
      <xdr:rowOff>85725</xdr:rowOff>
    </xdr:from>
    <xdr:to>
      <xdr:col>6</xdr:col>
      <xdr:colOff>1552575</xdr:colOff>
      <xdr:row>50</xdr:row>
      <xdr:rowOff>85725</xdr:rowOff>
    </xdr:to>
    <xdr:sp macro="" textlink="">
      <xdr:nvSpPr>
        <xdr:cNvPr id="2" name="Right Brace 1">
          <a:extLst>
            <a:ext uri="{FF2B5EF4-FFF2-40B4-BE49-F238E27FC236}">
              <a16:creationId xmlns="" xmlns:a16="http://schemas.microsoft.com/office/drawing/2014/main" id="{00000000-0008-0000-0100-000002000000}"/>
            </a:ext>
          </a:extLst>
        </xdr:cNvPr>
        <xdr:cNvSpPr/>
      </xdr:nvSpPr>
      <xdr:spPr>
        <a:xfrm>
          <a:off x="6448424" y="8010525"/>
          <a:ext cx="209551" cy="1047750"/>
        </a:xfrm>
        <a:prstGeom prst="rightBrace">
          <a:avLst>
            <a:gd name="adj1" fmla="val 62179"/>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348304" cy="938805"/>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52400"/>
          <a:ext cx="2348304" cy="93880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123825</xdr:colOff>
      <xdr:row>25</xdr:row>
      <xdr:rowOff>104775</xdr:rowOff>
    </xdr:from>
    <xdr:to>
      <xdr:col>3</xdr:col>
      <xdr:colOff>485775</xdr:colOff>
      <xdr:row>30</xdr:row>
      <xdr:rowOff>142875</xdr:rowOff>
    </xdr:to>
    <xdr:sp macro="" textlink="">
      <xdr:nvSpPr>
        <xdr:cNvPr id="7" name="TextBox 6"/>
        <xdr:cNvSpPr txBox="1"/>
      </xdr:nvSpPr>
      <xdr:spPr>
        <a:xfrm>
          <a:off x="123825" y="4667250"/>
          <a:ext cx="3819525"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b="1">
              <a:ln>
                <a:noFill/>
              </a:ln>
              <a:solidFill>
                <a:schemeClr val="dk1"/>
              </a:solidFill>
              <a:effectLst/>
              <a:latin typeface="Arial" panose="020B0604020202020204" pitchFamily="34" charset="0"/>
              <a:ea typeface="+mn-ea"/>
              <a:cs typeface="Arial" panose="020B0604020202020204" pitchFamily="34" charset="0"/>
            </a:rPr>
            <a:t>Note:</a:t>
          </a:r>
          <a:r>
            <a:rPr lang="en-AU" sz="900" b="1" baseline="0">
              <a:ln>
                <a:noFill/>
              </a:ln>
              <a:solidFill>
                <a:schemeClr val="dk1"/>
              </a:solidFill>
              <a:effectLst/>
              <a:latin typeface="Arial" panose="020B0604020202020204" pitchFamily="34" charset="0"/>
              <a:ea typeface="+mn-ea"/>
              <a:cs typeface="Arial" panose="020B0604020202020204" pitchFamily="34" charset="0"/>
            </a:rPr>
            <a:t> </a:t>
          </a:r>
          <a:r>
            <a:rPr lang="en-AU" sz="900" b="0" baseline="0">
              <a:ln>
                <a:noFill/>
              </a:ln>
              <a:solidFill>
                <a:schemeClr val="dk1"/>
              </a:solidFill>
              <a:effectLst/>
              <a:latin typeface="Arial" panose="020B0604020202020204" pitchFamily="34" charset="0"/>
              <a:ea typeface="+mn-ea"/>
              <a:cs typeface="Arial" panose="020B0604020202020204" pitchFamily="34" charset="0"/>
            </a:rPr>
            <a:t>T</a:t>
          </a:r>
          <a:r>
            <a:rPr lang="en-AU" sz="900">
              <a:ln>
                <a:noFill/>
              </a:ln>
              <a:solidFill>
                <a:schemeClr val="dk1"/>
              </a:solidFill>
              <a:effectLst/>
              <a:latin typeface="Arial" panose="020B0604020202020204" pitchFamily="34" charset="0"/>
              <a:ea typeface="+mn-ea"/>
              <a:cs typeface="Arial" panose="020B0604020202020204" pitchFamily="34" charset="0"/>
            </a:rPr>
            <a:t>he sales volumes reported for NSW in the Australian Petroleum Statistics includes sales from the ACT as well as sales from non-retail outlets and from retail sites not subject to the mandate.  Performance against the mandate by the retailers subject to it would therefore be slightly different to the total sales</a:t>
          </a:r>
          <a:r>
            <a:rPr lang="en-AU" sz="900" baseline="0">
              <a:ln>
                <a:noFill/>
              </a:ln>
              <a:solidFill>
                <a:schemeClr val="dk1"/>
              </a:solidFill>
              <a:effectLst/>
              <a:latin typeface="Arial" panose="020B0604020202020204" pitchFamily="34" charset="0"/>
              <a:ea typeface="+mn-ea"/>
              <a:cs typeface="Arial" panose="020B0604020202020204" pitchFamily="34" charset="0"/>
            </a:rPr>
            <a:t> from the </a:t>
          </a:r>
          <a:r>
            <a:rPr lang="en-AU" sz="900">
              <a:ln>
                <a:noFill/>
              </a:ln>
              <a:solidFill>
                <a:schemeClr val="dk1"/>
              </a:solidFill>
              <a:effectLst/>
              <a:latin typeface="Arial" panose="020B0604020202020204" pitchFamily="34" charset="0"/>
              <a:ea typeface="+mn-ea"/>
              <a:cs typeface="Arial" panose="020B0604020202020204" pitchFamily="34" charset="0"/>
            </a:rPr>
            <a:t>Australian Petroleum Statistics.</a:t>
          </a:r>
          <a:endParaRPr lang="en-AU" sz="900">
            <a:ln>
              <a:noFill/>
            </a:ln>
            <a:latin typeface="Arial" panose="020B0604020202020204" pitchFamily="34" charset="0"/>
            <a:cs typeface="Arial" panose="020B0604020202020204" pitchFamily="34" charset="0"/>
          </a:endParaRPr>
        </a:p>
      </xdr:txBody>
    </xdr:sp>
    <xdr:clientData/>
  </xdr:twoCellAnchor>
  <xdr:twoCellAnchor>
    <xdr:from>
      <xdr:col>16</xdr:col>
      <xdr:colOff>64770</xdr:colOff>
      <xdr:row>15</xdr:row>
      <xdr:rowOff>264795</xdr:rowOff>
    </xdr:from>
    <xdr:to>
      <xdr:col>30</xdr:col>
      <xdr:colOff>232955</xdr:colOff>
      <xdr:row>39</xdr:row>
      <xdr:rowOff>95250</xdr:rowOff>
    </xdr:to>
    <xdr:grpSp>
      <xdr:nvGrpSpPr>
        <xdr:cNvPr id="13" name="Group 12"/>
        <xdr:cNvGrpSpPr/>
      </xdr:nvGrpSpPr>
      <xdr:grpSpPr>
        <a:xfrm>
          <a:off x="13685520" y="3065145"/>
          <a:ext cx="8864510" cy="3859530"/>
          <a:chOff x="13685520" y="3065145"/>
          <a:chExt cx="8864510" cy="3859530"/>
        </a:xfrm>
      </xdr:grpSpPr>
      <xdr:graphicFrame macro="">
        <xdr:nvGraphicFramePr>
          <xdr:cNvPr id="2" name="Chart 1">
            <a:extLst>
              <a:ext uri="{FF2B5EF4-FFF2-40B4-BE49-F238E27FC236}">
                <a16:creationId xmlns="" xmlns:a16="http://schemas.microsoft.com/office/drawing/2014/main" id="{06458946-15AD-4836-9F59-C73A6C5906CB}"/>
              </a:ext>
            </a:extLst>
          </xdr:cNvPr>
          <xdr:cNvGraphicFramePr>
            <a:graphicFrameLocks/>
          </xdr:cNvGraphicFramePr>
        </xdr:nvGraphicFramePr>
        <xdr:xfrm>
          <a:off x="13685520" y="3065145"/>
          <a:ext cx="8507803" cy="385953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a:off x="19842540" y="4061313"/>
            <a:ext cx="2531685" cy="1082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i="0">
                <a:solidFill>
                  <a:srgbClr val="46B849"/>
                </a:solidFill>
                <a:effectLst/>
                <a:latin typeface="+mn-lt"/>
                <a:ea typeface="+mn-ea"/>
                <a:cs typeface="+mn-cs"/>
              </a:rPr>
              <a:t>≈ </a:t>
            </a:r>
            <a:r>
              <a:rPr lang="en-AU" sz="2800" b="1" i="0">
                <a:solidFill>
                  <a:srgbClr val="46B849"/>
                </a:solidFill>
                <a:effectLst/>
                <a:latin typeface="+mn-lt"/>
                <a:ea typeface="+mn-ea"/>
                <a:cs typeface="+mn-cs"/>
              </a:rPr>
              <a:t> 60% </a:t>
            </a:r>
            <a:r>
              <a:rPr lang="en-AU" sz="1600" b="0" i="0">
                <a:solidFill>
                  <a:schemeClr val="dk1"/>
                </a:solidFill>
                <a:effectLst/>
                <a:latin typeface="+mn-lt"/>
                <a:ea typeface="+mn-ea"/>
                <a:cs typeface="+mn-cs"/>
              </a:rPr>
              <a:t>of</a:t>
            </a:r>
            <a:r>
              <a:rPr lang="en-AU" sz="1600" b="0" i="0" baseline="0">
                <a:solidFill>
                  <a:schemeClr val="dk1"/>
                </a:solidFill>
                <a:effectLst/>
                <a:latin typeface="+mn-lt"/>
                <a:ea typeface="+mn-ea"/>
                <a:cs typeface="+mn-cs"/>
              </a:rPr>
              <a:t> t</a:t>
            </a:r>
            <a:r>
              <a:rPr lang="en-AU" sz="1600" b="0" i="0">
                <a:solidFill>
                  <a:schemeClr val="dk1"/>
                </a:solidFill>
                <a:effectLst/>
                <a:latin typeface="+mn-lt"/>
                <a:ea typeface="+mn-ea"/>
                <a:cs typeface="+mn-cs"/>
              </a:rPr>
              <a:t>otal</a:t>
            </a:r>
            <a:r>
              <a:rPr lang="en-AU" sz="1600" b="0" i="0" baseline="0">
                <a:solidFill>
                  <a:schemeClr val="dk1"/>
                </a:solidFill>
                <a:effectLst/>
                <a:latin typeface="+mn-lt"/>
                <a:ea typeface="+mn-ea"/>
                <a:cs typeface="+mn-cs"/>
              </a:rPr>
              <a:t> petrol sales need to be </a:t>
            </a:r>
            <a:r>
              <a:rPr lang="en-AU" sz="1600" b="0" i="0" baseline="0">
                <a:solidFill>
                  <a:srgbClr val="46B849"/>
                </a:solidFill>
                <a:effectLst/>
                <a:latin typeface="+mn-lt"/>
                <a:ea typeface="+mn-ea"/>
                <a:cs typeface="+mn-cs"/>
              </a:rPr>
              <a:t>E10</a:t>
            </a:r>
            <a:r>
              <a:rPr lang="en-AU" sz="1600" b="0" i="0" baseline="0">
                <a:solidFill>
                  <a:schemeClr val="dk1"/>
                </a:solidFill>
                <a:effectLst/>
                <a:latin typeface="+mn-lt"/>
                <a:ea typeface="+mn-ea"/>
                <a:cs typeface="+mn-cs"/>
              </a:rPr>
              <a:t> to meet the mandate</a:t>
            </a:r>
            <a:endParaRPr lang="en-AU" sz="1600">
              <a:latin typeface="+mn-lt"/>
            </a:endParaRPr>
          </a:p>
        </xdr:txBody>
      </xdr:sp>
      <xdr:sp macro="" textlink="">
        <xdr:nvSpPr>
          <xdr:cNvPr id="4" name="TextBox 3"/>
          <xdr:cNvSpPr txBox="1"/>
        </xdr:nvSpPr>
        <xdr:spPr>
          <a:xfrm>
            <a:off x="20101440" y="5300539"/>
            <a:ext cx="1935527"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AU" sz="2800" b="1" i="0">
                <a:solidFill>
                  <a:srgbClr val="46B849"/>
                </a:solidFill>
                <a:effectLst/>
                <a:latin typeface="+mn-lt"/>
                <a:ea typeface="+mn-ea"/>
                <a:cs typeface="+mn-cs"/>
              </a:rPr>
              <a:t>21% </a:t>
            </a:r>
            <a:r>
              <a:rPr lang="en-AU" sz="1600" b="0" i="0">
                <a:solidFill>
                  <a:schemeClr val="dk1"/>
                </a:solidFill>
                <a:effectLst/>
                <a:latin typeface="+mn-lt"/>
                <a:ea typeface="+mn-ea"/>
                <a:cs typeface="+mn-cs"/>
              </a:rPr>
              <a:t>of</a:t>
            </a:r>
            <a:r>
              <a:rPr lang="en-AU" sz="1600" b="0" i="0" baseline="0">
                <a:solidFill>
                  <a:schemeClr val="dk1"/>
                </a:solidFill>
                <a:effectLst/>
                <a:latin typeface="+mn-lt"/>
                <a:ea typeface="+mn-ea"/>
                <a:cs typeface="+mn-cs"/>
              </a:rPr>
              <a:t> fuel sales are </a:t>
            </a:r>
            <a:r>
              <a:rPr lang="en-AU" sz="1600" b="0" i="0" baseline="0">
                <a:solidFill>
                  <a:srgbClr val="00B050"/>
                </a:solidFill>
                <a:effectLst/>
                <a:latin typeface="+mn-lt"/>
                <a:ea typeface="+mn-ea"/>
                <a:cs typeface="+mn-cs"/>
              </a:rPr>
              <a:t>E10</a:t>
            </a:r>
            <a:r>
              <a:rPr lang="en-AU" sz="1600" b="0" i="0" baseline="0">
                <a:solidFill>
                  <a:schemeClr val="dk1"/>
                </a:solidFill>
                <a:effectLst/>
                <a:latin typeface="+mn-lt"/>
                <a:ea typeface="+mn-ea"/>
                <a:cs typeface="+mn-cs"/>
              </a:rPr>
              <a:t> in </a:t>
            </a:r>
            <a:r>
              <a:rPr lang="en-AU" sz="1600" b="1" i="0" baseline="0">
                <a:solidFill>
                  <a:srgbClr val="0070C0"/>
                </a:solidFill>
                <a:effectLst/>
                <a:latin typeface="+mn-lt"/>
                <a:ea typeface="+mn-ea"/>
                <a:cs typeface="+mn-cs"/>
              </a:rPr>
              <a:t>2020-21 (YTD), </a:t>
            </a:r>
            <a:endParaRPr lang="en-AU" sz="1600" b="1">
              <a:solidFill>
                <a:srgbClr val="0070C0"/>
              </a:solidFill>
              <a:latin typeface="+mn-lt"/>
            </a:endParaRPr>
          </a:p>
        </xdr:txBody>
      </xdr:sp>
      <xdr:cxnSp macro="">
        <xdr:nvCxnSpPr>
          <xdr:cNvPr id="5" name="Straight Arrow Connector 4"/>
          <xdr:cNvCxnSpPr/>
        </xdr:nvCxnSpPr>
        <xdr:spPr>
          <a:xfrm flipH="1" flipV="1">
            <a:off x="19791954" y="5807075"/>
            <a:ext cx="283403" cy="1270"/>
          </a:xfrm>
          <a:prstGeom prst="straightConnector1">
            <a:avLst/>
          </a:prstGeom>
          <a:ln w="31750">
            <a:solidFill>
              <a:schemeClr val="tx1"/>
            </a:solidFill>
            <a:headEnd type="none"/>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6" name="TextBox 5"/>
          <xdr:cNvSpPr txBox="1"/>
        </xdr:nvSpPr>
        <xdr:spPr>
          <a:xfrm>
            <a:off x="19958737" y="6321432"/>
            <a:ext cx="2591293" cy="224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AU" sz="1400" b="0" i="0" baseline="0">
                <a:solidFill>
                  <a:schemeClr val="dk1"/>
                </a:solidFill>
                <a:effectLst/>
                <a:latin typeface="+mn-lt"/>
                <a:ea typeface="+mn-ea"/>
                <a:cs typeface="+mn-cs"/>
              </a:rPr>
              <a:t>down from </a:t>
            </a:r>
            <a:r>
              <a:rPr lang="en-AU" sz="1400" b="0" i="0" baseline="0">
                <a:solidFill>
                  <a:srgbClr val="0070C0"/>
                </a:solidFill>
                <a:effectLst/>
                <a:latin typeface="+mn-lt"/>
                <a:ea typeface="+mn-ea"/>
                <a:cs typeface="+mn-cs"/>
              </a:rPr>
              <a:t>24% in 2019-20</a:t>
            </a:r>
            <a:endParaRPr lang="en-AU" sz="1400" b="1">
              <a:solidFill>
                <a:srgbClr val="0070C0"/>
              </a:solidFill>
              <a:latin typeface="+mn-lt"/>
            </a:endParaRPr>
          </a:p>
        </xdr:txBody>
      </xdr:sp>
      <xdr:sp macro="" textlink="">
        <xdr:nvSpPr>
          <xdr:cNvPr id="8" name="TextBox 7"/>
          <xdr:cNvSpPr txBox="1"/>
        </xdr:nvSpPr>
        <xdr:spPr>
          <a:xfrm>
            <a:off x="16935730" y="3771900"/>
            <a:ext cx="1098027" cy="24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solidFill>
                  <a:sysClr val="windowText" lastClr="000000"/>
                </a:solidFill>
                <a:latin typeface="+mn-lt"/>
                <a:ea typeface="+mn-ea"/>
                <a:cs typeface="+mn-cs"/>
              </a:rPr>
              <a:t>Premium</a:t>
            </a:r>
          </a:p>
        </xdr:txBody>
      </xdr:sp>
      <xdr:sp macro="" textlink="">
        <xdr:nvSpPr>
          <xdr:cNvPr id="9" name="TextBox 8"/>
          <xdr:cNvSpPr txBox="1"/>
        </xdr:nvSpPr>
        <xdr:spPr>
          <a:xfrm>
            <a:off x="16859413" y="4970145"/>
            <a:ext cx="1151404" cy="51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solidFill>
                  <a:schemeClr val="bg1"/>
                </a:solidFill>
                <a:latin typeface="+mn-lt"/>
              </a:rPr>
              <a:t>U91</a:t>
            </a:r>
          </a:p>
        </xdr:txBody>
      </xdr:sp>
      <xdr:sp macro="" textlink="">
        <xdr:nvSpPr>
          <xdr:cNvPr id="10" name="TextBox 9"/>
          <xdr:cNvSpPr txBox="1"/>
        </xdr:nvSpPr>
        <xdr:spPr>
          <a:xfrm>
            <a:off x="17166360" y="5855970"/>
            <a:ext cx="75489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solidFill>
                  <a:schemeClr val="bg1"/>
                </a:solidFill>
                <a:latin typeface="+mj-lt"/>
              </a:rPr>
              <a:t>E10</a:t>
            </a:r>
          </a:p>
        </xdr:txBody>
      </xdr:sp>
    </xdr:grpSp>
    <xdr:clientData/>
  </xdr:twoCellAnchor>
  <xdr:oneCellAnchor>
    <xdr:from>
      <xdr:col>1</xdr:col>
      <xdr:colOff>0</xdr:colOff>
      <xdr:row>1</xdr:row>
      <xdr:rowOff>0</xdr:rowOff>
    </xdr:from>
    <xdr:ext cx="2352898" cy="929280"/>
    <xdr:pic>
      <xdr:nvPicPr>
        <xdr:cNvPr id="11" name="Picture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52400"/>
          <a:ext cx="2352898" cy="929280"/>
        </a:xfrm>
        <a:prstGeom prst="rect">
          <a:avLst/>
        </a:prstGeom>
      </xdr:spPr>
    </xdr:pic>
    <xdr:clientData/>
  </xdr:oneCellAnchor>
  <xdr:twoCellAnchor>
    <xdr:from>
      <xdr:col>5</xdr:col>
      <xdr:colOff>561975</xdr:colOff>
      <xdr:row>16</xdr:row>
      <xdr:rowOff>4762</xdr:rowOff>
    </xdr:from>
    <xdr:to>
      <xdr:col>14</xdr:col>
      <xdr:colOff>38100</xdr:colOff>
      <xdr:row>38</xdr:row>
      <xdr:rowOff>76200</xdr:rowOff>
    </xdr:to>
    <xdr:grpSp>
      <xdr:nvGrpSpPr>
        <xdr:cNvPr id="26" name="Group 25"/>
        <xdr:cNvGrpSpPr/>
      </xdr:nvGrpSpPr>
      <xdr:grpSpPr>
        <a:xfrm>
          <a:off x="5391150" y="3109912"/>
          <a:ext cx="6934200" cy="3633788"/>
          <a:chOff x="5391150" y="3109912"/>
          <a:chExt cx="4572000" cy="2743200"/>
        </a:xfrm>
      </xdr:grpSpPr>
      <xdr:graphicFrame macro="">
        <xdr:nvGraphicFramePr>
          <xdr:cNvPr id="20" name="Chart 19"/>
          <xdr:cNvGraphicFramePr/>
        </xdr:nvGraphicFramePr>
        <xdr:xfrm>
          <a:off x="5391150" y="3109912"/>
          <a:ext cx="4572000" cy="274320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24" name="TextBox 23"/>
          <xdr:cNvSpPr txBox="1"/>
        </xdr:nvSpPr>
        <xdr:spPr>
          <a:xfrm>
            <a:off x="7658100" y="4133850"/>
            <a:ext cx="74911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1100"/>
              <a:t>Premium</a:t>
            </a:r>
          </a:p>
        </xdr:txBody>
      </xdr:sp>
      <xdr:sp macro="" textlink="">
        <xdr:nvSpPr>
          <xdr:cNvPr id="25" name="TextBox 24"/>
          <xdr:cNvSpPr txBox="1"/>
        </xdr:nvSpPr>
        <xdr:spPr>
          <a:xfrm>
            <a:off x="7886700" y="5295900"/>
            <a:ext cx="43569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1100">
                <a:solidFill>
                  <a:schemeClr val="bg1"/>
                </a:solidFill>
              </a:rPr>
              <a:t>E10</a:t>
            </a:r>
          </a:p>
        </xdr:txBody>
      </xdr:sp>
    </xdr:grpSp>
    <xdr:clientData/>
  </xdr:twoCellAnchor>
</xdr:wsDr>
</file>

<file path=xl/drawings/drawing5.xml><?xml version="1.0" encoding="utf-8"?>
<c:userShapes xmlns:c="http://schemas.openxmlformats.org/drawingml/2006/chart">
  <cdr:relSizeAnchor xmlns:cdr="http://schemas.openxmlformats.org/drawingml/2006/chartDrawing">
    <cdr:from>
      <cdr:x>0.53958</cdr:x>
      <cdr:y>0.61979</cdr:y>
    </cdr:from>
    <cdr:to>
      <cdr:x>0.69792</cdr:x>
      <cdr:y>0.7309</cdr:y>
    </cdr:to>
    <cdr:sp macro="" textlink="">
      <cdr:nvSpPr>
        <cdr:cNvPr id="2" name="TextBox 1"/>
        <cdr:cNvSpPr txBox="1"/>
      </cdr:nvSpPr>
      <cdr:spPr>
        <a:xfrm xmlns:a="http://schemas.openxmlformats.org/drawingml/2006/main">
          <a:off x="2466975" y="1700213"/>
          <a:ext cx="723900" cy="3048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100">
              <a:solidFill>
                <a:schemeClr val="bg1"/>
              </a:solidFill>
            </a:rPr>
            <a:t>U91</a:t>
          </a:r>
        </a:p>
      </cdr:txBody>
    </cdr:sp>
  </cdr:relSizeAnchor>
</c:userShapes>
</file>

<file path=xl/drawings/drawing6.xml><?xml version="1.0" encoding="utf-8"?>
<xdr:wsDr xmlns:xdr="http://schemas.openxmlformats.org/drawingml/2006/spreadsheetDrawing" xmlns:a="http://schemas.openxmlformats.org/drawingml/2006/main">
  <xdr:twoCellAnchor>
    <xdr:from>
      <xdr:col>14</xdr:col>
      <xdr:colOff>659130</xdr:colOff>
      <xdr:row>67</xdr:row>
      <xdr:rowOff>64770</xdr:rowOff>
    </xdr:from>
    <xdr:to>
      <xdr:col>22</xdr:col>
      <xdr:colOff>876300</xdr:colOff>
      <xdr:row>88</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525780</xdr:colOff>
      <xdr:row>13</xdr:row>
      <xdr:rowOff>7620</xdr:rowOff>
    </xdr:from>
    <xdr:to>
      <xdr:col>9</xdr:col>
      <xdr:colOff>838200</xdr:colOff>
      <xdr:row>40</xdr:row>
      <xdr:rowOff>129540</xdr:rowOff>
    </xdr:to>
    <xdr:sp macro="" textlink="">
      <xdr:nvSpPr>
        <xdr:cNvPr id="4" name="TextBox 3"/>
        <xdr:cNvSpPr txBox="1"/>
      </xdr:nvSpPr>
      <xdr:spPr>
        <a:xfrm>
          <a:off x="1106805" y="1988820"/>
          <a:ext cx="4703445" cy="42367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000">
              <a:solidFill>
                <a:schemeClr val="dk1"/>
              </a:solidFill>
              <a:effectLst/>
              <a:latin typeface="Arial" panose="020B0604020202020204" pitchFamily="34" charset="0"/>
              <a:ea typeface="+mn-ea"/>
              <a:cs typeface="Arial" panose="020B0604020202020204" pitchFamily="34" charset="0"/>
            </a:rPr>
            <a:t>We calculated annual and weekly average prices by fuel type, using FuelCheck data for the period August 2016 to </a:t>
          </a:r>
          <a:r>
            <a:rPr lang="en-AU" sz="1000">
              <a:solidFill>
                <a:sysClr val="windowText" lastClr="000000"/>
              </a:solidFill>
              <a:effectLst/>
              <a:latin typeface="Arial" panose="020B0604020202020204" pitchFamily="34" charset="0"/>
              <a:ea typeface="+mn-ea"/>
              <a:cs typeface="Arial" panose="020B0604020202020204" pitchFamily="34" charset="0"/>
            </a:rPr>
            <a:t>January 2021 </a:t>
          </a:r>
          <a:r>
            <a:rPr lang="en-AU" sz="1000">
              <a:solidFill>
                <a:schemeClr val="dk1"/>
              </a:solidFill>
              <a:effectLst/>
              <a:latin typeface="Arial" panose="020B0604020202020204" pitchFamily="34" charset="0"/>
              <a:ea typeface="+mn-ea"/>
              <a:cs typeface="Arial" panose="020B0604020202020204" pitchFamily="34" charset="0"/>
            </a:rPr>
            <a:t>available on the NSW Government Open Data Portal </a:t>
          </a:r>
          <a:r>
            <a:rPr lang="en-AU" sz="1000" u="none"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https://data.nsw.gov.au/data/dataset/fuel-check</a:t>
          </a:r>
          <a:r>
            <a:rPr lang="en-AU" sz="1000" u="none" strike="noStrike">
              <a:solidFill>
                <a:schemeClr val="dk1"/>
              </a:solidFill>
              <a:effectLst/>
              <a:latin typeface="Arial" panose="020B0604020202020204" pitchFamily="34" charset="0"/>
              <a:ea typeface="+mn-ea"/>
              <a:cs typeface="Arial" panose="020B0604020202020204" pitchFamily="34" charset="0"/>
            </a:rPr>
            <a:t>. For</a:t>
          </a:r>
          <a:r>
            <a:rPr lang="en-AU" sz="1000" u="none" strike="noStrike" baseline="0">
              <a:solidFill>
                <a:schemeClr val="dk1"/>
              </a:solidFill>
              <a:effectLst/>
              <a:latin typeface="Arial" panose="020B0604020202020204" pitchFamily="34" charset="0"/>
              <a:ea typeface="+mn-ea"/>
              <a:cs typeface="Arial" panose="020B0604020202020204" pitchFamily="34" charset="0"/>
            </a:rPr>
            <a:t> the stations that sold both E10 and the other fuels, we calculated the difference between these prices. </a:t>
          </a:r>
          <a:endParaRPr lang="en-AU" sz="100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a:solidFill>
                <a:sysClr val="windowText" lastClr="000000"/>
              </a:solidFill>
              <a:effectLst/>
              <a:latin typeface="Arial" panose="020B0604020202020204" pitchFamily="34" charset="0"/>
              <a:ea typeface="+mn-ea"/>
              <a:cs typeface="Arial" panose="020B0604020202020204" pitchFamily="34" charset="0"/>
            </a:rPr>
            <a:t>We used the following methodology:</a:t>
          </a:r>
        </a:p>
        <a:p>
          <a:pPr marL="171450" lvl="0" indent="-171450">
            <a:buFont typeface="Arial" panose="020B0604020202020204" pitchFamily="34" charset="0"/>
            <a:buChar char="•"/>
          </a:pPr>
          <a:r>
            <a:rPr lang="en-AU" sz="1000">
              <a:solidFill>
                <a:sysClr val="windowText" lastClr="000000"/>
              </a:solidFill>
              <a:effectLst/>
              <a:latin typeface="Arial" panose="020B0604020202020204" pitchFamily="34" charset="0"/>
              <a:ea typeface="+mn-ea"/>
              <a:cs typeface="Arial" panose="020B0604020202020204" pitchFamily="34" charset="0"/>
            </a:rPr>
            <a:t>Reviewed and cleaned the data for outliers and other issues. Prior to the 2021 review, outliers</a:t>
          </a:r>
          <a:r>
            <a:rPr lang="en-AU" sz="1000" baseline="0">
              <a:solidFill>
                <a:sysClr val="windowText" lastClr="000000"/>
              </a:solidFill>
              <a:effectLst/>
              <a:latin typeface="Arial" panose="020B0604020202020204" pitchFamily="34" charset="0"/>
              <a:ea typeface="+mn-ea"/>
              <a:cs typeface="Arial" panose="020B0604020202020204" pitchFamily="34" charset="0"/>
            </a:rPr>
            <a:t> were fixed at constant values. From the 2021 review, outliers are calculated as the 1st and 99th percentile values. </a:t>
          </a:r>
          <a:endParaRPr lang="en-AU" sz="1000">
            <a:solidFill>
              <a:sysClr val="windowText" lastClr="000000"/>
            </a:solidFill>
            <a:effectLst/>
            <a:latin typeface="Arial" panose="020B0604020202020204" pitchFamily="34" charset="0"/>
            <a:ea typeface="+mn-ea"/>
            <a:cs typeface="Arial" panose="020B0604020202020204" pitchFamily="34" charset="0"/>
          </a:endParaRPr>
        </a:p>
        <a:p>
          <a:pPr marL="171450" lvl="0" indent="-171450">
            <a:buFont typeface="Arial" panose="020B0604020202020204" pitchFamily="34" charset="0"/>
            <a:buChar char="•"/>
          </a:pPr>
          <a:endParaRPr lang="en-AU" sz="1000">
            <a:solidFill>
              <a:sysClr val="windowText" lastClr="000000"/>
            </a:solidFill>
            <a:effectLst/>
            <a:latin typeface="Arial" panose="020B0604020202020204" pitchFamily="34" charset="0"/>
            <a:ea typeface="+mn-ea"/>
            <a:cs typeface="Arial" panose="020B0604020202020204" pitchFamily="34" charset="0"/>
          </a:endParaRPr>
        </a:p>
        <a:p>
          <a:pPr marL="171450" lvl="0" indent="-171450">
            <a:buFont typeface="Arial" panose="020B0604020202020204" pitchFamily="34" charset="0"/>
            <a:buChar char="•"/>
          </a:pPr>
          <a:r>
            <a:rPr lang="en-AU" sz="1000">
              <a:solidFill>
                <a:sysClr val="windowText" lastClr="000000"/>
              </a:solidFill>
              <a:effectLst/>
              <a:latin typeface="Arial" panose="020B0604020202020204" pitchFamily="34" charset="0"/>
              <a:ea typeface="+mn-ea"/>
              <a:cs typeface="Arial" panose="020B0604020202020204" pitchFamily="34" charset="0"/>
            </a:rPr>
            <a:t>Created a time-series of half-hourly prices between</a:t>
          </a:r>
          <a:r>
            <a:rPr lang="en-AU" sz="1000" baseline="0">
              <a:solidFill>
                <a:sysClr val="windowText" lastClr="000000"/>
              </a:solidFill>
              <a:effectLst/>
              <a:latin typeface="Arial" panose="020B0604020202020204" pitchFamily="34" charset="0"/>
              <a:ea typeface="+mn-ea"/>
              <a:cs typeface="Arial" panose="020B0604020202020204" pitchFamily="34" charset="0"/>
            </a:rPr>
            <a:t> 6 am and 10 pm</a:t>
          </a:r>
          <a:r>
            <a:rPr lang="en-AU" sz="1000">
              <a:solidFill>
                <a:sysClr val="windowText" lastClr="000000"/>
              </a:solidFill>
              <a:effectLst/>
              <a:latin typeface="Arial" panose="020B0604020202020204" pitchFamily="34" charset="0"/>
              <a:ea typeface="+mn-ea"/>
              <a:cs typeface="Arial" panose="020B0604020202020204" pitchFamily="34" charset="0"/>
            </a:rPr>
            <a:t> for each fuel type and each service station, where each price was carried forward up to 36 hours unless there was an earlier price change.</a:t>
          </a:r>
        </a:p>
        <a:p>
          <a:pPr marL="171450" lvl="0" indent="-171450">
            <a:buFont typeface="Arial" panose="020B0604020202020204" pitchFamily="34" charset="0"/>
            <a:buChar char="•"/>
          </a:pPr>
          <a:endParaRPr lang="en-AU" sz="1000">
            <a:solidFill>
              <a:sysClr val="windowText" lastClr="000000"/>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AU" sz="1000">
              <a:solidFill>
                <a:sysClr val="windowText" lastClr="000000"/>
              </a:solidFill>
              <a:effectLst/>
              <a:latin typeface="Arial" panose="020B0604020202020204" pitchFamily="34" charset="0"/>
              <a:ea typeface="+mn-ea"/>
              <a:cs typeface="Arial" panose="020B0604020202020204" pitchFamily="34" charset="0"/>
            </a:rPr>
            <a:t>Adjusted Broken Hill prices by half an hour to allow for the fact that Broken Hill uses the same times as South Australia.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AU" sz="1000">
            <a:solidFill>
              <a:sysClr val="windowText" lastClr="000000"/>
            </a:solidFill>
            <a:effectLst/>
            <a:latin typeface="Arial" panose="020B0604020202020204" pitchFamily="34" charset="0"/>
            <a:ea typeface="+mn-ea"/>
            <a:cs typeface="Arial" panose="020B0604020202020204" pitchFamily="34" charset="0"/>
          </a:endParaRPr>
        </a:p>
        <a:p>
          <a:pPr marL="171450" lvl="0" indent="-171450">
            <a:buFont typeface="Arial" panose="020B0604020202020204" pitchFamily="34" charset="0"/>
            <a:buChar char="•"/>
          </a:pPr>
          <a:r>
            <a:rPr lang="en-AU" sz="1000">
              <a:solidFill>
                <a:sysClr val="windowText" lastClr="000000"/>
              </a:solidFill>
              <a:effectLst/>
              <a:latin typeface="Arial" panose="020B0604020202020204" pitchFamily="34" charset="0"/>
              <a:ea typeface="+mn-ea"/>
              <a:cs typeface="Arial" panose="020B0604020202020204" pitchFamily="34" charset="0"/>
            </a:rPr>
            <a:t>For the</a:t>
          </a:r>
          <a:r>
            <a:rPr lang="en-AU" sz="1000" baseline="0">
              <a:solidFill>
                <a:sysClr val="windowText" lastClr="000000"/>
              </a:solidFill>
              <a:effectLst/>
              <a:latin typeface="Arial" panose="020B0604020202020204" pitchFamily="34" charset="0"/>
              <a:ea typeface="+mn-ea"/>
              <a:cs typeface="Arial" panose="020B0604020202020204" pitchFamily="34" charset="0"/>
            </a:rPr>
            <a:t> price difference between E10 and other fuels (i.e., </a:t>
          </a:r>
          <a:r>
            <a:rPr lang="en-AU" sz="1000" i="1" baseline="0">
              <a:solidFill>
                <a:sysClr val="windowText" lastClr="000000"/>
              </a:solidFill>
              <a:effectLst/>
              <a:latin typeface="Arial" panose="020B0604020202020204" pitchFamily="34" charset="0"/>
              <a:ea typeface="+mn-ea"/>
              <a:cs typeface="Arial" panose="020B0604020202020204" pitchFamily="34" charset="0"/>
            </a:rPr>
            <a:t>U91 and E10</a:t>
          </a:r>
          <a:r>
            <a:rPr lang="en-AU" sz="1000" baseline="0">
              <a:solidFill>
                <a:sysClr val="windowText" lastClr="000000"/>
              </a:solidFill>
              <a:effectLst/>
              <a:latin typeface="Arial" panose="020B0604020202020204" pitchFamily="34" charset="0"/>
              <a:ea typeface="+mn-ea"/>
              <a:cs typeface="Arial" panose="020B0604020202020204" pitchFamily="34" charset="0"/>
            </a:rPr>
            <a:t>, </a:t>
          </a:r>
          <a:r>
            <a:rPr lang="en-AU" sz="1000" i="1" baseline="0">
              <a:solidFill>
                <a:sysClr val="windowText" lastClr="000000"/>
              </a:solidFill>
              <a:effectLst/>
              <a:latin typeface="Arial" panose="020B0604020202020204" pitchFamily="34" charset="0"/>
              <a:ea typeface="+mn-ea"/>
              <a:cs typeface="Arial" panose="020B0604020202020204" pitchFamily="34" charset="0"/>
            </a:rPr>
            <a:t>P95 and E10</a:t>
          </a:r>
          <a:r>
            <a:rPr lang="en-AU" sz="1000" baseline="0">
              <a:solidFill>
                <a:sysClr val="windowText" lastClr="000000"/>
              </a:solidFill>
              <a:effectLst/>
              <a:latin typeface="Arial" panose="020B0604020202020204" pitchFamily="34" charset="0"/>
              <a:ea typeface="+mn-ea"/>
              <a:cs typeface="Arial" panose="020B0604020202020204" pitchFamily="34" charset="0"/>
            </a:rPr>
            <a:t> and </a:t>
          </a:r>
          <a:r>
            <a:rPr lang="en-AU" sz="1000" i="1" baseline="0">
              <a:solidFill>
                <a:sysClr val="windowText" lastClr="000000"/>
              </a:solidFill>
              <a:effectLst/>
              <a:latin typeface="Arial" panose="020B0604020202020204" pitchFamily="34" charset="0"/>
              <a:ea typeface="+mn-ea"/>
              <a:cs typeface="Arial" panose="020B0604020202020204" pitchFamily="34" charset="0"/>
            </a:rPr>
            <a:t>P98 and E10</a:t>
          </a:r>
          <a:r>
            <a:rPr lang="en-AU" sz="1000" baseline="0">
              <a:solidFill>
                <a:sysClr val="windowText" lastClr="000000"/>
              </a:solidFill>
              <a:effectLst/>
              <a:latin typeface="Arial" panose="020B0604020202020204" pitchFamily="34" charset="0"/>
              <a:ea typeface="+mn-ea"/>
              <a:cs typeface="Arial" panose="020B0604020202020204" pitchFamily="34" charset="0"/>
            </a:rPr>
            <a:t>), </a:t>
          </a:r>
          <a:r>
            <a:rPr lang="en-AU" sz="1000">
              <a:solidFill>
                <a:sysClr val="windowText" lastClr="000000"/>
              </a:solidFill>
              <a:effectLst/>
              <a:latin typeface="Arial" panose="020B0604020202020204" pitchFamily="34" charset="0"/>
              <a:ea typeface="+mn-ea"/>
              <a:cs typeface="Arial" panose="020B0604020202020204" pitchFamily="34" charset="0"/>
            </a:rPr>
            <a:t>we calculated the half-hourly difference in prices from the sites that sold both fuel types. </a:t>
          </a:r>
        </a:p>
        <a:p>
          <a:pPr marL="171450" lvl="0" indent="-171450">
            <a:buFont typeface="Arial" panose="020B0604020202020204" pitchFamily="34" charset="0"/>
            <a:buChar char="•"/>
          </a:pPr>
          <a:endParaRPr lang="en-AU" sz="1000">
            <a:solidFill>
              <a:sysClr val="windowText" lastClr="000000"/>
            </a:solidFill>
            <a:effectLst/>
            <a:latin typeface="Arial" panose="020B0604020202020204" pitchFamily="34" charset="0"/>
            <a:ea typeface="+mn-ea"/>
            <a:cs typeface="Arial" panose="020B0604020202020204" pitchFamily="34" charset="0"/>
          </a:endParaRPr>
        </a:p>
        <a:p>
          <a:pPr marL="171450" lvl="0" indent="-171450">
            <a:buFont typeface="Arial" panose="020B0604020202020204" pitchFamily="34" charset="0"/>
            <a:buChar char="•"/>
          </a:pPr>
          <a:r>
            <a:rPr lang="en-AU" sz="1000">
              <a:solidFill>
                <a:sysClr val="windowText" lastClr="000000"/>
              </a:solidFill>
              <a:effectLst/>
              <a:latin typeface="Arial" panose="020B0604020202020204" pitchFamily="34" charset="0"/>
              <a:ea typeface="+mn-ea"/>
              <a:cs typeface="Arial" panose="020B0604020202020204" pitchFamily="34" charset="0"/>
            </a:rPr>
            <a:t>Calculated the average price for each fuel type in each half hour for all of </a:t>
          </a:r>
          <a:r>
            <a:rPr lang="en-AU" sz="1000">
              <a:solidFill>
                <a:schemeClr val="dk1"/>
              </a:solidFill>
              <a:effectLst/>
              <a:latin typeface="Arial" panose="020B0604020202020204" pitchFamily="34" charset="0"/>
              <a:ea typeface="+mn-ea"/>
              <a:cs typeface="Arial" panose="020B0604020202020204" pitchFamily="34" charset="0"/>
            </a:rPr>
            <a:t>NSW, and the regular petrol – E10 price gap, by averaging the corresponding half-hourly site prices across all sites in NSW. </a:t>
          </a:r>
        </a:p>
        <a:p>
          <a:pPr marL="171450" lvl="0" indent="-171450">
            <a:buFont typeface="Arial" panose="020B0604020202020204" pitchFamily="34" charset="0"/>
            <a:buChar char="•"/>
          </a:pPr>
          <a:endParaRPr lang="en-AU" sz="1000">
            <a:solidFill>
              <a:schemeClr val="dk1"/>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AU" sz="1000">
              <a:solidFill>
                <a:schemeClr val="dk1"/>
              </a:solidFill>
              <a:effectLst/>
              <a:latin typeface="Arial" panose="020B0604020202020204" pitchFamily="34" charset="0"/>
              <a:ea typeface="+mn-ea"/>
              <a:cs typeface="Arial" panose="020B0604020202020204" pitchFamily="34" charset="0"/>
            </a:rPr>
            <a:t>Calculated weekly average prices across NSW for each fuel type, and the weekly price gaps between regular petrol (U91) and E10, premium 95 and E10, and premium 98 and E10, by averaging the corresponding half-hourly NSW prices and price differences across the half hours in each week. </a:t>
          </a:r>
          <a:endParaRPr lang="en-AU" sz="1000">
            <a:effectLst/>
            <a:latin typeface="Arial" panose="020B0604020202020204" pitchFamily="34" charset="0"/>
            <a:cs typeface="Arial" panose="020B0604020202020204" pitchFamily="34" charset="0"/>
          </a:endParaRPr>
        </a:p>
        <a:p>
          <a:pPr marL="171450" lvl="0" indent="-171450">
            <a:buFont typeface="Arial" panose="020B0604020202020204" pitchFamily="34" charset="0"/>
            <a:buChar char="•"/>
          </a:pPr>
          <a:endParaRPr lang="en-AU" sz="1000">
            <a:solidFill>
              <a:schemeClr val="dk1"/>
            </a:solidFill>
            <a:effectLst/>
            <a:latin typeface="Arial" panose="020B0604020202020204" pitchFamily="34" charset="0"/>
            <a:ea typeface="+mn-ea"/>
            <a:cs typeface="Arial" panose="020B0604020202020204" pitchFamily="34" charset="0"/>
          </a:endParaRPr>
        </a:p>
        <a:p>
          <a:pPr marL="171450" lvl="0" indent="-171450">
            <a:buFont typeface="Arial" panose="020B0604020202020204" pitchFamily="34" charset="0"/>
            <a:buChar char="•"/>
          </a:pPr>
          <a:r>
            <a:rPr lang="en-AU" sz="1000">
              <a:solidFill>
                <a:schemeClr val="dk1"/>
              </a:solidFill>
              <a:effectLst/>
              <a:latin typeface="Arial" panose="020B0604020202020204" pitchFamily="34" charset="0"/>
              <a:ea typeface="+mn-ea"/>
              <a:cs typeface="Arial" panose="020B0604020202020204" pitchFamily="34" charset="0"/>
            </a:rPr>
            <a:t>Calculated average prices for NSW for each financial year for each fuel type, as well as the average price gap between regular petrol and E10 by financial year, by averaging the corresponding half-hourly NSW prices across all half hours in the financial year.</a:t>
          </a:r>
        </a:p>
        <a:p>
          <a:pPr marL="171450" lvl="0" indent="-171450">
            <a:buFont typeface="Arial" panose="020B0604020202020204" pitchFamily="34" charset="0"/>
            <a:buChar char="•"/>
          </a:pPr>
          <a:endParaRPr lang="en-AU"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xdr:col>
      <xdr:colOff>0</xdr:colOff>
      <xdr:row>1</xdr:row>
      <xdr:rowOff>0</xdr:rowOff>
    </xdr:from>
    <xdr:ext cx="2305273" cy="929280"/>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52400"/>
          <a:ext cx="2305273" cy="929280"/>
        </a:xfrm>
        <a:prstGeom prst="rect">
          <a:avLst/>
        </a:prstGeom>
      </xdr:spPr>
    </xdr:pic>
    <xdr:clientData/>
  </xdr:oneCellAnchor>
  <xdr:twoCellAnchor>
    <xdr:from>
      <xdr:col>15</xdr:col>
      <xdr:colOff>190500</xdr:colOff>
      <xdr:row>93</xdr:row>
      <xdr:rowOff>9525</xdr:rowOff>
    </xdr:from>
    <xdr:to>
      <xdr:col>21</xdr:col>
      <xdr:colOff>657225</xdr:colOff>
      <xdr:row>110</xdr:row>
      <xdr:rowOff>28575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112</xdr:row>
      <xdr:rowOff>38100</xdr:rowOff>
    </xdr:from>
    <xdr:to>
      <xdr:col>21</xdr:col>
      <xdr:colOff>466725</xdr:colOff>
      <xdr:row>130</xdr:row>
      <xdr:rowOff>28575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33131</xdr:colOff>
      <xdr:row>19</xdr:row>
      <xdr:rowOff>468630</xdr:rowOff>
    </xdr:from>
    <xdr:to>
      <xdr:col>21</xdr:col>
      <xdr:colOff>339587</xdr:colOff>
      <xdr:row>34</xdr:row>
      <xdr:rowOff>16565</xdr:rowOff>
    </xdr:to>
    <xdr:grpSp>
      <xdr:nvGrpSpPr>
        <xdr:cNvPr id="10" name="Group 9"/>
        <xdr:cNvGrpSpPr/>
      </xdr:nvGrpSpPr>
      <xdr:grpSpPr>
        <a:xfrm>
          <a:off x="8319881" y="3850005"/>
          <a:ext cx="5707131" cy="2443535"/>
          <a:chOff x="8315740" y="3839652"/>
          <a:chExt cx="5673586" cy="1999587"/>
        </a:xfrm>
      </xdr:grpSpPr>
      <xdr:graphicFrame macro="">
        <xdr:nvGraphicFramePr>
          <xdr:cNvPr id="2" name="Chart 1"/>
          <xdr:cNvGraphicFramePr>
            <a:graphicFrameLocks/>
          </xdr:cNvGraphicFramePr>
        </xdr:nvGraphicFramePr>
        <xdr:xfrm>
          <a:off x="8315740" y="3839652"/>
          <a:ext cx="5673586" cy="199958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a:off x="12700682" y="4004340"/>
            <a:ext cx="1222383" cy="360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AU" sz="900">
                <a:solidFill>
                  <a:srgbClr val="007BC4"/>
                </a:solidFill>
                <a:latin typeface="+mj-lt"/>
              </a:rPr>
              <a:t>Excise</a:t>
            </a:r>
            <a:r>
              <a:rPr lang="en-AU" sz="900" baseline="0">
                <a:solidFill>
                  <a:srgbClr val="007BC4"/>
                </a:solidFill>
                <a:latin typeface="+mj-lt"/>
              </a:rPr>
              <a:t> on petroleum and imported ethanol</a:t>
            </a:r>
          </a:p>
          <a:p>
            <a:endParaRPr lang="en-AU" sz="1100"/>
          </a:p>
        </xdr:txBody>
      </xdr:sp>
      <xdr:sp macro="" textlink="">
        <xdr:nvSpPr>
          <xdr:cNvPr id="4" name="TextBox 3"/>
          <xdr:cNvSpPr txBox="1"/>
        </xdr:nvSpPr>
        <xdr:spPr>
          <a:xfrm>
            <a:off x="12700682" y="4855018"/>
            <a:ext cx="949057" cy="512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AU" sz="900">
                <a:solidFill>
                  <a:srgbClr val="48B749"/>
                </a:solidFill>
                <a:latin typeface="+mn-lt"/>
              </a:rPr>
              <a:t>Excise</a:t>
            </a:r>
            <a:r>
              <a:rPr lang="en-AU" sz="900" baseline="0">
                <a:solidFill>
                  <a:srgbClr val="48B749"/>
                </a:solidFill>
                <a:latin typeface="+mn-lt"/>
              </a:rPr>
              <a:t> on domestic ethanol</a:t>
            </a:r>
          </a:p>
          <a:p>
            <a:endParaRPr lang="en-AU" sz="900"/>
          </a:p>
        </xdr:txBody>
      </xdr:sp>
      <xdr:sp macro="" textlink="">
        <xdr:nvSpPr>
          <xdr:cNvPr id="5" name="TextBox 4"/>
          <xdr:cNvSpPr txBox="1"/>
        </xdr:nvSpPr>
        <xdr:spPr>
          <a:xfrm>
            <a:off x="12700682" y="4503497"/>
            <a:ext cx="1125540" cy="151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AU" sz="900">
                <a:solidFill>
                  <a:schemeClr val="tx1"/>
                </a:solidFill>
                <a:latin typeface="+mj-lt"/>
              </a:rPr>
              <a:t>Excise</a:t>
            </a:r>
            <a:r>
              <a:rPr lang="en-AU" sz="900" baseline="0">
                <a:solidFill>
                  <a:schemeClr val="tx1"/>
                </a:solidFill>
                <a:latin typeface="+mj-lt"/>
              </a:rPr>
              <a:t> advantage</a:t>
            </a:r>
          </a:p>
          <a:p>
            <a:endParaRPr lang="en-AU" sz="900">
              <a:solidFill>
                <a:schemeClr val="tx1"/>
              </a:solidFill>
            </a:endParaRPr>
          </a:p>
        </xdr:txBody>
      </xdr:sp>
    </xdr:grpSp>
    <xdr:clientData/>
  </xdr:twoCellAnchor>
  <xdr:oneCellAnchor>
    <xdr:from>
      <xdr:col>1</xdr:col>
      <xdr:colOff>0</xdr:colOff>
      <xdr:row>1</xdr:row>
      <xdr:rowOff>0</xdr:rowOff>
    </xdr:from>
    <xdr:ext cx="2350993" cy="929280"/>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52400"/>
          <a:ext cx="2350993" cy="929280"/>
        </a:xfrm>
        <a:prstGeom prst="rect">
          <a:avLst/>
        </a:prstGeom>
      </xdr:spPr>
    </xdr:pic>
    <xdr:clientData/>
  </xdr:oneCellAnchor>
  <xdr:oneCellAnchor>
    <xdr:from>
      <xdr:col>3</xdr:col>
      <xdr:colOff>466725</xdr:colOff>
      <xdr:row>135</xdr:row>
      <xdr:rowOff>104775</xdr:rowOff>
    </xdr:from>
    <xdr:ext cx="6514286" cy="5466667"/>
    <xdr:pic>
      <xdr:nvPicPr>
        <xdr:cNvPr id="7" name="Picture 6"/>
        <xdr:cNvPicPr>
          <a:picLocks noChangeAspect="1"/>
        </xdr:cNvPicPr>
      </xdr:nvPicPr>
      <xdr:blipFill>
        <a:blip xmlns:r="http://schemas.openxmlformats.org/officeDocument/2006/relationships" r:embed="rId3"/>
        <a:stretch>
          <a:fillRect/>
        </a:stretch>
      </xdr:blipFill>
      <xdr:spPr>
        <a:xfrm>
          <a:off x="2266950" y="20678775"/>
          <a:ext cx="6514286" cy="5466667"/>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3</xdr:col>
      <xdr:colOff>525780</xdr:colOff>
      <xdr:row>11</xdr:row>
      <xdr:rowOff>114300</xdr:rowOff>
    </xdr:from>
    <xdr:to>
      <xdr:col>9</xdr:col>
      <xdr:colOff>445770</xdr:colOff>
      <xdr:row>29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1</xdr:row>
      <xdr:rowOff>0</xdr:rowOff>
    </xdr:from>
    <xdr:ext cx="2352898" cy="929280"/>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52400"/>
          <a:ext cx="2352898" cy="92928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REE/_Programs_and_Themes/_Data%20&amp;%20Statistics/_Projects/DataForPublication/_ResourcesEnergyQuarterly/Templates/Data_Products/_StatisticalTables/REQ_StatsTables_Sep2011_Po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partnsw.sharepoint.com/Transport/Reviews/Ethanol/Market%20Monitoring/2017/Quarterly%20IPP%20updates/1%20-%20From%201%20April%202017/MASTER%20IPP%20model%20-%20v7%20-%20with%20US%20prices%20in%20place%20of%20ESALQ%20pric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REE/_Programs_and_Themes/_Data%20&amp;%20Statistics/_Projects/DataForPublication/_ResourcesEnergyQuarterly/Templates/Data_Products/_StatisticalTables/REQ_StatsTables_June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4"/>
      <sheetName val="Table 5"/>
      <sheetName val="Table 6"/>
      <sheetName val="Table 7"/>
      <sheetName val="Table 8"/>
      <sheetName val="Table 9"/>
      <sheetName val="Table 10"/>
      <sheetName val="Table 11"/>
      <sheetName val="Table 12 a"/>
      <sheetName val="Table 12 b"/>
      <sheetName val="Table 13 a"/>
      <sheetName val="Table 13 b"/>
      <sheetName val="Table 14"/>
      <sheetName val="Table 15 a"/>
      <sheetName val="Table 15 b"/>
      <sheetName val="Table 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log"/>
      <sheetName val="Cover"/>
      <sheetName val="Instruction"/>
      <sheetName val="Main_Page"/>
      <sheetName val="Import_ESALQ "/>
      <sheetName val="Import_ExchangeRate"/>
      <sheetName val="AMS US ethanol prices"/>
      <sheetName val="Other_Inputs"/>
      <sheetName val="Calculation"/>
      <sheetName val="CleanFOREX"/>
      <sheetName val="ChartInput2"/>
      <sheetName val="Week"/>
      <sheetName val="ESALQ vs AMS"/>
      <sheetName val="US vs Brazil IPP"/>
    </sheetNames>
    <sheetDataSet>
      <sheetData sheetId="0" refreshError="1"/>
      <sheetData sheetId="1" refreshError="1"/>
      <sheetData sheetId="2" refreshError="1"/>
      <sheetData sheetId="3">
        <row r="9">
          <cell r="I9">
            <v>42689</v>
          </cell>
        </row>
      </sheetData>
      <sheetData sheetId="4" refreshError="1"/>
      <sheetData sheetId="5" refreshError="1"/>
      <sheetData sheetId="6" refreshError="1"/>
      <sheetData sheetId="7" refreshError="1"/>
      <sheetData sheetId="8" refreshError="1"/>
      <sheetData sheetId="9" refreshError="1"/>
      <sheetData sheetId="10">
        <row r="2">
          <cell r="D2">
            <v>364</v>
          </cell>
        </row>
        <row r="4">
          <cell r="A4">
            <v>42708</v>
          </cell>
          <cell r="E4">
            <v>114.81</v>
          </cell>
          <cell r="F4" t="e">
            <v>#N/A</v>
          </cell>
          <cell r="G4" t="e">
            <v>#N/A</v>
          </cell>
          <cell r="H4" t="e">
            <v>#N/A</v>
          </cell>
          <cell r="I4" t="e">
            <v>#N/A</v>
          </cell>
          <cell r="J4" t="e">
            <v>#N/A</v>
          </cell>
          <cell r="K4" t="e">
            <v>#N/A</v>
          </cell>
          <cell r="L4" t="e">
            <v>#N/A</v>
          </cell>
          <cell r="M4" t="e">
            <v>#N/A</v>
          </cell>
          <cell r="N4" t="e">
            <v>#N/A</v>
          </cell>
          <cell r="O4" t="e">
            <v>#N/A</v>
          </cell>
          <cell r="P4" t="e">
            <v>#N/A</v>
          </cell>
          <cell r="Q4" t="e">
            <v>#N/A</v>
          </cell>
        </row>
      </sheetData>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4"/>
      <sheetName val="Table 5"/>
      <sheetName val="Table 6"/>
      <sheetName val="Table 7"/>
      <sheetName val="Table 8"/>
      <sheetName val="Table 9"/>
      <sheetName val="Table 10"/>
      <sheetName val="Table 11"/>
      <sheetName val="Table 12a"/>
      <sheetName val="Table 12b"/>
      <sheetName val="Table 13a"/>
      <sheetName val="Table 13b"/>
      <sheetName val="Table 14"/>
      <sheetName val="Table 15a"/>
      <sheetName val="Table 15b"/>
      <sheetName val="Table 16"/>
      <sheetName val="Table 17"/>
      <sheetName val="Table 18"/>
      <sheetName val="Table 19"/>
      <sheetName val="Table 20"/>
      <sheetName val="Table 21"/>
      <sheetName val="Table 22"/>
      <sheetName val="Table 23"/>
      <sheetName val="Table 24"/>
      <sheetName val="Table 25a"/>
      <sheetName val="Table 25b"/>
      <sheetName val="Table 26"/>
      <sheetName val="Table 27"/>
      <sheetName val="Table 28"/>
      <sheetName val="Table 29"/>
      <sheetName val="Table 30"/>
      <sheetName val="Table 31"/>
      <sheetName val="Table 32"/>
      <sheetName val="Table 33a"/>
      <sheetName val="Table 33b"/>
      <sheetName val="Table 33c"/>
      <sheetName val="Table 35a"/>
      <sheetName val="Table 35b"/>
      <sheetName val="Table 36"/>
      <sheetName val="Table 37"/>
      <sheetName val="Table 38"/>
      <sheetName val="Table 39"/>
      <sheetName val="Table 40"/>
      <sheetName val="Table 41"/>
      <sheetName val="Table 42"/>
      <sheetName val="Table 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7BC4"/>
      </a:accent2>
      <a:accent3>
        <a:srgbClr val="00AEEF"/>
      </a:accent3>
      <a:accent4>
        <a:srgbClr val="C8D3D5"/>
      </a:accent4>
      <a:accent5>
        <a:srgbClr val="A0A09A"/>
      </a:accent5>
      <a:accent6>
        <a:srgbClr val="E9E9E9"/>
      </a:accent6>
      <a:hlink>
        <a:srgbClr val="00AEEF"/>
      </a:hlink>
      <a:folHlink>
        <a:srgbClr val="8E4399"/>
      </a:folHlink>
    </a:clrScheme>
    <a:fontScheme name="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data.nsw.gov.au/data/dataset/fuel-chec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data.nsw.gov.au/data/dataset/fuel-check"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data.nsw.gov.au/data/dataset/fuel-chec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data.nsw.gov.au/data/dataset/fuel-chec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nergy.gov.au/sites/default/files/Australian%20Petroleum%20Statistics%20-%20Issue%20294%20January%202021.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e10fuelforthought.nsw.gov.au/history"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data.gov.au/data/dataset/excise-data/resource/b9227cdf-4c04-492d-bd84-65031adc408e" TargetMode="External"/><Relationship Id="rId1" Type="http://schemas.openxmlformats.org/officeDocument/2006/relationships/hyperlink" Target="https://www.ato.gov.au/Business/Excise-on-fuel-and-petroleum-products/Lodging,-paying-and-rates---excisable-fuel/Excise-duty-rates-for-fuel-and-petroleum-products/"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AA42"/>
  <sheetViews>
    <sheetView showGridLines="0" topLeftCell="D103" zoomScale="86" zoomScaleNormal="86" workbookViewId="0">
      <selection activeCell="J251" sqref="J251"/>
    </sheetView>
  </sheetViews>
  <sheetFormatPr defaultColWidth="13.8984375" defaultRowHeight="11.5" x14ac:dyDescent="0.25"/>
  <cols>
    <col min="1" max="16384" width="13.8984375" style="97"/>
  </cols>
  <sheetData>
    <row r="2" spans="1:27" s="98" customFormat="1" ht="18" x14ac:dyDescent="0.4">
      <c r="A2" s="93"/>
      <c r="B2" s="94" t="s">
        <v>40</v>
      </c>
      <c r="C2" s="95"/>
      <c r="D2" s="95"/>
      <c r="E2" s="96"/>
      <c r="F2" s="96"/>
      <c r="G2" s="96"/>
      <c r="H2" s="96"/>
      <c r="I2" s="96"/>
      <c r="J2" s="96"/>
      <c r="K2" s="97"/>
      <c r="L2" s="97"/>
      <c r="M2" s="97"/>
      <c r="N2" s="97"/>
      <c r="O2" s="97"/>
      <c r="S2" s="99"/>
    </row>
    <row r="3" spans="1:27" ht="13" x14ac:dyDescent="0.3">
      <c r="A3" s="96"/>
      <c r="B3" s="100" t="s">
        <v>0</v>
      </c>
      <c r="C3" s="100"/>
      <c r="D3" s="100"/>
      <c r="E3" s="93"/>
      <c r="F3" s="93"/>
      <c r="G3" s="93"/>
      <c r="H3" s="93"/>
      <c r="I3" s="93"/>
      <c r="J3" s="93"/>
      <c r="K3" s="98"/>
      <c r="L3" s="98"/>
      <c r="M3" s="98"/>
      <c r="N3" s="98"/>
      <c r="O3" s="98"/>
    </row>
    <row r="4" spans="1:27" ht="15.5" x14ac:dyDescent="0.35">
      <c r="A4" s="96"/>
      <c r="B4" s="101" t="s">
        <v>1</v>
      </c>
      <c r="C4" s="102"/>
      <c r="D4" s="102"/>
      <c r="E4" s="96"/>
      <c r="F4" s="96"/>
      <c r="G4" s="96"/>
      <c r="H4" s="96"/>
      <c r="I4" s="96"/>
      <c r="J4" s="96"/>
    </row>
    <row r="5" spans="1:27" ht="13" x14ac:dyDescent="0.3">
      <c r="A5" s="96"/>
      <c r="B5" s="96"/>
      <c r="C5" s="103"/>
      <c r="D5" s="103"/>
      <c r="E5" s="96"/>
      <c r="G5" s="96"/>
      <c r="H5" s="104" t="s">
        <v>2</v>
      </c>
      <c r="I5" s="96"/>
      <c r="J5" s="96"/>
    </row>
    <row r="6" spans="1:27" ht="12.5" x14ac:dyDescent="0.25">
      <c r="A6" s="96"/>
      <c r="B6" s="96"/>
      <c r="C6" s="96"/>
      <c r="D6" s="96"/>
      <c r="E6" s="96"/>
      <c r="G6" s="96"/>
      <c r="H6" s="96"/>
      <c r="I6" s="104" t="s">
        <v>3</v>
      </c>
      <c r="J6" s="96"/>
    </row>
    <row r="7" spans="1:27" ht="18.5" thickBot="1" x14ac:dyDescent="0.45">
      <c r="A7" s="96"/>
      <c r="B7" s="105" t="s">
        <v>39</v>
      </c>
      <c r="C7" s="95"/>
      <c r="D7" s="95"/>
      <c r="E7" s="96"/>
      <c r="F7" s="96"/>
      <c r="G7" s="96"/>
      <c r="H7" s="96"/>
      <c r="I7" s="96"/>
      <c r="J7" s="96"/>
      <c r="K7" s="96"/>
      <c r="L7" s="96"/>
      <c r="M7" s="96"/>
      <c r="N7" s="96"/>
      <c r="O7" s="96"/>
      <c r="P7" s="96"/>
      <c r="Q7" s="96"/>
      <c r="R7" s="96"/>
      <c r="S7" s="96"/>
      <c r="T7" s="106"/>
      <c r="U7" s="106"/>
      <c r="V7" s="106"/>
      <c r="W7" s="106"/>
      <c r="X7" s="106"/>
      <c r="Y7" s="106"/>
      <c r="Z7" s="106"/>
      <c r="AA7" s="106"/>
    </row>
    <row r="8" spans="1:27" ht="15.5" x14ac:dyDescent="0.35">
      <c r="A8" s="96"/>
      <c r="B8" s="107"/>
      <c r="C8" s="108"/>
      <c r="D8" s="109"/>
      <c r="E8" s="109"/>
      <c r="F8" s="109"/>
      <c r="G8" s="110" t="s">
        <v>11</v>
      </c>
      <c r="H8" s="111" t="s">
        <v>12</v>
      </c>
      <c r="I8" s="96"/>
      <c r="J8" s="104"/>
      <c r="K8" s="96"/>
      <c r="L8" s="96"/>
      <c r="M8" s="96"/>
      <c r="N8" s="96"/>
      <c r="O8" s="96"/>
      <c r="P8" s="96"/>
      <c r="Q8" s="96"/>
      <c r="R8" s="96"/>
      <c r="S8" s="96"/>
      <c r="T8" s="106"/>
      <c r="U8" s="106"/>
      <c r="V8" s="106"/>
      <c r="W8" s="106"/>
      <c r="X8" s="106"/>
      <c r="Y8" s="106"/>
      <c r="Z8" s="106"/>
      <c r="AA8" s="106"/>
    </row>
    <row r="9" spans="1:27" x14ac:dyDescent="0.25">
      <c r="A9" s="96"/>
      <c r="B9" s="16" t="s">
        <v>4</v>
      </c>
      <c r="C9" s="7"/>
      <c r="D9" s="8"/>
      <c r="E9" s="8"/>
      <c r="F9" s="106"/>
      <c r="G9" s="8">
        <v>4232</v>
      </c>
      <c r="H9" s="18">
        <v>0.08</v>
      </c>
      <c r="I9" s="96"/>
      <c r="J9" s="96"/>
      <c r="K9" s="96"/>
      <c r="L9" s="96"/>
      <c r="M9" s="96"/>
      <c r="N9" s="96"/>
      <c r="O9" s="96"/>
      <c r="P9" s="96"/>
      <c r="Q9" s="96"/>
      <c r="R9" s="96"/>
      <c r="S9" s="96"/>
      <c r="T9" s="106"/>
      <c r="U9" s="106"/>
      <c r="V9" s="106"/>
      <c r="W9" s="106"/>
      <c r="X9" s="106"/>
      <c r="Y9" s="106"/>
      <c r="Z9" s="106"/>
      <c r="AA9" s="106"/>
    </row>
    <row r="10" spans="1:27" x14ac:dyDescent="0.25">
      <c r="A10" s="96"/>
      <c r="B10" s="11" t="s">
        <v>41</v>
      </c>
      <c r="C10" s="15"/>
      <c r="D10" s="12"/>
      <c r="E10" s="10"/>
      <c r="F10" s="106"/>
      <c r="G10" s="10">
        <v>34345</v>
      </c>
      <c r="H10" s="14">
        <v>0.08</v>
      </c>
      <c r="I10" s="96"/>
      <c r="J10" s="96"/>
      <c r="K10" s="96"/>
      <c r="L10" s="96"/>
      <c r="M10" s="96"/>
      <c r="N10" s="96"/>
      <c r="O10" s="96"/>
      <c r="P10" s="96"/>
      <c r="Q10" s="96"/>
      <c r="R10" s="96"/>
      <c r="S10" s="96"/>
      <c r="T10" s="106"/>
      <c r="U10" s="106"/>
      <c r="V10" s="106"/>
      <c r="W10" s="106"/>
      <c r="X10" s="106"/>
      <c r="Y10" s="106"/>
      <c r="Z10" s="106"/>
      <c r="AA10" s="106"/>
    </row>
    <row r="11" spans="1:27" ht="13" x14ac:dyDescent="0.3">
      <c r="A11" s="96"/>
      <c r="B11" s="142" t="s">
        <v>42</v>
      </c>
      <c r="C11" s="112"/>
      <c r="D11" s="106"/>
      <c r="E11" s="106"/>
      <c r="F11" s="106"/>
      <c r="G11" s="106"/>
      <c r="H11" s="113"/>
      <c r="I11" s="96"/>
      <c r="J11" s="96"/>
      <c r="K11" s="96"/>
      <c r="L11" s="96"/>
      <c r="M11" s="96"/>
      <c r="N11" s="96"/>
      <c r="O11" s="96"/>
      <c r="P11" s="96"/>
      <c r="Q11" s="96"/>
      <c r="R11" s="96"/>
      <c r="S11" s="96"/>
      <c r="T11" s="106"/>
      <c r="U11" s="106"/>
      <c r="V11" s="106"/>
      <c r="W11" s="106"/>
      <c r="X11" s="106"/>
      <c r="Y11" s="106"/>
      <c r="Z11" s="106"/>
      <c r="AA11" s="106"/>
    </row>
    <row r="12" spans="1:27" x14ac:dyDescent="0.25">
      <c r="A12" s="96"/>
      <c r="B12" s="143" t="s">
        <v>9</v>
      </c>
      <c r="C12" s="114"/>
      <c r="D12" s="114"/>
      <c r="E12" s="114"/>
      <c r="F12" s="106"/>
      <c r="G12" s="106"/>
      <c r="H12" s="113"/>
      <c r="I12" s="96"/>
      <c r="J12" s="96"/>
      <c r="K12" s="96"/>
      <c r="L12" s="96"/>
      <c r="M12" s="96"/>
      <c r="N12" s="96"/>
      <c r="O12" s="96"/>
      <c r="P12" s="96"/>
      <c r="Q12" s="96"/>
      <c r="R12" s="96"/>
      <c r="S12" s="96"/>
      <c r="T12" s="106"/>
      <c r="U12" s="106"/>
      <c r="V12" s="106"/>
      <c r="W12" s="106"/>
      <c r="X12" s="106"/>
      <c r="Y12" s="106"/>
      <c r="Z12" s="106"/>
      <c r="AA12" s="106"/>
    </row>
    <row r="13" spans="1:27" ht="13" x14ac:dyDescent="0.3">
      <c r="A13" s="96"/>
      <c r="B13" s="92" t="s">
        <v>5</v>
      </c>
      <c r="C13" s="112"/>
      <c r="D13" s="96"/>
      <c r="E13" s="96"/>
      <c r="F13" s="106"/>
      <c r="G13" s="106"/>
      <c r="H13" s="113"/>
      <c r="I13" s="96"/>
      <c r="J13" s="96"/>
      <c r="K13" s="96"/>
      <c r="L13" s="96"/>
      <c r="M13" s="96"/>
      <c r="N13" s="96"/>
      <c r="O13" s="96"/>
      <c r="P13" s="96"/>
      <c r="Q13" s="96"/>
      <c r="R13" s="96"/>
      <c r="S13" s="96"/>
      <c r="T13" s="106"/>
      <c r="U13" s="106"/>
      <c r="V13" s="106"/>
      <c r="W13" s="106"/>
      <c r="X13" s="106"/>
      <c r="Y13" s="106"/>
      <c r="Z13" s="106"/>
      <c r="AA13" s="106"/>
    </row>
    <row r="14" spans="1:27" x14ac:dyDescent="0.25">
      <c r="A14" s="96"/>
      <c r="B14" s="144" t="s">
        <v>6</v>
      </c>
      <c r="C14" s="115"/>
      <c r="D14" s="115"/>
      <c r="E14" s="96"/>
      <c r="F14" s="106"/>
      <c r="G14" s="106"/>
      <c r="H14" s="113"/>
      <c r="I14" s="96"/>
      <c r="J14" s="96"/>
      <c r="K14" s="96"/>
      <c r="L14" s="96"/>
      <c r="M14" s="96"/>
      <c r="N14" s="96"/>
      <c r="O14" s="96"/>
      <c r="P14" s="96"/>
      <c r="Q14" s="96"/>
      <c r="R14" s="96"/>
      <c r="S14" s="96"/>
      <c r="T14" s="106"/>
      <c r="U14" s="106"/>
      <c r="V14" s="106"/>
      <c r="W14" s="106"/>
      <c r="X14" s="106"/>
      <c r="Y14" s="106"/>
      <c r="Z14" s="106"/>
      <c r="AA14" s="106"/>
    </row>
    <row r="15" spans="1:27" x14ac:dyDescent="0.25">
      <c r="A15" s="96"/>
      <c r="B15" s="91" t="s">
        <v>7</v>
      </c>
      <c r="C15" s="116"/>
      <c r="D15" s="96"/>
      <c r="E15" s="96"/>
      <c r="F15" s="106"/>
      <c r="G15" s="106"/>
      <c r="H15" s="113"/>
      <c r="I15" s="96"/>
      <c r="J15" s="96"/>
      <c r="K15" s="96"/>
      <c r="L15" s="96"/>
      <c r="M15" s="96"/>
      <c r="N15" s="96"/>
      <c r="O15" s="96"/>
      <c r="P15" s="96"/>
      <c r="Q15" s="117"/>
      <c r="R15" s="117"/>
      <c r="S15" s="96"/>
      <c r="T15" s="106"/>
      <c r="U15" s="106"/>
      <c r="V15" s="106"/>
      <c r="W15" s="106"/>
      <c r="X15" s="106"/>
      <c r="Y15" s="106"/>
      <c r="Z15" s="106"/>
      <c r="AA15" s="106"/>
    </row>
    <row r="16" spans="1:27" ht="12" thickBot="1" x14ac:dyDescent="0.3">
      <c r="A16" s="96"/>
      <c r="B16" s="118" t="s">
        <v>8</v>
      </c>
      <c r="C16" s="119"/>
      <c r="D16" s="120"/>
      <c r="E16" s="121"/>
      <c r="F16" s="122"/>
      <c r="G16" s="123"/>
      <c r="H16" s="124"/>
      <c r="I16" s="96"/>
      <c r="J16" s="96"/>
      <c r="K16" s="96"/>
      <c r="L16" s="96"/>
      <c r="M16" s="96"/>
      <c r="N16" s="96"/>
      <c r="O16" s="96"/>
      <c r="P16" s="96"/>
      <c r="Q16" s="117"/>
      <c r="R16" s="117"/>
      <c r="S16" s="96"/>
      <c r="T16" s="106"/>
      <c r="U16" s="106"/>
      <c r="V16" s="106"/>
      <c r="W16" s="106"/>
      <c r="X16" s="106"/>
      <c r="Y16" s="106"/>
      <c r="Z16" s="106"/>
      <c r="AA16" s="106"/>
    </row>
    <row r="17" spans="1:27" x14ac:dyDescent="0.25">
      <c r="A17" s="96"/>
      <c r="B17" s="96" t="s">
        <v>43</v>
      </c>
      <c r="C17" s="125"/>
      <c r="D17" s="106"/>
      <c r="E17" s="59" t="s">
        <v>44</v>
      </c>
      <c r="F17" s="58"/>
      <c r="G17" s="58"/>
      <c r="H17" s="7"/>
      <c r="I17" s="96"/>
      <c r="J17" s="96"/>
      <c r="K17" s="96"/>
      <c r="L17" s="96"/>
      <c r="M17" s="96"/>
      <c r="N17" s="96"/>
      <c r="O17" s="96"/>
      <c r="P17" s="96"/>
      <c r="Q17" s="117"/>
      <c r="R17" s="117"/>
      <c r="S17" s="106"/>
      <c r="T17" s="106"/>
      <c r="U17" s="106"/>
      <c r="V17" s="106"/>
      <c r="W17" s="106"/>
      <c r="X17" s="106"/>
      <c r="Y17" s="106"/>
      <c r="Z17" s="106"/>
      <c r="AA17" s="106"/>
    </row>
    <row r="18" spans="1:27" x14ac:dyDescent="0.25">
      <c r="A18" s="96"/>
      <c r="B18" s="96"/>
      <c r="C18" s="96"/>
      <c r="D18" s="96"/>
      <c r="E18" s="60" t="s">
        <v>60</v>
      </c>
      <c r="F18" s="58"/>
      <c r="G18" s="58"/>
      <c r="H18" s="8"/>
      <c r="I18" s="96"/>
      <c r="J18" s="96"/>
      <c r="K18" s="96"/>
      <c r="L18" s="96"/>
      <c r="M18" s="96"/>
      <c r="N18" s="96"/>
      <c r="O18" s="96"/>
      <c r="P18" s="96"/>
      <c r="Q18" s="96"/>
      <c r="R18" s="96"/>
      <c r="S18" s="106"/>
      <c r="T18" s="106"/>
      <c r="U18" s="106"/>
      <c r="V18" s="106"/>
      <c r="W18" s="106"/>
      <c r="X18" s="106"/>
      <c r="Y18" s="106"/>
      <c r="Z18" s="106"/>
      <c r="AA18" s="106"/>
    </row>
    <row r="19" spans="1:27" x14ac:dyDescent="0.25">
      <c r="A19" s="96"/>
      <c r="B19" s="96"/>
      <c r="C19" s="96"/>
      <c r="D19" s="96"/>
      <c r="E19" s="96"/>
      <c r="F19" s="96"/>
      <c r="G19" s="106"/>
      <c r="H19" s="106"/>
      <c r="I19" s="96"/>
      <c r="J19" s="96"/>
      <c r="K19" s="96"/>
      <c r="L19" s="96"/>
      <c r="M19" s="96"/>
      <c r="N19" s="96"/>
      <c r="O19" s="96"/>
      <c r="P19" s="96"/>
      <c r="Q19" s="96"/>
      <c r="R19" s="96"/>
      <c r="S19" s="106"/>
      <c r="T19" s="106"/>
      <c r="U19" s="106"/>
      <c r="V19" s="106"/>
      <c r="W19" s="106"/>
      <c r="X19" s="106"/>
      <c r="Y19" s="106"/>
      <c r="Z19" s="106"/>
      <c r="AA19" s="106"/>
    </row>
    <row r="20" spans="1:27" ht="12.5" x14ac:dyDescent="0.25">
      <c r="A20" s="96"/>
      <c r="B20" s="96"/>
      <c r="C20" s="96"/>
      <c r="D20" s="96"/>
      <c r="E20" s="96"/>
      <c r="F20" s="96"/>
      <c r="G20" s="96"/>
      <c r="H20" s="104" t="s">
        <v>2</v>
      </c>
      <c r="I20" s="96"/>
      <c r="J20" s="96"/>
      <c r="K20" s="96"/>
      <c r="L20" s="96"/>
      <c r="M20" s="96"/>
      <c r="N20" s="96"/>
      <c r="O20" s="96"/>
      <c r="P20" s="96"/>
      <c r="Q20" s="96"/>
      <c r="R20" s="96"/>
      <c r="S20" s="106"/>
      <c r="T20" s="106"/>
      <c r="U20" s="106"/>
      <c r="V20" s="106"/>
      <c r="W20" s="106"/>
      <c r="X20" s="106"/>
      <c r="Y20" s="106"/>
      <c r="Z20" s="106"/>
      <c r="AA20" s="106"/>
    </row>
    <row r="21" spans="1:27" ht="18.5" thickBot="1" x14ac:dyDescent="0.45">
      <c r="A21" s="96"/>
      <c r="B21" s="105" t="s">
        <v>10</v>
      </c>
      <c r="C21" s="95"/>
      <c r="D21" s="95"/>
      <c r="E21" s="96"/>
      <c r="F21" s="96"/>
      <c r="G21" s="96"/>
      <c r="H21" s="96"/>
      <c r="I21" s="104" t="s">
        <v>3</v>
      </c>
      <c r="J21" s="96"/>
      <c r="K21" s="96"/>
      <c r="L21" s="96"/>
      <c r="M21" s="96"/>
      <c r="N21" s="96"/>
      <c r="O21" s="96"/>
      <c r="P21" s="96"/>
      <c r="Q21" s="96"/>
      <c r="R21" s="96"/>
      <c r="S21" s="106"/>
      <c r="T21" s="106"/>
      <c r="U21" s="106"/>
      <c r="V21" s="106"/>
      <c r="W21" s="106"/>
      <c r="X21" s="106"/>
      <c r="Y21" s="106"/>
      <c r="Z21" s="106"/>
      <c r="AA21" s="106"/>
    </row>
    <row r="22" spans="1:27" ht="18" x14ac:dyDescent="0.4">
      <c r="A22" s="96"/>
      <c r="B22" s="126"/>
      <c r="C22" s="127"/>
      <c r="D22" s="109"/>
      <c r="E22" s="109"/>
      <c r="F22" s="109"/>
      <c r="G22" s="110" t="s">
        <v>11</v>
      </c>
      <c r="H22" s="111" t="s">
        <v>12</v>
      </c>
      <c r="I22" s="128"/>
      <c r="J22" s="96"/>
      <c r="K22" s="96"/>
      <c r="L22" s="96"/>
      <c r="M22" s="96"/>
      <c r="N22" s="96"/>
      <c r="O22" s="96"/>
      <c r="P22" s="96"/>
      <c r="Q22" s="96"/>
      <c r="R22" s="96"/>
      <c r="S22" s="106"/>
      <c r="T22" s="106"/>
      <c r="U22" s="106"/>
      <c r="V22" s="106"/>
      <c r="W22" s="106"/>
      <c r="X22" s="106"/>
      <c r="Y22" s="106"/>
      <c r="Z22" s="106"/>
      <c r="AA22" s="106"/>
    </row>
    <row r="23" spans="1:27" x14ac:dyDescent="0.25">
      <c r="A23" s="96"/>
      <c r="B23" s="11" t="s">
        <v>45</v>
      </c>
      <c r="C23" s="12"/>
      <c r="D23" s="12"/>
      <c r="E23" s="12"/>
      <c r="F23" s="10"/>
      <c r="G23" s="13">
        <v>234</v>
      </c>
      <c r="H23" s="14">
        <v>0.24</v>
      </c>
      <c r="I23" s="96"/>
      <c r="J23" s="96"/>
      <c r="K23" s="96"/>
      <c r="L23" s="96"/>
      <c r="M23" s="96"/>
      <c r="N23" s="96"/>
      <c r="O23" s="96"/>
      <c r="P23" s="96"/>
      <c r="Q23" s="96"/>
      <c r="R23" s="96"/>
      <c r="S23" s="106"/>
      <c r="T23" s="106"/>
      <c r="U23" s="106"/>
      <c r="V23" s="106"/>
      <c r="W23" s="106"/>
      <c r="X23" s="106"/>
      <c r="Y23" s="106"/>
      <c r="Z23" s="106"/>
      <c r="AA23" s="106"/>
    </row>
    <row r="24" spans="1:27" x14ac:dyDescent="0.25">
      <c r="A24" s="96"/>
      <c r="B24" s="6" t="s">
        <v>46</v>
      </c>
      <c r="C24" s="9"/>
      <c r="D24" s="9"/>
      <c r="E24" s="9"/>
      <c r="F24" s="9"/>
      <c r="G24" s="9">
        <v>6667</v>
      </c>
      <c r="H24" s="19">
        <v>0.05</v>
      </c>
      <c r="I24" s="96"/>
      <c r="J24" s="96"/>
      <c r="K24" s="96"/>
      <c r="L24" s="96"/>
      <c r="M24" s="96"/>
      <c r="N24" s="96"/>
      <c r="O24" s="96"/>
      <c r="P24" s="96"/>
      <c r="Q24" s="96"/>
      <c r="R24" s="96"/>
      <c r="S24" s="106"/>
      <c r="T24" s="106"/>
      <c r="U24" s="106"/>
      <c r="V24" s="106"/>
      <c r="W24" s="106"/>
      <c r="X24" s="106"/>
      <c r="Y24" s="106"/>
      <c r="Z24" s="106"/>
      <c r="AA24" s="106"/>
    </row>
    <row r="25" spans="1:27" x14ac:dyDescent="0.25">
      <c r="A25" s="96"/>
      <c r="B25" s="91" t="s">
        <v>13</v>
      </c>
      <c r="C25" s="116"/>
      <c r="D25" s="116"/>
      <c r="E25" s="96"/>
      <c r="F25" s="106"/>
      <c r="G25" s="96"/>
      <c r="H25" s="129"/>
      <c r="I25" s="96"/>
      <c r="J25" s="96"/>
      <c r="K25" s="96"/>
      <c r="L25" s="96"/>
      <c r="M25" s="96"/>
      <c r="N25" s="96"/>
      <c r="O25" s="96"/>
      <c r="P25" s="96"/>
      <c r="Q25" s="96"/>
      <c r="R25" s="96"/>
      <c r="S25" s="106"/>
      <c r="T25" s="106"/>
      <c r="U25" s="106"/>
      <c r="V25" s="106"/>
      <c r="W25" s="106"/>
      <c r="X25" s="106"/>
      <c r="Y25" s="106"/>
      <c r="Z25" s="106"/>
      <c r="AA25" s="106"/>
    </row>
    <row r="26" spans="1:27" ht="12" thickBot="1" x14ac:dyDescent="0.3">
      <c r="A26" s="96"/>
      <c r="B26" s="145" t="s">
        <v>6</v>
      </c>
      <c r="C26" s="130"/>
      <c r="D26" s="130"/>
      <c r="E26" s="119"/>
      <c r="F26" s="119"/>
      <c r="G26" s="119"/>
      <c r="H26" s="131"/>
      <c r="I26" s="96"/>
      <c r="J26" s="96"/>
      <c r="K26" s="96"/>
      <c r="L26" s="96"/>
      <c r="M26" s="96"/>
      <c r="N26" s="96"/>
      <c r="O26" s="96"/>
      <c r="P26" s="96"/>
      <c r="Q26" s="96"/>
      <c r="R26" s="96"/>
      <c r="S26" s="106"/>
      <c r="T26" s="106"/>
      <c r="U26" s="106"/>
      <c r="V26" s="106"/>
      <c r="W26" s="106"/>
      <c r="X26" s="106"/>
      <c r="Y26" s="106"/>
      <c r="Z26" s="106"/>
      <c r="AA26" s="106"/>
    </row>
    <row r="27" spans="1:27" x14ac:dyDescent="0.25">
      <c r="A27" s="96"/>
      <c r="B27" s="115"/>
      <c r="C27" s="115"/>
      <c r="D27" s="115"/>
      <c r="E27" s="96"/>
      <c r="F27" s="96"/>
      <c r="G27" s="96"/>
      <c r="H27" s="96"/>
      <c r="I27" s="96"/>
      <c r="J27" s="96"/>
      <c r="K27" s="96"/>
      <c r="L27" s="96"/>
      <c r="M27" s="96"/>
      <c r="N27" s="96"/>
      <c r="O27" s="96"/>
      <c r="P27" s="96"/>
      <c r="Q27" s="96"/>
      <c r="R27" s="96"/>
      <c r="S27" s="106"/>
      <c r="T27" s="106"/>
      <c r="U27" s="106"/>
      <c r="V27" s="106"/>
      <c r="W27" s="106"/>
      <c r="X27" s="106"/>
      <c r="Y27" s="106"/>
      <c r="Z27" s="106"/>
      <c r="AA27" s="106"/>
    </row>
    <row r="28" spans="1:27" x14ac:dyDescent="0.25">
      <c r="A28" s="96"/>
      <c r="B28" s="132" t="s">
        <v>14</v>
      </c>
      <c r="C28" s="133"/>
      <c r="D28" s="133"/>
      <c r="E28" s="96"/>
      <c r="F28" s="96"/>
      <c r="G28" s="96"/>
      <c r="H28" s="96"/>
      <c r="I28" s="96"/>
      <c r="J28" s="96"/>
      <c r="K28" s="96"/>
      <c r="L28" s="96"/>
      <c r="M28" s="96"/>
      <c r="N28" s="96"/>
      <c r="O28" s="96"/>
      <c r="P28" s="96"/>
      <c r="Q28" s="96"/>
      <c r="R28" s="96"/>
      <c r="S28" s="106"/>
      <c r="T28" s="106"/>
      <c r="U28" s="106"/>
      <c r="V28" s="106"/>
      <c r="W28" s="106"/>
      <c r="X28" s="106"/>
      <c r="Y28" s="106"/>
      <c r="Z28" s="106"/>
      <c r="AA28" s="106"/>
    </row>
    <row r="29" spans="1:27" x14ac:dyDescent="0.25">
      <c r="A29" s="96"/>
      <c r="B29" s="134"/>
      <c r="C29" s="135"/>
      <c r="D29" s="135"/>
      <c r="E29" s="96"/>
      <c r="F29" s="96"/>
      <c r="G29" s="96"/>
      <c r="H29" s="96"/>
      <c r="I29" s="96"/>
      <c r="J29" s="96"/>
    </row>
    <row r="30" spans="1:27" s="136" customFormat="1" x14ac:dyDescent="0.25"/>
    <row r="31" spans="1:27" ht="18" x14ac:dyDescent="0.4">
      <c r="A31" s="95" t="s">
        <v>15</v>
      </c>
    </row>
    <row r="32" spans="1:27" ht="7.5" customHeight="1" x14ac:dyDescent="0.4">
      <c r="A32" s="95"/>
    </row>
    <row r="33" spans="1:27" ht="23" x14ac:dyDescent="0.25">
      <c r="A33" s="137"/>
      <c r="B33" s="138" t="s">
        <v>134</v>
      </c>
      <c r="C33" s="138" t="s">
        <v>16</v>
      </c>
      <c r="D33" s="138" t="s">
        <v>139</v>
      </c>
      <c r="E33" s="138" t="s">
        <v>135</v>
      </c>
      <c r="F33" s="138" t="s">
        <v>141</v>
      </c>
      <c r="G33" s="138" t="s">
        <v>138</v>
      </c>
      <c r="H33" s="138" t="s">
        <v>137</v>
      </c>
      <c r="I33" s="138" t="s">
        <v>136</v>
      </c>
      <c r="K33" s="137"/>
      <c r="L33" s="138" t="s">
        <v>134</v>
      </c>
      <c r="M33" s="138" t="s">
        <v>16</v>
      </c>
      <c r="N33" s="138" t="s">
        <v>139</v>
      </c>
      <c r="O33" s="138" t="s">
        <v>135</v>
      </c>
      <c r="P33" s="138" t="s">
        <v>135</v>
      </c>
      <c r="Q33" s="138" t="s">
        <v>61</v>
      </c>
      <c r="S33" s="137" t="s">
        <v>17</v>
      </c>
      <c r="T33" s="137" t="s">
        <v>18</v>
      </c>
      <c r="U33" s="137" t="s">
        <v>19</v>
      </c>
      <c r="W33" s="137"/>
      <c r="X33" s="137" t="s">
        <v>16</v>
      </c>
      <c r="Y33" s="137" t="s">
        <v>138</v>
      </c>
      <c r="Z33" s="137" t="s">
        <v>139</v>
      </c>
      <c r="AA33" s="137" t="s">
        <v>140</v>
      </c>
    </row>
    <row r="34" spans="1:27" x14ac:dyDescent="0.25">
      <c r="A34" s="137" t="s">
        <v>20</v>
      </c>
      <c r="B34" s="137">
        <v>36.19</v>
      </c>
      <c r="C34" s="137">
        <v>36.880000000000003</v>
      </c>
      <c r="D34" s="137">
        <v>21.56</v>
      </c>
      <c r="E34" s="137">
        <v>5.36</v>
      </c>
      <c r="F34" s="137">
        <v>3.01</v>
      </c>
      <c r="G34" s="137">
        <v>10</v>
      </c>
      <c r="H34" s="137">
        <v>3.01</v>
      </c>
      <c r="I34" s="137">
        <v>10</v>
      </c>
      <c r="K34" s="137" t="s">
        <v>20</v>
      </c>
      <c r="L34" s="137">
        <v>33.19</v>
      </c>
      <c r="M34" s="137">
        <v>36.880000000000003</v>
      </c>
      <c r="N34" s="137">
        <v>21.56</v>
      </c>
      <c r="O34" s="137">
        <v>5.36</v>
      </c>
      <c r="P34" s="137">
        <v>3.01</v>
      </c>
      <c r="Q34" s="137">
        <v>10</v>
      </c>
      <c r="S34" s="137">
        <v>1.8</v>
      </c>
      <c r="T34" s="137">
        <v>10</v>
      </c>
      <c r="U34" s="137">
        <v>17</v>
      </c>
      <c r="W34" s="137" t="s">
        <v>20</v>
      </c>
      <c r="X34" s="137">
        <v>33.19</v>
      </c>
      <c r="Y34" s="137">
        <v>36.880000000000003</v>
      </c>
      <c r="Z34" s="137">
        <v>21.56</v>
      </c>
      <c r="AA34" s="137">
        <v>5.36</v>
      </c>
    </row>
    <row r="35" spans="1:27" x14ac:dyDescent="0.25">
      <c r="A35" s="137" t="s">
        <v>21</v>
      </c>
      <c r="B35" s="137">
        <v>39.39</v>
      </c>
      <c r="C35" s="137">
        <v>32.020000000000003</v>
      </c>
      <c r="D35" s="137">
        <v>21.6</v>
      </c>
      <c r="E35" s="137">
        <v>7.01</v>
      </c>
      <c r="F35" s="137">
        <v>3.36</v>
      </c>
      <c r="G35" s="137">
        <v>12</v>
      </c>
      <c r="H35" s="137">
        <v>3.36</v>
      </c>
      <c r="I35" s="137">
        <v>12</v>
      </c>
      <c r="K35" s="137" t="s">
        <v>21</v>
      </c>
      <c r="L35" s="137">
        <v>39.39</v>
      </c>
      <c r="M35" s="137">
        <v>32.020000000000003</v>
      </c>
      <c r="N35" s="137">
        <v>21.6</v>
      </c>
      <c r="O35" s="137">
        <v>7.01</v>
      </c>
      <c r="P35" s="137">
        <v>3.36</v>
      </c>
      <c r="Q35" s="137">
        <v>12</v>
      </c>
      <c r="S35" s="137">
        <v>2.2999999999999998</v>
      </c>
      <c r="T35" s="137">
        <v>12</v>
      </c>
      <c r="U35" s="137">
        <v>9</v>
      </c>
      <c r="W35" s="137" t="s">
        <v>21</v>
      </c>
      <c r="X35" s="137">
        <v>39.39</v>
      </c>
      <c r="Y35" s="137">
        <v>32.020000000000003</v>
      </c>
      <c r="Z35" s="137">
        <v>21.6</v>
      </c>
      <c r="AA35" s="137">
        <v>7.01</v>
      </c>
    </row>
    <row r="36" spans="1:27" x14ac:dyDescent="0.25">
      <c r="A36" s="137" t="s">
        <v>22</v>
      </c>
      <c r="B36" s="137">
        <v>42.78</v>
      </c>
      <c r="C36" s="137">
        <v>29.91</v>
      </c>
      <c r="D36" s="137">
        <v>18.350000000000001</v>
      </c>
      <c r="E36" s="137">
        <v>6.33</v>
      </c>
      <c r="F36" s="137">
        <v>2.63</v>
      </c>
      <c r="G36" s="137">
        <v>14</v>
      </c>
      <c r="H36" s="137">
        <v>2.63</v>
      </c>
      <c r="I36" s="137">
        <v>14</v>
      </c>
      <c r="K36" s="137" t="s">
        <v>22</v>
      </c>
      <c r="L36" s="137">
        <v>42.78</v>
      </c>
      <c r="M36" s="137">
        <v>29.91</v>
      </c>
      <c r="N36" s="137">
        <v>18.350000000000001</v>
      </c>
      <c r="O36" s="137">
        <v>6.33</v>
      </c>
      <c r="P36" s="137">
        <v>2.63</v>
      </c>
      <c r="Q36" s="137">
        <v>14</v>
      </c>
      <c r="S36" s="137">
        <v>3.7</v>
      </c>
      <c r="T36" s="137">
        <v>16</v>
      </c>
      <c r="U36" s="137">
        <v>14</v>
      </c>
      <c r="W36" s="137" t="s">
        <v>22</v>
      </c>
      <c r="X36" s="137">
        <v>42.78</v>
      </c>
      <c r="Y36" s="137">
        <v>29.91</v>
      </c>
      <c r="Z36" s="137">
        <v>18.350000000000001</v>
      </c>
      <c r="AA36" s="137">
        <v>6.33</v>
      </c>
    </row>
    <row r="37" spans="1:27" x14ac:dyDescent="0.25">
      <c r="A37" s="139" t="s">
        <v>23</v>
      </c>
      <c r="B37" s="137">
        <v>42.13</v>
      </c>
      <c r="C37" s="137">
        <v>26.53</v>
      </c>
      <c r="D37" s="137">
        <v>21.6</v>
      </c>
      <c r="E37" s="137">
        <v>7.01</v>
      </c>
      <c r="F37" s="137">
        <v>2.72</v>
      </c>
      <c r="G37" s="137">
        <v>16</v>
      </c>
      <c r="H37" s="137">
        <v>2.72</v>
      </c>
      <c r="I37" s="137">
        <v>16</v>
      </c>
      <c r="K37" s="139" t="s">
        <v>23</v>
      </c>
      <c r="L37" s="137">
        <v>42.13</v>
      </c>
      <c r="M37" s="137">
        <v>26.53</v>
      </c>
      <c r="N37" s="137">
        <v>21.6</v>
      </c>
      <c r="O37" s="137">
        <v>7.01</v>
      </c>
      <c r="P37" s="137">
        <v>2.72</v>
      </c>
      <c r="Q37" s="137">
        <v>16</v>
      </c>
      <c r="S37" s="137">
        <v>4.0999999999999996</v>
      </c>
      <c r="T37" s="137">
        <v>8</v>
      </c>
      <c r="U37" s="137">
        <v>23</v>
      </c>
      <c r="W37" s="139" t="s">
        <v>23</v>
      </c>
      <c r="X37" s="137">
        <v>42.13</v>
      </c>
      <c r="Y37" s="137">
        <v>26.53</v>
      </c>
      <c r="Z37" s="137">
        <v>21.6</v>
      </c>
      <c r="AA37" s="137">
        <v>7.01</v>
      </c>
    </row>
    <row r="38" spans="1:27" x14ac:dyDescent="0.25">
      <c r="A38" s="137" t="s">
        <v>24</v>
      </c>
      <c r="B38" s="137">
        <v>41.69</v>
      </c>
      <c r="C38" s="137">
        <v>24.76</v>
      </c>
      <c r="D38" s="137">
        <v>23.98</v>
      </c>
      <c r="E38" s="137">
        <v>7</v>
      </c>
      <c r="F38" s="137">
        <v>2.57</v>
      </c>
      <c r="G38" s="137">
        <v>18</v>
      </c>
      <c r="H38" s="137">
        <v>2.57</v>
      </c>
      <c r="I38" s="137">
        <v>18</v>
      </c>
      <c r="K38" s="137" t="s">
        <v>24</v>
      </c>
      <c r="L38" s="137">
        <v>41.69</v>
      </c>
      <c r="M38" s="137">
        <v>24.76</v>
      </c>
      <c r="N38" s="137">
        <v>23.98</v>
      </c>
      <c r="O38" s="137">
        <v>7</v>
      </c>
      <c r="P38" s="137">
        <v>2.57</v>
      </c>
      <c r="Q38" s="137">
        <v>18</v>
      </c>
      <c r="S38" s="137">
        <v>5.5</v>
      </c>
      <c r="T38" s="137">
        <v>14</v>
      </c>
      <c r="U38" s="137">
        <v>27</v>
      </c>
      <c r="W38" s="137" t="s">
        <v>24</v>
      </c>
      <c r="X38" s="137">
        <v>41.69</v>
      </c>
      <c r="Y38" s="137">
        <v>24.76</v>
      </c>
      <c r="Z38" s="137">
        <v>23.98</v>
      </c>
      <c r="AA38" s="137">
        <v>7</v>
      </c>
    </row>
    <row r="39" spans="1:27" x14ac:dyDescent="0.25">
      <c r="A39" s="137" t="s">
        <v>25</v>
      </c>
      <c r="B39" s="137">
        <v>39.39</v>
      </c>
      <c r="C39" s="137">
        <v>32.020000000000003</v>
      </c>
      <c r="D39" s="137">
        <v>21.6</v>
      </c>
      <c r="E39" s="137">
        <v>7.01</v>
      </c>
      <c r="F39" s="137">
        <v>3.36</v>
      </c>
      <c r="G39" s="137">
        <v>12</v>
      </c>
      <c r="H39" s="137">
        <v>3.36</v>
      </c>
      <c r="I39" s="137">
        <v>12</v>
      </c>
      <c r="K39" s="137" t="s">
        <v>25</v>
      </c>
      <c r="L39" s="137">
        <v>39.39</v>
      </c>
      <c r="M39" s="137">
        <v>32.020000000000003</v>
      </c>
      <c r="N39" s="137">
        <v>21.6</v>
      </c>
      <c r="O39" s="137">
        <v>7.01</v>
      </c>
      <c r="P39" s="137">
        <v>3.36</v>
      </c>
      <c r="Q39" s="137">
        <v>12</v>
      </c>
      <c r="W39" s="137" t="s">
        <v>25</v>
      </c>
      <c r="X39" s="137">
        <v>39.39</v>
      </c>
      <c r="Y39" s="137">
        <v>32.020000000000003</v>
      </c>
      <c r="Z39" s="137">
        <v>21.6</v>
      </c>
      <c r="AA39" s="137">
        <v>7.01</v>
      </c>
    </row>
    <row r="40" spans="1:27" x14ac:dyDescent="0.25">
      <c r="A40" s="137" t="s">
        <v>26</v>
      </c>
      <c r="B40" s="137">
        <v>42.13</v>
      </c>
      <c r="C40" s="137">
        <v>26.53</v>
      </c>
      <c r="D40" s="137">
        <v>21.6</v>
      </c>
      <c r="E40" s="137">
        <v>7.01</v>
      </c>
      <c r="F40" s="137">
        <v>2.72</v>
      </c>
      <c r="G40" s="137">
        <v>16</v>
      </c>
      <c r="H40" s="137">
        <v>2.72</v>
      </c>
      <c r="I40" s="137">
        <v>16</v>
      </c>
      <c r="K40" s="137" t="s">
        <v>26</v>
      </c>
      <c r="L40" s="137">
        <v>42.13</v>
      </c>
      <c r="M40" s="137">
        <v>26.53</v>
      </c>
      <c r="N40" s="137">
        <v>21.6</v>
      </c>
      <c r="O40" s="137">
        <v>7.01</v>
      </c>
      <c r="P40" s="137">
        <v>2.72</v>
      </c>
      <c r="Q40" s="137">
        <v>16</v>
      </c>
      <c r="W40" s="137" t="s">
        <v>26</v>
      </c>
      <c r="X40" s="137">
        <v>42.13</v>
      </c>
      <c r="Y40" s="137">
        <v>26.53</v>
      </c>
      <c r="Z40" s="137">
        <v>21.6</v>
      </c>
      <c r="AA40" s="137">
        <v>7.01</v>
      </c>
    </row>
    <row r="41" spans="1:27" x14ac:dyDescent="0.25">
      <c r="A41" s="137" t="s">
        <v>27</v>
      </c>
      <c r="B41" s="137">
        <v>45</v>
      </c>
      <c r="C41" s="137">
        <v>22</v>
      </c>
      <c r="D41" s="137">
        <v>26</v>
      </c>
      <c r="E41" s="137">
        <v>8</v>
      </c>
      <c r="F41" s="137">
        <v>2</v>
      </c>
      <c r="G41" s="137">
        <v>20</v>
      </c>
      <c r="H41" s="137">
        <v>2</v>
      </c>
      <c r="I41" s="137">
        <v>20</v>
      </c>
      <c r="K41" s="137" t="s">
        <v>27</v>
      </c>
      <c r="L41" s="137">
        <v>45</v>
      </c>
      <c r="M41" s="137">
        <v>22</v>
      </c>
      <c r="N41" s="137">
        <v>26</v>
      </c>
      <c r="O41" s="137">
        <v>8</v>
      </c>
      <c r="P41" s="137">
        <v>2</v>
      </c>
      <c r="Q41" s="137">
        <v>20</v>
      </c>
      <c r="W41" s="137" t="s">
        <v>27</v>
      </c>
      <c r="X41" s="137">
        <v>45</v>
      </c>
      <c r="Y41" s="137">
        <v>22</v>
      </c>
      <c r="Z41" s="137">
        <v>26</v>
      </c>
      <c r="AA41" s="137">
        <v>8</v>
      </c>
    </row>
    <row r="42" spans="1:27" ht="12.5" x14ac:dyDescent="0.25">
      <c r="A42" s="140" t="s">
        <v>28</v>
      </c>
    </row>
  </sheetData>
  <pageMargins left="0" right="0"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00B050"/>
  </sheetPr>
  <dimension ref="B2:O216"/>
  <sheetViews>
    <sheetView showGridLines="0" zoomScaleNormal="100" workbookViewId="0"/>
  </sheetViews>
  <sheetFormatPr defaultColWidth="9" defaultRowHeight="12.5" x14ac:dyDescent="0.25"/>
  <cols>
    <col min="1" max="1" width="2.8984375" style="356" customWidth="1"/>
    <col min="2" max="2" width="12.69921875" style="358" customWidth="1"/>
    <col min="3" max="6" width="9.296875" style="356" customWidth="1"/>
    <col min="7" max="7" width="9.296875" style="357" customWidth="1"/>
    <col min="8" max="10" width="13.296875" style="356" customWidth="1"/>
    <col min="11" max="11" width="9" style="356"/>
    <col min="12" max="12" width="10.69921875" style="356" customWidth="1"/>
    <col min="13" max="16384" width="9" style="356"/>
  </cols>
  <sheetData>
    <row r="2" spans="2:15" ht="13" x14ac:dyDescent="0.3">
      <c r="B2" s="365" t="s">
        <v>237</v>
      </c>
    </row>
    <row r="3" spans="2:15" x14ac:dyDescent="0.25">
      <c r="B3" s="542" t="s">
        <v>236</v>
      </c>
      <c r="C3" s="542"/>
      <c r="D3" s="542"/>
      <c r="E3" s="542"/>
      <c r="F3" s="542"/>
      <c r="G3" s="543"/>
      <c r="H3" s="542"/>
      <c r="I3" s="542"/>
      <c r="J3" s="542"/>
    </row>
    <row r="4" spans="2:15" x14ac:dyDescent="0.25">
      <c r="B4" s="542" t="s">
        <v>235</v>
      </c>
      <c r="C4" s="542"/>
      <c r="D4" s="542"/>
      <c r="E4" s="542"/>
      <c r="F4" s="542"/>
      <c r="G4" s="543"/>
      <c r="H4" s="542"/>
      <c r="I4" s="542"/>
      <c r="J4" s="542"/>
    </row>
    <row r="5" spans="2:15" x14ac:dyDescent="0.25">
      <c r="B5" s="542" t="s">
        <v>191</v>
      </c>
      <c r="C5" s="542"/>
      <c r="D5" s="542"/>
      <c r="E5" s="542"/>
      <c r="F5" s="542"/>
      <c r="G5" s="543"/>
      <c r="H5" s="542"/>
      <c r="I5" s="542"/>
      <c r="J5" s="542"/>
      <c r="L5" s="369"/>
      <c r="M5" s="368"/>
    </row>
    <row r="6" spans="2:15" x14ac:dyDescent="0.25">
      <c r="B6" s="542" t="s">
        <v>234</v>
      </c>
      <c r="C6" s="542"/>
      <c r="D6" s="542"/>
      <c r="E6" s="542"/>
      <c r="F6" s="542"/>
      <c r="G6" s="543"/>
      <c r="H6" s="542"/>
      <c r="I6" s="542"/>
      <c r="J6" s="542"/>
      <c r="L6" s="367"/>
      <c r="M6" s="366"/>
      <c r="N6" s="366"/>
      <c r="O6" s="366"/>
    </row>
    <row r="7" spans="2:15" x14ac:dyDescent="0.25">
      <c r="B7" s="542" t="s">
        <v>233</v>
      </c>
      <c r="C7" s="542"/>
      <c r="D7" s="542"/>
      <c r="E7" s="542"/>
      <c r="F7" s="542"/>
      <c r="G7" s="543"/>
      <c r="H7" s="542"/>
      <c r="I7" s="542"/>
      <c r="J7" s="542"/>
      <c r="L7" s="366"/>
      <c r="M7" s="366"/>
      <c r="N7" s="366"/>
      <c r="O7" s="366"/>
    </row>
    <row r="8" spans="2:15" x14ac:dyDescent="0.25">
      <c r="B8" s="544" t="s">
        <v>232</v>
      </c>
      <c r="C8" s="542"/>
      <c r="D8" s="542"/>
      <c r="E8" s="542"/>
      <c r="F8" s="542"/>
      <c r="G8" s="543"/>
      <c r="H8" s="542"/>
      <c r="I8" s="542"/>
      <c r="J8" s="542"/>
    </row>
    <row r="9" spans="2:15" ht="13" x14ac:dyDescent="0.3">
      <c r="B9" s="365"/>
    </row>
    <row r="10" spans="2:15" x14ac:dyDescent="0.25">
      <c r="B10" s="364" t="s">
        <v>231</v>
      </c>
      <c r="C10" s="363" t="s">
        <v>178</v>
      </c>
      <c r="D10" s="363" t="s">
        <v>177</v>
      </c>
      <c r="E10" s="363" t="s">
        <v>176</v>
      </c>
      <c r="F10" s="363" t="s">
        <v>175</v>
      </c>
      <c r="G10" s="363" t="s">
        <v>174</v>
      </c>
      <c r="H10" s="363" t="s">
        <v>172</v>
      </c>
      <c r="I10" s="363" t="s">
        <v>171</v>
      </c>
      <c r="J10" s="363" t="s">
        <v>173</v>
      </c>
      <c r="N10" s="362"/>
    </row>
    <row r="11" spans="2:15" x14ac:dyDescent="0.25">
      <c r="B11" s="360">
        <v>42582</v>
      </c>
      <c r="C11" s="361">
        <v>104.847866960562</v>
      </c>
      <c r="D11" s="361">
        <v>107.95388590666199</v>
      </c>
      <c r="E11" s="361">
        <v>119.91492044216101</v>
      </c>
      <c r="F11" s="361">
        <v>125.46828125984599</v>
      </c>
      <c r="G11" s="359">
        <v>91.290104166666694</v>
      </c>
      <c r="H11" s="361">
        <v>13.955660811996401</v>
      </c>
      <c r="I11" s="361">
        <v>20.0195612160366</v>
      </c>
      <c r="J11" s="361">
        <v>2.0919088641060899</v>
      </c>
      <c r="N11" s="362"/>
    </row>
    <row r="12" spans="2:15" x14ac:dyDescent="0.25">
      <c r="B12" s="360">
        <v>42589</v>
      </c>
      <c r="C12" s="361">
        <v>101.76368104747699</v>
      </c>
      <c r="D12" s="361">
        <v>105.365758507103</v>
      </c>
      <c r="E12" s="361">
        <v>117.18762310202</v>
      </c>
      <c r="F12" s="361">
        <v>122.435991996628</v>
      </c>
      <c r="G12" s="359">
        <v>94.428806420379104</v>
      </c>
      <c r="H12" s="361">
        <v>14.0240898828442</v>
      </c>
      <c r="I12" s="361">
        <v>20.114395867182299</v>
      </c>
      <c r="J12" s="361">
        <v>2.1082811434831998</v>
      </c>
    </row>
    <row r="13" spans="2:15" x14ac:dyDescent="0.25">
      <c r="B13" s="360">
        <v>42596</v>
      </c>
      <c r="C13" s="361">
        <v>111.19705578449501</v>
      </c>
      <c r="D13" s="361">
        <v>113.15329252474299</v>
      </c>
      <c r="E13" s="361">
        <v>125.872540582217</v>
      </c>
      <c r="F13" s="361">
        <v>131.48532273888301</v>
      </c>
      <c r="G13" s="359">
        <v>95.426421320112894</v>
      </c>
      <c r="H13" s="361">
        <v>13.8866965080711</v>
      </c>
      <c r="I13" s="361">
        <v>19.8812405117136</v>
      </c>
      <c r="J13" s="361">
        <v>2.16675497476602</v>
      </c>
    </row>
    <row r="14" spans="2:15" x14ac:dyDescent="0.25">
      <c r="B14" s="360">
        <v>42603</v>
      </c>
      <c r="C14" s="361">
        <v>117.56064112780901</v>
      </c>
      <c r="D14" s="361">
        <v>118.899864575113</v>
      </c>
      <c r="E14" s="361">
        <v>131.53512361617899</v>
      </c>
      <c r="F14" s="361">
        <v>137.682524986624</v>
      </c>
      <c r="G14" s="359">
        <v>104.11015625</v>
      </c>
      <c r="H14" s="361">
        <v>13.983918761088599</v>
      </c>
      <c r="I14" s="361">
        <v>19.867475699001002</v>
      </c>
      <c r="J14" s="361">
        <v>2.1381341333237698</v>
      </c>
    </row>
    <row r="15" spans="2:15" x14ac:dyDescent="0.25">
      <c r="B15" s="360">
        <v>42610</v>
      </c>
      <c r="C15" s="361">
        <v>107.628025705067</v>
      </c>
      <c r="D15" s="361">
        <v>110.106075054168</v>
      </c>
      <c r="E15" s="361">
        <v>122.12135395262101</v>
      </c>
      <c r="F15" s="361">
        <v>127.942255059389</v>
      </c>
      <c r="G15" s="359">
        <v>89.099538690476194</v>
      </c>
      <c r="H15" s="361">
        <v>13.857979478783401</v>
      </c>
      <c r="I15" s="361">
        <v>19.854419171289699</v>
      </c>
      <c r="J15" s="361">
        <v>2.1137412356928502</v>
      </c>
    </row>
    <row r="16" spans="2:15" x14ac:dyDescent="0.25">
      <c r="B16" s="360">
        <v>42617</v>
      </c>
      <c r="C16" s="361">
        <v>113.57017169114199</v>
      </c>
      <c r="D16" s="361">
        <v>115.430492657187</v>
      </c>
      <c r="E16" s="361">
        <v>128.51624285106001</v>
      </c>
      <c r="F16" s="361">
        <v>134.243607357531</v>
      </c>
      <c r="G16" s="359">
        <v>100.451994047619</v>
      </c>
      <c r="H16" s="361">
        <v>13.9631806418683</v>
      </c>
      <c r="I16" s="361">
        <v>19.926799019685198</v>
      </c>
      <c r="J16" s="361">
        <v>2.1473820910749399</v>
      </c>
    </row>
    <row r="17" spans="2:10" x14ac:dyDescent="0.25">
      <c r="B17" s="360">
        <v>42624</v>
      </c>
      <c r="C17" s="361">
        <v>116.914297507138</v>
      </c>
      <c r="D17" s="361">
        <v>118.624166489685</v>
      </c>
      <c r="E17" s="361">
        <v>131.17563958719001</v>
      </c>
      <c r="F17" s="361">
        <v>137.207291620532</v>
      </c>
      <c r="G17" s="359">
        <v>100.06220556972799</v>
      </c>
      <c r="H17" s="361">
        <v>13.951836355348201</v>
      </c>
      <c r="I17" s="361">
        <v>19.974833899104802</v>
      </c>
      <c r="J17" s="361">
        <v>2.1421448892592299</v>
      </c>
    </row>
    <row r="18" spans="2:10" x14ac:dyDescent="0.25">
      <c r="B18" s="360">
        <v>42631</v>
      </c>
      <c r="C18" s="361">
        <v>113.288941310501</v>
      </c>
      <c r="D18" s="361">
        <v>115.067190379651</v>
      </c>
      <c r="E18" s="361">
        <v>128.08606695818301</v>
      </c>
      <c r="F18" s="361">
        <v>133.93194256977901</v>
      </c>
      <c r="G18" s="359">
        <v>101.012332057823</v>
      </c>
      <c r="H18" s="361">
        <v>13.9948787099241</v>
      </c>
      <c r="I18" s="361">
        <v>19.988683843858201</v>
      </c>
      <c r="J18" s="361">
        <v>2.1341455911462202</v>
      </c>
    </row>
    <row r="19" spans="2:10" x14ac:dyDescent="0.25">
      <c r="B19" s="360">
        <v>42638</v>
      </c>
      <c r="C19" s="361">
        <v>121.733993714419</v>
      </c>
      <c r="D19" s="361">
        <v>123.04332335765601</v>
      </c>
      <c r="E19" s="361">
        <v>135.75651183046199</v>
      </c>
      <c r="F19" s="361">
        <v>142.014127926979</v>
      </c>
      <c r="G19" s="359">
        <v>110.46718749999999</v>
      </c>
      <c r="H19" s="361">
        <v>13.6666054256312</v>
      </c>
      <c r="I19" s="361">
        <v>19.744799312145499</v>
      </c>
      <c r="J19" s="361">
        <v>2.2597879186439398</v>
      </c>
    </row>
    <row r="20" spans="2:10" x14ac:dyDescent="0.25">
      <c r="B20" s="360">
        <v>42645</v>
      </c>
      <c r="C20" s="361">
        <v>117.084393895152</v>
      </c>
      <c r="D20" s="361">
        <v>119.118538220796</v>
      </c>
      <c r="E20" s="361">
        <v>131.81513825915701</v>
      </c>
      <c r="F20" s="361">
        <v>137.54410070925499</v>
      </c>
      <c r="G20" s="359">
        <v>101.87900297618999</v>
      </c>
      <c r="H20" s="361">
        <v>14.0365642678992</v>
      </c>
      <c r="I20" s="361">
        <v>20.1044537354094</v>
      </c>
      <c r="J20" s="361">
        <v>2.1122035793699299</v>
      </c>
    </row>
    <row r="21" spans="2:10" x14ac:dyDescent="0.25">
      <c r="B21" s="360">
        <v>42652</v>
      </c>
      <c r="C21" s="361">
        <v>114.960368414906</v>
      </c>
      <c r="D21" s="361">
        <v>117.274989610031</v>
      </c>
      <c r="E21" s="361">
        <v>130.565141460939</v>
      </c>
      <c r="F21" s="361">
        <v>136.06741776401</v>
      </c>
      <c r="G21" s="359">
        <v>106.13641050170099</v>
      </c>
      <c r="H21" s="361">
        <v>14.116879536783699</v>
      </c>
      <c r="I21" s="361">
        <v>20.087341064525202</v>
      </c>
      <c r="J21" s="361">
        <v>2.1613420723610699</v>
      </c>
    </row>
    <row r="22" spans="2:10" x14ac:dyDescent="0.25">
      <c r="B22" s="360">
        <v>42659</v>
      </c>
      <c r="C22" s="361">
        <v>120.556972014127</v>
      </c>
      <c r="D22" s="361">
        <v>122.531284050335</v>
      </c>
      <c r="E22" s="361">
        <v>135.901129083033</v>
      </c>
      <c r="F22" s="361">
        <v>141.66676070990499</v>
      </c>
      <c r="G22" s="359">
        <v>110.64468911917101</v>
      </c>
      <c r="H22" s="361">
        <v>13.9063097254224</v>
      </c>
      <c r="I22" s="361">
        <v>19.866580967352</v>
      </c>
      <c r="J22" s="361">
        <v>2.1594858562013899</v>
      </c>
    </row>
    <row r="23" spans="2:10" x14ac:dyDescent="0.25">
      <c r="B23" s="360">
        <v>42666</v>
      </c>
      <c r="C23" s="361">
        <v>116.582684719802</v>
      </c>
      <c r="D23" s="361">
        <v>118.784726265253</v>
      </c>
      <c r="E23" s="361">
        <v>132.70196509210399</v>
      </c>
      <c r="F23" s="361">
        <v>138.03120179867801</v>
      </c>
      <c r="G23" s="359">
        <v>115.03056182122</v>
      </c>
      <c r="H23" s="361">
        <v>14.1127774142281</v>
      </c>
      <c r="I23" s="361">
        <v>20.131176638691699</v>
      </c>
      <c r="J23" s="361">
        <v>2.15557955502618</v>
      </c>
    </row>
    <row r="24" spans="2:10" x14ac:dyDescent="0.25">
      <c r="B24" s="360">
        <v>42673</v>
      </c>
      <c r="C24" s="361">
        <v>128.508649667356</v>
      </c>
      <c r="D24" s="361">
        <v>130.104899987452</v>
      </c>
      <c r="E24" s="361">
        <v>143.738679216533</v>
      </c>
      <c r="F24" s="361">
        <v>149.47700256186801</v>
      </c>
      <c r="G24" s="359">
        <v>118.029559270517</v>
      </c>
      <c r="H24" s="361">
        <v>13.966149733159099</v>
      </c>
      <c r="I24" s="361">
        <v>20.089504877295301</v>
      </c>
      <c r="J24" s="361">
        <v>2.19367393276656</v>
      </c>
    </row>
    <row r="25" spans="2:10" x14ac:dyDescent="0.25">
      <c r="B25" s="360">
        <v>42680</v>
      </c>
      <c r="C25" s="361">
        <v>121.52093166317199</v>
      </c>
      <c r="D25" s="361">
        <v>123.780900370232</v>
      </c>
      <c r="E25" s="361">
        <v>136.86474678482901</v>
      </c>
      <c r="F25" s="361">
        <v>142.58940900026701</v>
      </c>
      <c r="G25" s="359">
        <v>112.256280193237</v>
      </c>
      <c r="H25" s="361">
        <v>14.1698191113693</v>
      </c>
      <c r="I25" s="361">
        <v>20.245936103419599</v>
      </c>
      <c r="J25" s="361">
        <v>2.1488340932609198</v>
      </c>
    </row>
    <row r="26" spans="2:10" x14ac:dyDescent="0.25">
      <c r="B26" s="360">
        <v>42687</v>
      </c>
      <c r="C26" s="361">
        <v>114.24731713858399</v>
      </c>
      <c r="D26" s="361">
        <v>116.896111023868</v>
      </c>
      <c r="E26" s="361">
        <v>130.22232395082901</v>
      </c>
      <c r="F26" s="361">
        <v>135.647252668872</v>
      </c>
      <c r="G26" s="359">
        <v>101.91233974359</v>
      </c>
      <c r="H26" s="361">
        <v>14.4737874051666</v>
      </c>
      <c r="I26" s="361">
        <v>20.6887703906898</v>
      </c>
      <c r="J26" s="361">
        <v>2.1018163779572299</v>
      </c>
    </row>
    <row r="27" spans="2:10" x14ac:dyDescent="0.25">
      <c r="B27" s="360">
        <v>42694</v>
      </c>
      <c r="C27" s="361">
        <v>111.717330603913</v>
      </c>
      <c r="D27" s="361">
        <v>114.373032310646</v>
      </c>
      <c r="E27" s="361">
        <v>128.137375876855</v>
      </c>
      <c r="F27" s="361">
        <v>133.22350476110401</v>
      </c>
      <c r="G27" s="359">
        <v>97.965880503144703</v>
      </c>
      <c r="H27" s="361">
        <v>14.293927957524399</v>
      </c>
      <c r="I27" s="361">
        <v>20.427147984777498</v>
      </c>
      <c r="J27" s="361">
        <v>2.1181327954554598</v>
      </c>
    </row>
    <row r="28" spans="2:10" x14ac:dyDescent="0.25">
      <c r="B28" s="360">
        <v>42701</v>
      </c>
      <c r="C28" s="361">
        <v>114.81370904910101</v>
      </c>
      <c r="D28" s="361">
        <v>117.305564723858</v>
      </c>
      <c r="E28" s="361">
        <v>131.08200682850199</v>
      </c>
      <c r="F28" s="361">
        <v>135.84070601621201</v>
      </c>
      <c r="G28" s="359">
        <v>99.807585034013599</v>
      </c>
      <c r="H28" s="361">
        <v>13.875492186051099</v>
      </c>
      <c r="I28" s="361">
        <v>19.957081625738901</v>
      </c>
      <c r="J28" s="361">
        <v>2.1769029130801099</v>
      </c>
    </row>
    <row r="29" spans="2:10" x14ac:dyDescent="0.25">
      <c r="B29" s="360">
        <v>42708</v>
      </c>
      <c r="C29" s="361">
        <v>125.62666905293401</v>
      </c>
      <c r="D29" s="361">
        <v>127.326279851493</v>
      </c>
      <c r="E29" s="361">
        <v>141.22090818135999</v>
      </c>
      <c r="F29" s="361">
        <v>146.47153844593299</v>
      </c>
      <c r="G29" s="359">
        <v>109.646129326047</v>
      </c>
      <c r="H29" s="361">
        <v>13.8046607114449</v>
      </c>
      <c r="I29" s="361">
        <v>19.861120300872798</v>
      </c>
      <c r="J29" s="361">
        <v>2.25200665129241</v>
      </c>
    </row>
    <row r="30" spans="2:10" x14ac:dyDescent="0.25">
      <c r="B30" s="360">
        <v>42715</v>
      </c>
      <c r="C30" s="361">
        <v>125.874927600364</v>
      </c>
      <c r="D30" s="361">
        <v>127.705663043328</v>
      </c>
      <c r="E30" s="361">
        <v>140.80023783987701</v>
      </c>
      <c r="F30" s="361">
        <v>146.610792580186</v>
      </c>
      <c r="G30" s="359">
        <v>110.719201877934</v>
      </c>
      <c r="H30" s="361">
        <v>13.874527900874201</v>
      </c>
      <c r="I30" s="361">
        <v>19.932153040944499</v>
      </c>
      <c r="J30" s="361">
        <v>2.1410293224854899</v>
      </c>
    </row>
    <row r="31" spans="2:10" x14ac:dyDescent="0.25">
      <c r="B31" s="360">
        <v>42722</v>
      </c>
      <c r="C31" s="361">
        <v>124.032065347914</v>
      </c>
      <c r="D31" s="361">
        <v>126.476518262384</v>
      </c>
      <c r="E31" s="361">
        <v>139.24925328135501</v>
      </c>
      <c r="F31" s="361">
        <v>144.94971888038</v>
      </c>
      <c r="G31" s="359">
        <v>107.024903660886</v>
      </c>
      <c r="H31" s="361">
        <v>14.1278006667395</v>
      </c>
      <c r="I31" s="361">
        <v>20.216027903157201</v>
      </c>
      <c r="J31" s="361">
        <v>2.0864091414075001</v>
      </c>
    </row>
    <row r="32" spans="2:10" x14ac:dyDescent="0.25">
      <c r="B32" s="360">
        <v>42729</v>
      </c>
      <c r="C32" s="361">
        <v>120.659898838738</v>
      </c>
      <c r="D32" s="361">
        <v>123.72056896897401</v>
      </c>
      <c r="E32" s="361">
        <v>136.205745238893</v>
      </c>
      <c r="F32" s="361">
        <v>141.99362564174001</v>
      </c>
      <c r="G32" s="359">
        <v>103.54146141215099</v>
      </c>
      <c r="H32" s="361">
        <v>13.9632886187583</v>
      </c>
      <c r="I32" s="361">
        <v>20.098111517735902</v>
      </c>
      <c r="J32" s="361">
        <v>2.1386766715187799</v>
      </c>
    </row>
    <row r="33" spans="2:10" x14ac:dyDescent="0.25">
      <c r="B33" s="360">
        <v>42736</v>
      </c>
      <c r="C33" s="361">
        <v>127.87184107907299</v>
      </c>
      <c r="D33" s="361">
        <v>129.93544963013099</v>
      </c>
      <c r="E33" s="361">
        <v>143.034190766846</v>
      </c>
      <c r="F33" s="361">
        <v>149.411993694757</v>
      </c>
      <c r="G33" s="359">
        <v>113.429528594803</v>
      </c>
      <c r="H33" s="361">
        <v>13.9378221759635</v>
      </c>
      <c r="I33" s="361">
        <v>20.319415066612599</v>
      </c>
      <c r="J33" s="361">
        <v>2.1991243127671898</v>
      </c>
    </row>
    <row r="34" spans="2:10" x14ac:dyDescent="0.25">
      <c r="B34" s="360">
        <v>42743</v>
      </c>
      <c r="C34" s="361">
        <v>137.66819535013801</v>
      </c>
      <c r="D34" s="361">
        <v>139.26093484428901</v>
      </c>
      <c r="E34" s="361">
        <v>152.38085919716599</v>
      </c>
      <c r="F34" s="361">
        <v>158.30503854343101</v>
      </c>
      <c r="G34" s="359">
        <v>123.066503267974</v>
      </c>
      <c r="H34" s="361">
        <v>13.745780192246</v>
      </c>
      <c r="I34" s="361">
        <v>19.8734602361274</v>
      </c>
      <c r="J34" s="361">
        <v>2.15174309891656</v>
      </c>
    </row>
    <row r="35" spans="2:10" x14ac:dyDescent="0.25">
      <c r="B35" s="360">
        <v>42750</v>
      </c>
      <c r="C35" s="361">
        <v>132.70085715947201</v>
      </c>
      <c r="D35" s="361">
        <v>134.76763143817001</v>
      </c>
      <c r="E35" s="361">
        <v>147.757185132861</v>
      </c>
      <c r="F35" s="361">
        <v>153.348751673028</v>
      </c>
      <c r="G35" s="359">
        <v>116.721921921922</v>
      </c>
      <c r="H35" s="361">
        <v>13.981566475973199</v>
      </c>
      <c r="I35" s="361">
        <v>20.142437200693401</v>
      </c>
      <c r="J35" s="361">
        <v>2.1182316156806</v>
      </c>
    </row>
    <row r="36" spans="2:10" x14ac:dyDescent="0.25">
      <c r="B36" s="360">
        <v>42757</v>
      </c>
      <c r="C36" s="361">
        <v>125.276207511363</v>
      </c>
      <c r="D36" s="361">
        <v>127.936029556704</v>
      </c>
      <c r="E36" s="361">
        <v>141.03989212170299</v>
      </c>
      <c r="F36" s="361">
        <v>146.64919249920499</v>
      </c>
      <c r="G36" s="359">
        <v>119.927685387594</v>
      </c>
      <c r="H36" s="361">
        <v>14.5533611529794</v>
      </c>
      <c r="I36" s="361">
        <v>20.700133981200501</v>
      </c>
      <c r="J36" s="361">
        <v>2.0675454033128</v>
      </c>
    </row>
    <row r="37" spans="2:10" x14ac:dyDescent="0.25">
      <c r="B37" s="360">
        <v>42764</v>
      </c>
      <c r="C37" s="361">
        <v>120.063907734103</v>
      </c>
      <c r="D37" s="361">
        <v>123.205887397365</v>
      </c>
      <c r="E37" s="361">
        <v>136.080702475735</v>
      </c>
      <c r="F37" s="361">
        <v>141.08906691975301</v>
      </c>
      <c r="G37" s="359">
        <v>108.940716510903</v>
      </c>
      <c r="H37" s="361">
        <v>14.3394421177995</v>
      </c>
      <c r="I37" s="361">
        <v>20.3637337109299</v>
      </c>
      <c r="J37" s="361">
        <v>2.1203517844271298</v>
      </c>
    </row>
    <row r="38" spans="2:10" x14ac:dyDescent="0.25">
      <c r="B38" s="360">
        <v>42771</v>
      </c>
      <c r="C38" s="361">
        <v>121.573768393066</v>
      </c>
      <c r="D38" s="361">
        <v>124.09589947360099</v>
      </c>
      <c r="E38" s="361">
        <v>138.02824793518101</v>
      </c>
      <c r="F38" s="361">
        <v>143.20580454236</v>
      </c>
      <c r="G38" s="359">
        <v>110.194717261905</v>
      </c>
      <c r="H38" s="361">
        <v>14.389893948252199</v>
      </c>
      <c r="I38" s="361">
        <v>20.535850249108002</v>
      </c>
      <c r="J38" s="361">
        <v>2.0921022512817702</v>
      </c>
    </row>
    <row r="39" spans="2:10" x14ac:dyDescent="0.25">
      <c r="B39" s="360">
        <v>42778</v>
      </c>
      <c r="C39" s="361">
        <v>125.45247498624001</v>
      </c>
      <c r="D39" s="361">
        <v>127.844494167527</v>
      </c>
      <c r="E39" s="361">
        <v>141.52410589240199</v>
      </c>
      <c r="F39" s="361">
        <v>146.93696763282401</v>
      </c>
      <c r="G39" s="359">
        <v>110.903065883888</v>
      </c>
      <c r="H39" s="361">
        <v>14.005807472975</v>
      </c>
      <c r="I39" s="361">
        <v>20.272031000799299</v>
      </c>
      <c r="J39" s="361">
        <v>2.1813573977093501</v>
      </c>
    </row>
    <row r="40" spans="2:10" x14ac:dyDescent="0.25">
      <c r="B40" s="360">
        <v>42785</v>
      </c>
      <c r="C40" s="361">
        <v>135.202548620215</v>
      </c>
      <c r="D40" s="361">
        <v>136.70830898823701</v>
      </c>
      <c r="E40" s="361">
        <v>150.67172523224301</v>
      </c>
      <c r="F40" s="361">
        <v>156.48629297191201</v>
      </c>
      <c r="G40" s="359">
        <v>128.550934596595</v>
      </c>
      <c r="H40" s="361">
        <v>14.330348944321001</v>
      </c>
      <c r="I40" s="361">
        <v>20.3927305004534</v>
      </c>
      <c r="J40" s="361">
        <v>2.2335579172636901</v>
      </c>
    </row>
    <row r="41" spans="2:10" x14ac:dyDescent="0.25">
      <c r="B41" s="360">
        <v>42792</v>
      </c>
      <c r="C41" s="361">
        <v>129.970838765374</v>
      </c>
      <c r="D41" s="361">
        <v>131.84982842408499</v>
      </c>
      <c r="E41" s="361">
        <v>144.83994583152801</v>
      </c>
      <c r="F41" s="361">
        <v>150.93527478821801</v>
      </c>
      <c r="G41" s="359">
        <v>118.45015837584999</v>
      </c>
      <c r="H41" s="361">
        <v>14.051437604987401</v>
      </c>
      <c r="I41" s="361">
        <v>20.3243678481209</v>
      </c>
      <c r="J41" s="361">
        <v>2.1551109101777399</v>
      </c>
    </row>
    <row r="42" spans="2:10" x14ac:dyDescent="0.25">
      <c r="B42" s="360">
        <v>42799</v>
      </c>
      <c r="C42" s="361">
        <v>123.10831228678001</v>
      </c>
      <c r="D42" s="361">
        <v>125.302358904163</v>
      </c>
      <c r="E42" s="361">
        <v>138.45601932413899</v>
      </c>
      <c r="F42" s="361">
        <v>144.45908078922301</v>
      </c>
      <c r="G42" s="359">
        <v>109.57130420918401</v>
      </c>
      <c r="H42" s="361">
        <v>14.3409156711332</v>
      </c>
      <c r="I42" s="361">
        <v>20.546232539166802</v>
      </c>
      <c r="J42" s="361">
        <v>2.16534305306353</v>
      </c>
    </row>
    <row r="43" spans="2:10" x14ac:dyDescent="0.25">
      <c r="B43" s="360">
        <v>42806</v>
      </c>
      <c r="C43" s="361">
        <v>119.45372546346699</v>
      </c>
      <c r="D43" s="361">
        <v>122.174564805247</v>
      </c>
      <c r="E43" s="361">
        <v>135.42111148042201</v>
      </c>
      <c r="F43" s="361">
        <v>140.796423538613</v>
      </c>
      <c r="G43" s="359">
        <v>102.543050595238</v>
      </c>
      <c r="H43" s="361">
        <v>14.1965246857393</v>
      </c>
      <c r="I43" s="361">
        <v>20.280028967531301</v>
      </c>
      <c r="J43" s="361">
        <v>2.1466898579381799</v>
      </c>
    </row>
    <row r="44" spans="2:10" x14ac:dyDescent="0.25">
      <c r="B44" s="360">
        <v>42813</v>
      </c>
      <c r="C44" s="361">
        <v>116.57438590123</v>
      </c>
      <c r="D44" s="361">
        <v>119.455501286889</v>
      </c>
      <c r="E44" s="361">
        <v>132.67057009102601</v>
      </c>
      <c r="F44" s="361">
        <v>138.15402734206799</v>
      </c>
      <c r="G44" s="359">
        <v>101.335074404762</v>
      </c>
      <c r="H44" s="361">
        <v>14.624565160326</v>
      </c>
      <c r="I44" s="361">
        <v>20.783313050031001</v>
      </c>
      <c r="J44" s="361">
        <v>2.0896026785985198</v>
      </c>
    </row>
    <row r="45" spans="2:10" x14ac:dyDescent="0.25">
      <c r="B45" s="360">
        <v>42820</v>
      </c>
      <c r="C45" s="361">
        <v>113.774303757838</v>
      </c>
      <c r="D45" s="361">
        <v>117.11090621491201</v>
      </c>
      <c r="E45" s="361">
        <v>129.90762116597099</v>
      </c>
      <c r="F45" s="361">
        <v>135.59763101703601</v>
      </c>
      <c r="G45" s="359">
        <v>99.783856209150301</v>
      </c>
      <c r="H45" s="361">
        <v>14.7282646065857</v>
      </c>
      <c r="I45" s="361">
        <v>20.9905854982614</v>
      </c>
      <c r="J45" s="361">
        <v>2.0821893504899598</v>
      </c>
    </row>
    <row r="46" spans="2:10" x14ac:dyDescent="0.25">
      <c r="B46" s="360">
        <v>42827</v>
      </c>
      <c r="C46" s="361">
        <v>117.65972532693399</v>
      </c>
      <c r="D46" s="361">
        <v>120.13808396966699</v>
      </c>
      <c r="E46" s="361">
        <v>134.01860869862099</v>
      </c>
      <c r="F46" s="361">
        <v>139.613452061712</v>
      </c>
      <c r="G46" s="359">
        <v>102.771839708561</v>
      </c>
      <c r="H46" s="361">
        <v>14.9057754161733</v>
      </c>
      <c r="I46" s="361">
        <v>21.039218221421201</v>
      </c>
      <c r="J46" s="361">
        <v>2.0925731257507998</v>
      </c>
    </row>
    <row r="47" spans="2:10" x14ac:dyDescent="0.25">
      <c r="B47" s="360">
        <v>42834</v>
      </c>
      <c r="C47" s="361">
        <v>130.79690904894099</v>
      </c>
      <c r="D47" s="361">
        <v>132.43880853389399</v>
      </c>
      <c r="E47" s="361">
        <v>146.188119740427</v>
      </c>
      <c r="F47" s="361">
        <v>151.93310139453001</v>
      </c>
      <c r="G47" s="359">
        <v>117.749199971655</v>
      </c>
      <c r="H47" s="361">
        <v>14.2202697833662</v>
      </c>
      <c r="I47" s="361">
        <v>20.303714658744202</v>
      </c>
      <c r="J47" s="361">
        <v>2.1936341511847699</v>
      </c>
    </row>
    <row r="48" spans="2:10" x14ac:dyDescent="0.25">
      <c r="B48" s="360">
        <v>42841</v>
      </c>
      <c r="C48" s="361">
        <v>125.73148697428201</v>
      </c>
      <c r="D48" s="361">
        <v>127.928004810888</v>
      </c>
      <c r="E48" s="361">
        <v>140.68434241415801</v>
      </c>
      <c r="F48" s="361">
        <v>146.66025526441999</v>
      </c>
      <c r="G48" s="359">
        <v>111.573912627551</v>
      </c>
      <c r="H48" s="361">
        <v>14.125222621856</v>
      </c>
      <c r="I48" s="361">
        <v>20.2868887968637</v>
      </c>
      <c r="J48" s="361">
        <v>2.1188013218462101</v>
      </c>
    </row>
    <row r="49" spans="2:10" x14ac:dyDescent="0.25">
      <c r="B49" s="360">
        <v>42848</v>
      </c>
      <c r="C49" s="361">
        <v>121.71308181562</v>
      </c>
      <c r="D49" s="361">
        <v>124.15528007084001</v>
      </c>
      <c r="E49" s="361">
        <v>137.09013389111999</v>
      </c>
      <c r="F49" s="361">
        <v>142.87263760680199</v>
      </c>
      <c r="G49" s="359">
        <v>107.642990654206</v>
      </c>
      <c r="H49" s="361">
        <v>14.1032807485318</v>
      </c>
      <c r="I49" s="361">
        <v>20.242643370284298</v>
      </c>
      <c r="J49" s="361">
        <v>2.1704102722231302</v>
      </c>
    </row>
    <row r="50" spans="2:10" x14ac:dyDescent="0.25">
      <c r="B50" s="360">
        <v>42855</v>
      </c>
      <c r="C50" s="361">
        <v>122.523627388886</v>
      </c>
      <c r="D50" s="361">
        <v>124.606451910199</v>
      </c>
      <c r="E50" s="361">
        <v>138.83930006224799</v>
      </c>
      <c r="F50" s="361">
        <v>144.03124842353799</v>
      </c>
      <c r="G50" s="359">
        <v>108.62857142857099</v>
      </c>
      <c r="H50" s="361">
        <v>14.1520192687377</v>
      </c>
      <c r="I50" s="361">
        <v>20.1134222645662</v>
      </c>
      <c r="J50" s="361">
        <v>2.1479306389843398</v>
      </c>
    </row>
    <row r="51" spans="2:10" x14ac:dyDescent="0.25">
      <c r="B51" s="360">
        <v>42862</v>
      </c>
      <c r="C51" s="361">
        <v>128.86854287924899</v>
      </c>
      <c r="D51" s="361">
        <v>130.60304126351301</v>
      </c>
      <c r="E51" s="361">
        <v>144.20191607472</v>
      </c>
      <c r="F51" s="361">
        <v>150.118431772718</v>
      </c>
      <c r="G51" s="359">
        <v>114.26837962963</v>
      </c>
      <c r="H51" s="361">
        <v>14.1172966989818</v>
      </c>
      <c r="I51" s="361">
        <v>20.256579152576101</v>
      </c>
      <c r="J51" s="361">
        <v>2.1717796173349702</v>
      </c>
    </row>
    <row r="52" spans="2:10" x14ac:dyDescent="0.25">
      <c r="B52" s="360">
        <v>42869</v>
      </c>
      <c r="C52" s="361">
        <v>119.47224260346501</v>
      </c>
      <c r="D52" s="361">
        <v>121.858603351829</v>
      </c>
      <c r="E52" s="361">
        <v>134.761863818877</v>
      </c>
      <c r="F52" s="361">
        <v>140.83765799323999</v>
      </c>
      <c r="G52" s="359">
        <v>104.812052508503</v>
      </c>
      <c r="H52" s="361">
        <v>14.528050700442201</v>
      </c>
      <c r="I52" s="361">
        <v>20.732883761577298</v>
      </c>
      <c r="J52" s="361">
        <v>2.1345472418246501</v>
      </c>
    </row>
    <row r="53" spans="2:10" x14ac:dyDescent="0.25">
      <c r="B53" s="360">
        <v>42876</v>
      </c>
      <c r="C53" s="361">
        <v>115.21004581264199</v>
      </c>
      <c r="D53" s="361">
        <v>117.773301197924</v>
      </c>
      <c r="E53" s="361">
        <v>130.764475576655</v>
      </c>
      <c r="F53" s="361">
        <v>136.357094173044</v>
      </c>
      <c r="G53" s="359">
        <v>100.63380952381</v>
      </c>
      <c r="H53" s="361">
        <v>14.123579483893</v>
      </c>
      <c r="I53" s="361">
        <v>20.2854226580282</v>
      </c>
      <c r="J53" s="361">
        <v>2.1494031230777502</v>
      </c>
    </row>
    <row r="54" spans="2:10" x14ac:dyDescent="0.25">
      <c r="B54" s="360">
        <v>42883</v>
      </c>
      <c r="C54" s="361">
        <v>129.467365456214</v>
      </c>
      <c r="D54" s="361">
        <v>130.84988747342399</v>
      </c>
      <c r="E54" s="361">
        <v>146.672765619008</v>
      </c>
      <c r="F54" s="361">
        <v>151.98568888540899</v>
      </c>
      <c r="G54" s="359">
        <v>113.629969135802</v>
      </c>
      <c r="H54" s="361">
        <v>14.242543535452301</v>
      </c>
      <c r="I54" s="361">
        <v>20.469263307569399</v>
      </c>
      <c r="J54" s="361">
        <v>2.2003595642131302</v>
      </c>
    </row>
    <row r="55" spans="2:10" x14ac:dyDescent="0.25">
      <c r="B55" s="360">
        <v>42890</v>
      </c>
      <c r="C55" s="361">
        <v>130.45138341516</v>
      </c>
      <c r="D55" s="361">
        <v>132.31507662147499</v>
      </c>
      <c r="E55" s="361">
        <v>145.823598261852</v>
      </c>
      <c r="F55" s="361">
        <v>151.830701659586</v>
      </c>
      <c r="G55" s="359">
        <v>118.846428571429</v>
      </c>
      <c r="H55" s="361">
        <v>14.3027017087265</v>
      </c>
      <c r="I55" s="361">
        <v>20.512243828980701</v>
      </c>
      <c r="J55" s="361">
        <v>2.15546282626332</v>
      </c>
    </row>
    <row r="56" spans="2:10" x14ac:dyDescent="0.25">
      <c r="B56" s="360">
        <v>42897</v>
      </c>
      <c r="C56" s="361">
        <v>122.795849463365</v>
      </c>
      <c r="D56" s="361">
        <v>124.81133886200899</v>
      </c>
      <c r="E56" s="361">
        <v>138.42957472032199</v>
      </c>
      <c r="F56" s="361">
        <v>144.07934126836</v>
      </c>
      <c r="G56" s="359">
        <v>113.527232142857</v>
      </c>
      <c r="H56" s="361">
        <v>14.447086781763399</v>
      </c>
      <c r="I56" s="361">
        <v>20.572455753914099</v>
      </c>
      <c r="J56" s="361">
        <v>2.1250722171385599</v>
      </c>
    </row>
    <row r="57" spans="2:10" x14ac:dyDescent="0.25">
      <c r="B57" s="360">
        <v>42904</v>
      </c>
      <c r="C57" s="361">
        <v>115.035043276246</v>
      </c>
      <c r="D57" s="361">
        <v>117.75336005716299</v>
      </c>
      <c r="E57" s="361">
        <v>131.03469981248401</v>
      </c>
      <c r="F57" s="361">
        <v>136.63468453960701</v>
      </c>
      <c r="G57" s="359">
        <v>102.28403273809499</v>
      </c>
      <c r="H57" s="361">
        <v>14.508244686212899</v>
      </c>
      <c r="I57" s="361">
        <v>20.6129070537134</v>
      </c>
      <c r="J57" s="361">
        <v>2.13761596520279</v>
      </c>
    </row>
    <row r="58" spans="2:10" x14ac:dyDescent="0.25">
      <c r="B58" s="360">
        <v>42911</v>
      </c>
      <c r="C58" s="361">
        <v>109.676677872818</v>
      </c>
      <c r="D58" s="361">
        <v>112.668657705657</v>
      </c>
      <c r="E58" s="361">
        <v>125.758405543249</v>
      </c>
      <c r="F58" s="361">
        <v>131.38829621549499</v>
      </c>
      <c r="G58" s="359">
        <v>99.909880952381002</v>
      </c>
      <c r="H58" s="361">
        <v>14.7162398254316</v>
      </c>
      <c r="I58" s="361">
        <v>20.832391781598801</v>
      </c>
      <c r="J58" s="361">
        <v>2.1093734280661698</v>
      </c>
    </row>
    <row r="59" spans="2:10" x14ac:dyDescent="0.25">
      <c r="B59" s="360">
        <v>42918</v>
      </c>
      <c r="C59" s="361">
        <v>114.95697647625499</v>
      </c>
      <c r="D59" s="361">
        <v>117.236812430515</v>
      </c>
      <c r="E59" s="361">
        <v>131.47777762737201</v>
      </c>
      <c r="F59" s="361">
        <v>136.97731434812101</v>
      </c>
      <c r="G59" s="359">
        <v>100.50251207729499</v>
      </c>
      <c r="H59" s="361">
        <v>14.494279760247201</v>
      </c>
      <c r="I59" s="361">
        <v>20.7748625526153</v>
      </c>
      <c r="J59" s="361">
        <v>2.1601801142185502</v>
      </c>
    </row>
    <row r="60" spans="2:10" x14ac:dyDescent="0.25">
      <c r="B60" s="360">
        <v>42925</v>
      </c>
      <c r="C60" s="361">
        <v>122.188542078574</v>
      </c>
      <c r="D60" s="361">
        <v>124.341207141494</v>
      </c>
      <c r="E60" s="361">
        <v>137.633858894588</v>
      </c>
      <c r="F60" s="361">
        <v>143.51319521494699</v>
      </c>
      <c r="G60" s="359">
        <v>110.504017857143</v>
      </c>
      <c r="H60" s="361">
        <v>13.894387118974</v>
      </c>
      <c r="I60" s="361">
        <v>20.111518791382</v>
      </c>
      <c r="J60" s="361">
        <v>2.2250230018791699</v>
      </c>
    </row>
    <row r="61" spans="2:10" x14ac:dyDescent="0.25">
      <c r="B61" s="360">
        <v>42932</v>
      </c>
      <c r="C61" s="361">
        <v>116.26285744905201</v>
      </c>
      <c r="D61" s="361">
        <v>118.545489371592</v>
      </c>
      <c r="E61" s="361">
        <v>131.769533993219</v>
      </c>
      <c r="F61" s="361">
        <v>137.60374280395399</v>
      </c>
      <c r="G61" s="359">
        <v>104.221577380952</v>
      </c>
      <c r="H61" s="361">
        <v>14.4465085299317</v>
      </c>
      <c r="I61" s="361">
        <v>20.587085660324799</v>
      </c>
      <c r="J61" s="361">
        <v>2.1327714295030602</v>
      </c>
    </row>
    <row r="62" spans="2:10" x14ac:dyDescent="0.25">
      <c r="B62" s="360">
        <v>42939</v>
      </c>
      <c r="C62" s="361">
        <v>113.627751797885</v>
      </c>
      <c r="D62" s="361">
        <v>116.294534698329</v>
      </c>
      <c r="E62" s="361">
        <v>129.813839375264</v>
      </c>
      <c r="F62" s="361">
        <v>135.57607022076601</v>
      </c>
      <c r="G62" s="359">
        <v>128.263341670724</v>
      </c>
      <c r="H62" s="361">
        <v>14.817536939951699</v>
      </c>
      <c r="I62" s="361">
        <v>21.0141380787523</v>
      </c>
      <c r="J62" s="361">
        <v>2.0371023987684098</v>
      </c>
    </row>
    <row r="63" spans="2:10" x14ac:dyDescent="0.25">
      <c r="B63" s="360">
        <v>42946</v>
      </c>
      <c r="C63" s="361">
        <v>112.30781656021099</v>
      </c>
      <c r="D63" s="361">
        <v>115.092600758556</v>
      </c>
      <c r="E63" s="361">
        <v>128.485184128246</v>
      </c>
      <c r="F63" s="361">
        <v>134.272043506063</v>
      </c>
      <c r="G63" s="359">
        <v>132.15157476417599</v>
      </c>
      <c r="H63" s="361">
        <v>14.917843464771799</v>
      </c>
      <c r="I63" s="361">
        <v>21.022158769893402</v>
      </c>
      <c r="J63" s="361">
        <v>2.0030534887331899</v>
      </c>
    </row>
    <row r="64" spans="2:10" x14ac:dyDescent="0.25">
      <c r="B64" s="360">
        <v>42953</v>
      </c>
      <c r="C64" s="361">
        <v>123.46836302285899</v>
      </c>
      <c r="D64" s="361">
        <v>125.376832031414</v>
      </c>
      <c r="E64" s="361">
        <v>139.154159090636</v>
      </c>
      <c r="F64" s="361">
        <v>144.978725339872</v>
      </c>
      <c r="G64" s="359">
        <v>134.70947621747101</v>
      </c>
      <c r="H64" s="361">
        <v>14.7378893045975</v>
      </c>
      <c r="I64" s="361">
        <v>20.742199551114101</v>
      </c>
      <c r="J64" s="361">
        <v>2.0776601150248499</v>
      </c>
    </row>
    <row r="65" spans="2:10" x14ac:dyDescent="0.25">
      <c r="B65" s="360">
        <v>42960</v>
      </c>
      <c r="C65" s="361">
        <v>123.799511533464</v>
      </c>
      <c r="D65" s="361">
        <v>125.844500717275</v>
      </c>
      <c r="E65" s="361">
        <v>139.108096060338</v>
      </c>
      <c r="F65" s="361">
        <v>145.26860658214801</v>
      </c>
      <c r="G65" s="359">
        <v>130.154188126929</v>
      </c>
      <c r="H65" s="361">
        <v>14.6062169784595</v>
      </c>
      <c r="I65" s="361">
        <v>20.751509704396799</v>
      </c>
      <c r="J65" s="361">
        <v>2.08682288578719</v>
      </c>
    </row>
    <row r="66" spans="2:10" x14ac:dyDescent="0.25">
      <c r="B66" s="360">
        <v>42967</v>
      </c>
      <c r="C66" s="361">
        <v>117.946402987177</v>
      </c>
      <c r="D66" s="361">
        <v>120.403841896074</v>
      </c>
      <c r="E66" s="361">
        <v>133.687897986411</v>
      </c>
      <c r="F66" s="361">
        <v>139.68989813807499</v>
      </c>
      <c r="G66" s="359">
        <v>127.442750418668</v>
      </c>
      <c r="H66" s="361">
        <v>14.7147035854397</v>
      </c>
      <c r="I66" s="361">
        <v>20.937476370589501</v>
      </c>
      <c r="J66" s="361">
        <v>2.0923310638499801</v>
      </c>
    </row>
    <row r="67" spans="2:10" x14ac:dyDescent="0.25">
      <c r="B67" s="360">
        <v>42974</v>
      </c>
      <c r="C67" s="361">
        <v>115.539072450769</v>
      </c>
      <c r="D67" s="361">
        <v>118.015074439156</v>
      </c>
      <c r="E67" s="361">
        <v>131.65558980630601</v>
      </c>
      <c r="F67" s="361">
        <v>137.53044645679901</v>
      </c>
      <c r="G67" s="359">
        <v>113.40058914728699</v>
      </c>
      <c r="H67" s="361">
        <v>14.7902048505154</v>
      </c>
      <c r="I67" s="361">
        <v>21.2832076523671</v>
      </c>
      <c r="J67" s="361">
        <v>2.0946454026011798</v>
      </c>
    </row>
    <row r="68" spans="2:10" x14ac:dyDescent="0.25">
      <c r="B68" s="360">
        <v>42981</v>
      </c>
      <c r="C68" s="361">
        <v>130.85513909446999</v>
      </c>
      <c r="D68" s="361">
        <v>132.26272795486099</v>
      </c>
      <c r="E68" s="361">
        <v>146.58599233026001</v>
      </c>
      <c r="F68" s="361">
        <v>152.98385317553601</v>
      </c>
      <c r="G68" s="359">
        <v>129.39988839285701</v>
      </c>
      <c r="H68" s="361">
        <v>14.689630858732601</v>
      </c>
      <c r="I68" s="361">
        <v>21.202511716657</v>
      </c>
      <c r="J68" s="361">
        <v>2.0934882390094902</v>
      </c>
    </row>
    <row r="69" spans="2:10" x14ac:dyDescent="0.25">
      <c r="B69" s="360">
        <v>42988</v>
      </c>
      <c r="C69" s="361">
        <v>125.38439367325201</v>
      </c>
      <c r="D69" s="361">
        <v>127.28561214656099</v>
      </c>
      <c r="E69" s="361">
        <v>140.87775209832</v>
      </c>
      <c r="F69" s="361">
        <v>147.21874457346499</v>
      </c>
      <c r="G69" s="359">
        <v>123.549270833333</v>
      </c>
      <c r="H69" s="361">
        <v>14.7391640600522</v>
      </c>
      <c r="I69" s="361">
        <v>21.173883076828002</v>
      </c>
      <c r="J69" s="361">
        <v>2.04852643920132</v>
      </c>
    </row>
    <row r="70" spans="2:10" x14ac:dyDescent="0.25">
      <c r="B70" s="360">
        <v>42995</v>
      </c>
      <c r="C70" s="361">
        <v>117.655594318772</v>
      </c>
      <c r="D70" s="361">
        <v>120.14895587768</v>
      </c>
      <c r="E70" s="361">
        <v>133.664938745992</v>
      </c>
      <c r="F70" s="361">
        <v>139.80415018078699</v>
      </c>
      <c r="G70" s="359">
        <v>116.553072562358</v>
      </c>
      <c r="H70" s="361">
        <v>14.8713227837881</v>
      </c>
      <c r="I70" s="361">
        <v>21.3438476992897</v>
      </c>
      <c r="J70" s="361">
        <v>2.07087258381193</v>
      </c>
    </row>
    <row r="71" spans="2:10" x14ac:dyDescent="0.25">
      <c r="B71" s="360">
        <v>43002</v>
      </c>
      <c r="C71" s="361">
        <v>120.190946828256</v>
      </c>
      <c r="D71" s="361">
        <v>122.05335670345499</v>
      </c>
      <c r="E71" s="361">
        <v>136.50309084152201</v>
      </c>
      <c r="F71" s="361">
        <v>142.61439275388901</v>
      </c>
      <c r="G71" s="359">
        <v>130.221074766355</v>
      </c>
      <c r="H71" s="361">
        <v>14.692736366500201</v>
      </c>
      <c r="I71" s="361">
        <v>21.212865729760601</v>
      </c>
      <c r="J71" s="361">
        <v>2.09907449833447</v>
      </c>
    </row>
    <row r="72" spans="2:10" x14ac:dyDescent="0.25">
      <c r="B72" s="360">
        <v>43009</v>
      </c>
      <c r="C72" s="361">
        <v>132.23877773593199</v>
      </c>
      <c r="D72" s="361">
        <v>133.742072287231</v>
      </c>
      <c r="E72" s="361">
        <v>148.425905649827</v>
      </c>
      <c r="F72" s="361">
        <v>154.346516531031</v>
      </c>
      <c r="G72" s="359">
        <v>131.60756393298101</v>
      </c>
      <c r="H72" s="361">
        <v>14.657793334180299</v>
      </c>
      <c r="I72" s="361">
        <v>21.086436180395701</v>
      </c>
      <c r="J72" s="361">
        <v>2.1798302804284599</v>
      </c>
    </row>
    <row r="73" spans="2:10" x14ac:dyDescent="0.25">
      <c r="B73" s="360">
        <v>43016</v>
      </c>
      <c r="C73" s="361">
        <v>124.58542993049601</v>
      </c>
      <c r="D73" s="361">
        <v>126.46884198386</v>
      </c>
      <c r="E73" s="361">
        <v>140.12724648458001</v>
      </c>
      <c r="F73" s="361">
        <v>146.56565643640999</v>
      </c>
      <c r="G73" s="359">
        <v>121.08974723538699</v>
      </c>
      <c r="H73" s="361">
        <v>14.864784754973501</v>
      </c>
      <c r="I73" s="361">
        <v>21.3814033488243</v>
      </c>
      <c r="J73" s="361">
        <v>2.1233458479466201</v>
      </c>
    </row>
    <row r="74" spans="2:10" x14ac:dyDescent="0.25">
      <c r="B74" s="360">
        <v>43023</v>
      </c>
      <c r="C74" s="361">
        <v>123.70010731427899</v>
      </c>
      <c r="D74" s="361">
        <v>125.400447035737</v>
      </c>
      <c r="E74" s="361">
        <v>140.09852756599901</v>
      </c>
      <c r="F74" s="361">
        <v>146.084380164956</v>
      </c>
      <c r="G74" s="359">
        <v>124.772105654762</v>
      </c>
      <c r="H74" s="361">
        <v>14.6796011322464</v>
      </c>
      <c r="I74" s="361">
        <v>21.229720701078801</v>
      </c>
      <c r="J74" s="361">
        <v>2.1448038469442801</v>
      </c>
    </row>
    <row r="75" spans="2:10" x14ac:dyDescent="0.25">
      <c r="B75" s="360">
        <v>43030</v>
      </c>
      <c r="C75" s="361">
        <v>135.553956486738</v>
      </c>
      <c r="D75" s="361">
        <v>137.01858694527499</v>
      </c>
      <c r="E75" s="361">
        <v>151.137691442782</v>
      </c>
      <c r="F75" s="361">
        <v>157.43126542145799</v>
      </c>
      <c r="G75" s="359">
        <v>136.00937500000001</v>
      </c>
      <c r="H75" s="361">
        <v>14.3910564347934</v>
      </c>
      <c r="I75" s="361">
        <v>20.9316757761917</v>
      </c>
      <c r="J75" s="361">
        <v>2.21564830298122</v>
      </c>
    </row>
    <row r="76" spans="2:10" x14ac:dyDescent="0.25">
      <c r="B76" s="360">
        <v>43037</v>
      </c>
      <c r="C76" s="361">
        <v>133.02901913420999</v>
      </c>
      <c r="D76" s="361">
        <v>134.60858388544401</v>
      </c>
      <c r="E76" s="361">
        <v>148.077979974443</v>
      </c>
      <c r="F76" s="361">
        <v>154.612138329598</v>
      </c>
      <c r="G76" s="359">
        <v>131.46302083333299</v>
      </c>
      <c r="H76" s="361">
        <v>14.335867618721799</v>
      </c>
      <c r="I76" s="361">
        <v>20.974631502162602</v>
      </c>
      <c r="J76" s="361">
        <v>2.1200259844070599</v>
      </c>
    </row>
    <row r="77" spans="2:10" x14ac:dyDescent="0.25">
      <c r="B77" s="360">
        <v>43044</v>
      </c>
      <c r="C77" s="361">
        <v>127.971963842652</v>
      </c>
      <c r="D77" s="361">
        <v>130.36314882990999</v>
      </c>
      <c r="E77" s="361">
        <v>143.96244215250499</v>
      </c>
      <c r="F77" s="361">
        <v>150.002328575664</v>
      </c>
      <c r="G77" s="359">
        <v>127.16950334543399</v>
      </c>
      <c r="H77" s="361">
        <v>14.666145012885</v>
      </c>
      <c r="I77" s="361">
        <v>21.210760227919401</v>
      </c>
      <c r="J77" s="361">
        <v>2.1428210289503098</v>
      </c>
    </row>
    <row r="78" spans="2:10" x14ac:dyDescent="0.25">
      <c r="B78" s="360">
        <v>43051</v>
      </c>
      <c r="C78" s="361">
        <v>139.06623294048401</v>
      </c>
      <c r="D78" s="361">
        <v>140.300087996538</v>
      </c>
      <c r="E78" s="361">
        <v>154.69081265729099</v>
      </c>
      <c r="F78" s="361">
        <v>160.986199305995</v>
      </c>
      <c r="G78" s="359">
        <v>132.322821003401</v>
      </c>
      <c r="H78" s="361">
        <v>14.1621464365418</v>
      </c>
      <c r="I78" s="361">
        <v>20.808016615176999</v>
      </c>
      <c r="J78" s="361">
        <v>2.2212081158797701</v>
      </c>
    </row>
    <row r="79" spans="2:10" x14ac:dyDescent="0.25">
      <c r="B79" s="360">
        <v>43058</v>
      </c>
      <c r="C79" s="361">
        <v>137.128611761851</v>
      </c>
      <c r="D79" s="361">
        <v>138.863820936954</v>
      </c>
      <c r="E79" s="361">
        <v>152.499509653009</v>
      </c>
      <c r="F79" s="361">
        <v>158.89654451306399</v>
      </c>
      <c r="G79" s="359">
        <v>132.60076636904799</v>
      </c>
      <c r="H79" s="361">
        <v>14.188016476076299</v>
      </c>
      <c r="I79" s="361">
        <v>20.887041605290001</v>
      </c>
      <c r="J79" s="361">
        <v>2.1887893117462198</v>
      </c>
    </row>
    <row r="80" spans="2:10" x14ac:dyDescent="0.25">
      <c r="B80" s="360">
        <v>43065</v>
      </c>
      <c r="C80" s="361">
        <v>130.587943109582</v>
      </c>
      <c r="D80" s="361">
        <v>132.83060272669999</v>
      </c>
      <c r="E80" s="361">
        <v>146.41540909495899</v>
      </c>
      <c r="F80" s="361">
        <v>152.57026152578601</v>
      </c>
      <c r="G80" s="359">
        <v>126.654992559524</v>
      </c>
      <c r="H80" s="361">
        <v>14.5020150392728</v>
      </c>
      <c r="I80" s="361">
        <v>21.0131152539056</v>
      </c>
      <c r="J80" s="361">
        <v>2.1951817638545101</v>
      </c>
    </row>
    <row r="81" spans="2:10" x14ac:dyDescent="0.25">
      <c r="B81" s="360">
        <v>43072</v>
      </c>
      <c r="C81" s="361">
        <v>132.83622179609301</v>
      </c>
      <c r="D81" s="361">
        <v>134.48073825854399</v>
      </c>
      <c r="E81" s="361">
        <v>150.07006397224899</v>
      </c>
      <c r="F81" s="361">
        <v>155.59364035653201</v>
      </c>
      <c r="G81" s="359">
        <v>131.479322916667</v>
      </c>
      <c r="H81" s="361">
        <v>15.0223850534171</v>
      </c>
      <c r="I81" s="361">
        <v>21.544724695197399</v>
      </c>
      <c r="J81" s="361">
        <v>2.11125877879677</v>
      </c>
    </row>
    <row r="82" spans="2:10" x14ac:dyDescent="0.25">
      <c r="B82" s="360">
        <v>43079</v>
      </c>
      <c r="C82" s="361">
        <v>140.12844043507999</v>
      </c>
      <c r="D82" s="361">
        <v>141.960721198773</v>
      </c>
      <c r="E82" s="361">
        <v>156.061963252335</v>
      </c>
      <c r="F82" s="361">
        <v>162.29549244970599</v>
      </c>
      <c r="G82" s="359">
        <v>135.74407153486399</v>
      </c>
      <c r="H82" s="361">
        <v>14.0001852413357</v>
      </c>
      <c r="I82" s="361">
        <v>20.955372116414601</v>
      </c>
      <c r="J82" s="361">
        <v>2.36733916736183</v>
      </c>
    </row>
    <row r="83" spans="2:10" x14ac:dyDescent="0.25">
      <c r="B83" s="360">
        <v>43086</v>
      </c>
      <c r="C83" s="361">
        <v>136.81604315592</v>
      </c>
      <c r="D83" s="361">
        <v>138.733514725942</v>
      </c>
      <c r="E83" s="361">
        <v>152.69936432857199</v>
      </c>
      <c r="F83" s="361">
        <v>159.01477743062</v>
      </c>
      <c r="G83" s="359">
        <v>132.28253472222201</v>
      </c>
      <c r="H83" s="361">
        <v>14.5273528440941</v>
      </c>
      <c r="I83" s="361">
        <v>21.335653559986799</v>
      </c>
      <c r="J83" s="361">
        <v>2.1781010641722198</v>
      </c>
    </row>
    <row r="84" spans="2:10" x14ac:dyDescent="0.25">
      <c r="B84" s="360">
        <v>43093</v>
      </c>
      <c r="C84" s="361">
        <v>129.73104527181499</v>
      </c>
      <c r="D84" s="361">
        <v>131.73331829685</v>
      </c>
      <c r="E84" s="361">
        <v>146.29920233407</v>
      </c>
      <c r="F84" s="361">
        <v>152.410699539039</v>
      </c>
      <c r="G84" s="359">
        <v>128.27209821428599</v>
      </c>
      <c r="H84" s="361">
        <v>14.962025733121999</v>
      </c>
      <c r="I84" s="361">
        <v>21.661872781063</v>
      </c>
      <c r="J84" s="361">
        <v>2.1468293450304499</v>
      </c>
    </row>
    <row r="85" spans="2:10" x14ac:dyDescent="0.25">
      <c r="B85" s="360">
        <v>43100</v>
      </c>
      <c r="C85" s="361">
        <v>131.32203048953099</v>
      </c>
      <c r="D85" s="361">
        <v>133.27111210527701</v>
      </c>
      <c r="E85" s="361">
        <v>147.95542358260701</v>
      </c>
      <c r="F85" s="361">
        <v>154.11558169866501</v>
      </c>
      <c r="G85" s="359">
        <v>133.67633928571399</v>
      </c>
      <c r="H85" s="361">
        <v>14.4652673066385</v>
      </c>
      <c r="I85" s="361">
        <v>21.2018563413043</v>
      </c>
      <c r="J85" s="361">
        <v>2.1551254619128799</v>
      </c>
    </row>
    <row r="86" spans="2:10" x14ac:dyDescent="0.25">
      <c r="B86" s="360">
        <v>43107</v>
      </c>
      <c r="C86" s="361">
        <v>139.63466616249599</v>
      </c>
      <c r="D86" s="361">
        <v>141.593342358044</v>
      </c>
      <c r="E86" s="361">
        <v>155.92762137381001</v>
      </c>
      <c r="F86" s="361">
        <v>162.074974924559</v>
      </c>
      <c r="G86" s="359">
        <v>136.900865221088</v>
      </c>
      <c r="H86" s="361">
        <v>13.978572612228399</v>
      </c>
      <c r="I86" s="361">
        <v>20.902010314992101</v>
      </c>
      <c r="J86" s="361">
        <v>2.3737407100756398</v>
      </c>
    </row>
    <row r="87" spans="2:10" x14ac:dyDescent="0.25">
      <c r="B87" s="360">
        <v>43114</v>
      </c>
      <c r="C87" s="361">
        <v>134.99717571871</v>
      </c>
      <c r="D87" s="361">
        <v>137.097442444781</v>
      </c>
      <c r="E87" s="361">
        <v>151.12814387111899</v>
      </c>
      <c r="F87" s="361">
        <v>157.22494159002201</v>
      </c>
      <c r="G87" s="359">
        <v>131.53725056689299</v>
      </c>
      <c r="H87" s="361">
        <v>14.340414697635</v>
      </c>
      <c r="I87" s="361">
        <v>21.088338389998299</v>
      </c>
      <c r="J87" s="361">
        <v>2.1950469592449999</v>
      </c>
    </row>
    <row r="88" spans="2:10" x14ac:dyDescent="0.25">
      <c r="B88" s="360">
        <v>43121</v>
      </c>
      <c r="C88" s="361">
        <v>128.90430636004501</v>
      </c>
      <c r="D88" s="361">
        <v>131.18744315220101</v>
      </c>
      <c r="E88" s="361">
        <v>144.85953750039101</v>
      </c>
      <c r="F88" s="361">
        <v>151.145002623164</v>
      </c>
      <c r="G88" s="359">
        <v>129.04879464285699</v>
      </c>
      <c r="H88" s="361">
        <v>14.3869564115834</v>
      </c>
      <c r="I88" s="361">
        <v>21.1579459878234</v>
      </c>
      <c r="J88" s="361">
        <v>2.1495532343611901</v>
      </c>
    </row>
    <row r="89" spans="2:10" x14ac:dyDescent="0.25">
      <c r="B89" s="360">
        <v>43128</v>
      </c>
      <c r="C89" s="361">
        <v>126.298584266947</v>
      </c>
      <c r="D89" s="361">
        <v>128.5632785061</v>
      </c>
      <c r="E89" s="361">
        <v>142.47751650595001</v>
      </c>
      <c r="F89" s="361">
        <v>148.750643972277</v>
      </c>
      <c r="G89" s="359">
        <v>124.764598214286</v>
      </c>
      <c r="H89" s="361">
        <v>14.8825167236404</v>
      </c>
      <c r="I89" s="361">
        <v>21.556435501397299</v>
      </c>
      <c r="J89" s="361">
        <v>2.1163140868729999</v>
      </c>
    </row>
    <row r="90" spans="2:10" x14ac:dyDescent="0.25">
      <c r="B90" s="360">
        <v>43135</v>
      </c>
      <c r="C90" s="361">
        <v>125.60345286763</v>
      </c>
      <c r="D90" s="361">
        <v>128.13088548621499</v>
      </c>
      <c r="E90" s="361">
        <v>142.2959505112</v>
      </c>
      <c r="F90" s="361">
        <v>148.58787502291199</v>
      </c>
      <c r="G90" s="359">
        <v>126.014397321429</v>
      </c>
      <c r="H90" s="361">
        <v>14.9920355902424</v>
      </c>
      <c r="I90" s="361">
        <v>21.885714544727598</v>
      </c>
      <c r="J90" s="361">
        <v>2.2009474573466798</v>
      </c>
    </row>
    <row r="91" spans="2:10" x14ac:dyDescent="0.25">
      <c r="B91" s="360">
        <v>43142</v>
      </c>
      <c r="C91" s="361">
        <v>134.591787023168</v>
      </c>
      <c r="D91" s="361">
        <v>136.46146241096901</v>
      </c>
      <c r="E91" s="361">
        <v>152.09972000836601</v>
      </c>
      <c r="F91" s="361">
        <v>157.91093947730801</v>
      </c>
      <c r="G91" s="359">
        <v>133.30085190039301</v>
      </c>
      <c r="H91" s="361">
        <v>14.6993285794799</v>
      </c>
      <c r="I91" s="361">
        <v>21.5629096865745</v>
      </c>
      <c r="J91" s="361">
        <v>2.37199993383831</v>
      </c>
    </row>
    <row r="92" spans="2:10" x14ac:dyDescent="0.25">
      <c r="B92" s="360">
        <v>43149</v>
      </c>
      <c r="C92" s="361">
        <v>138.89027693052</v>
      </c>
      <c r="D92" s="361">
        <v>140.74515636503301</v>
      </c>
      <c r="E92" s="361">
        <v>154.64297050408101</v>
      </c>
      <c r="F92" s="361">
        <v>160.94517176140999</v>
      </c>
      <c r="G92" s="359">
        <v>137.23373724489801</v>
      </c>
      <c r="H92" s="361">
        <v>14.345108788351901</v>
      </c>
      <c r="I92" s="361">
        <v>21.251933927783998</v>
      </c>
      <c r="J92" s="361">
        <v>2.4289751266055402</v>
      </c>
    </row>
    <row r="93" spans="2:10" x14ac:dyDescent="0.25">
      <c r="B93" s="360">
        <v>43156</v>
      </c>
      <c r="C93" s="361">
        <v>130.76831058135599</v>
      </c>
      <c r="D93" s="361">
        <v>132.84221948627601</v>
      </c>
      <c r="E93" s="361">
        <v>146.914788428164</v>
      </c>
      <c r="F93" s="361">
        <v>153.22093685406401</v>
      </c>
      <c r="G93" s="359">
        <v>124.490811011905</v>
      </c>
      <c r="H93" s="361">
        <v>14.8839034779075</v>
      </c>
      <c r="I93" s="361">
        <v>21.622407380221599</v>
      </c>
      <c r="J93" s="361">
        <v>2.2490697430821398</v>
      </c>
    </row>
    <row r="94" spans="2:10" x14ac:dyDescent="0.25">
      <c r="B94" s="360">
        <v>43163</v>
      </c>
      <c r="C94" s="361">
        <v>124.89857832167201</v>
      </c>
      <c r="D94" s="361">
        <v>127.337040912205</v>
      </c>
      <c r="E94" s="361">
        <v>141.38785602738301</v>
      </c>
      <c r="F94" s="361">
        <v>147.38896692820299</v>
      </c>
      <c r="G94" s="359">
        <v>116.591478129713</v>
      </c>
      <c r="H94" s="361">
        <v>14.8857874740897</v>
      </c>
      <c r="I94" s="361">
        <v>21.726668800639199</v>
      </c>
      <c r="J94" s="361">
        <v>2.2559169879102301</v>
      </c>
    </row>
    <row r="95" spans="2:10" x14ac:dyDescent="0.25">
      <c r="B95" s="360">
        <v>43170</v>
      </c>
      <c r="C95" s="361">
        <v>138.220587421223</v>
      </c>
      <c r="D95" s="361">
        <v>139.73907917358699</v>
      </c>
      <c r="E95" s="361">
        <v>155.49773452228899</v>
      </c>
      <c r="F95" s="361">
        <v>161.02810572171899</v>
      </c>
      <c r="G95" s="359">
        <v>131.00470238095201</v>
      </c>
      <c r="H95" s="361">
        <v>14.4778633277861</v>
      </c>
      <c r="I95" s="361">
        <v>21.412147219056902</v>
      </c>
      <c r="J95" s="361">
        <v>2.3798271495865699</v>
      </c>
    </row>
    <row r="96" spans="2:10" x14ac:dyDescent="0.25">
      <c r="B96" s="360">
        <v>43177</v>
      </c>
      <c r="C96" s="361">
        <v>131.316594575632</v>
      </c>
      <c r="D96" s="361">
        <v>133.368603654878</v>
      </c>
      <c r="E96" s="361">
        <v>147.68427947589501</v>
      </c>
      <c r="F96" s="361">
        <v>153.79732624201301</v>
      </c>
      <c r="G96" s="359">
        <v>126.85453869047601</v>
      </c>
      <c r="H96" s="361">
        <v>14.612910523460499</v>
      </c>
      <c r="I96" s="361">
        <v>21.434419292339498</v>
      </c>
      <c r="J96" s="361">
        <v>2.2897386173332599</v>
      </c>
    </row>
    <row r="97" spans="2:10" x14ac:dyDescent="0.25">
      <c r="B97" s="360">
        <v>43184</v>
      </c>
      <c r="C97" s="361">
        <v>126.17460552963701</v>
      </c>
      <c r="D97" s="361">
        <v>129.857775458003</v>
      </c>
      <c r="E97" s="361">
        <v>142.93488804503301</v>
      </c>
      <c r="F97" s="361">
        <v>149.26695041526301</v>
      </c>
      <c r="G97" s="359">
        <v>119.510406091371</v>
      </c>
      <c r="H97" s="361">
        <v>14.6374292903095</v>
      </c>
      <c r="I97" s="361">
        <v>21.462487161736401</v>
      </c>
      <c r="J97" s="361">
        <v>2.3083914216646102</v>
      </c>
    </row>
    <row r="98" spans="2:10" x14ac:dyDescent="0.25">
      <c r="B98" s="360">
        <v>43191</v>
      </c>
      <c r="C98" s="361">
        <v>133.03973784392201</v>
      </c>
      <c r="D98" s="361">
        <v>135.645076224924</v>
      </c>
      <c r="E98" s="361">
        <v>150.323807625905</v>
      </c>
      <c r="F98" s="361">
        <v>156.265756976126</v>
      </c>
      <c r="G98" s="359">
        <v>125.185394265233</v>
      </c>
      <c r="H98" s="361">
        <v>14.4853239898188</v>
      </c>
      <c r="I98" s="361">
        <v>21.455893053074799</v>
      </c>
      <c r="J98" s="361">
        <v>2.3708453395472402</v>
      </c>
    </row>
    <row r="99" spans="2:10" x14ac:dyDescent="0.25">
      <c r="B99" s="360">
        <v>43198</v>
      </c>
      <c r="C99" s="361">
        <v>142.64078213886401</v>
      </c>
      <c r="D99" s="361">
        <v>144.37081343333099</v>
      </c>
      <c r="E99" s="361">
        <v>158.597228769292</v>
      </c>
      <c r="F99" s="361">
        <v>164.85392816013399</v>
      </c>
      <c r="G99" s="359">
        <v>135.82683881064199</v>
      </c>
      <c r="H99" s="361">
        <v>14.3231756491128</v>
      </c>
      <c r="I99" s="361">
        <v>21.2469899006181</v>
      </c>
      <c r="J99" s="361">
        <v>2.3917610329462402</v>
      </c>
    </row>
    <row r="100" spans="2:10" x14ac:dyDescent="0.25">
      <c r="B100" s="360">
        <v>43205</v>
      </c>
      <c r="C100" s="361">
        <v>136.30936443578599</v>
      </c>
      <c r="D100" s="361">
        <v>138.88839217061701</v>
      </c>
      <c r="E100" s="361">
        <v>152.45165468615301</v>
      </c>
      <c r="F100" s="361">
        <v>158.56228262681199</v>
      </c>
      <c r="G100" s="359">
        <v>130.07761904761901</v>
      </c>
      <c r="H100" s="361">
        <v>14.4774560058821</v>
      </c>
      <c r="I100" s="361">
        <v>21.2292838755289</v>
      </c>
      <c r="J100" s="361">
        <v>2.2782545664400402</v>
      </c>
    </row>
    <row r="101" spans="2:10" x14ac:dyDescent="0.25">
      <c r="B101" s="360">
        <v>43212</v>
      </c>
      <c r="C101" s="361">
        <v>140.46935880683401</v>
      </c>
      <c r="D101" s="361">
        <v>142.524948624827</v>
      </c>
      <c r="E101" s="361">
        <v>157.46391030857299</v>
      </c>
      <c r="F101" s="361">
        <v>163.13396038821099</v>
      </c>
      <c r="G101" s="359">
        <v>133.06400304414001</v>
      </c>
      <c r="H101" s="361">
        <v>14.518033866201</v>
      </c>
      <c r="I101" s="361">
        <v>21.2631347123802</v>
      </c>
      <c r="J101" s="361">
        <v>2.3567832336569698</v>
      </c>
    </row>
    <row r="102" spans="2:10" x14ac:dyDescent="0.25">
      <c r="B102" s="360">
        <v>43219</v>
      </c>
      <c r="C102" s="361">
        <v>145.838753607836</v>
      </c>
      <c r="D102" s="361">
        <v>147.67369637454399</v>
      </c>
      <c r="E102" s="361">
        <v>161.49683616443301</v>
      </c>
      <c r="F102" s="361">
        <v>167.73013703270999</v>
      </c>
      <c r="G102" s="359">
        <v>139.108843537415</v>
      </c>
      <c r="H102" s="361">
        <v>14.273201145125199</v>
      </c>
      <c r="I102" s="361">
        <v>21.107803183411299</v>
      </c>
      <c r="J102" s="361">
        <v>2.3736158645111498</v>
      </c>
    </row>
    <row r="103" spans="2:10" x14ac:dyDescent="0.25">
      <c r="B103" s="360">
        <v>43226</v>
      </c>
      <c r="C103" s="361">
        <v>140.31603347198401</v>
      </c>
      <c r="D103" s="361">
        <v>142.85598321224501</v>
      </c>
      <c r="E103" s="361">
        <v>156.34486141657499</v>
      </c>
      <c r="F103" s="361">
        <v>162.735568231732</v>
      </c>
      <c r="G103" s="359">
        <v>133.06063988095201</v>
      </c>
      <c r="H103" s="361">
        <v>14.5775133682708</v>
      </c>
      <c r="I103" s="361">
        <v>21.381107323801299</v>
      </c>
      <c r="J103" s="361">
        <v>2.3159907845942498</v>
      </c>
    </row>
    <row r="104" spans="2:10" x14ac:dyDescent="0.25">
      <c r="B104" s="360">
        <v>43233</v>
      </c>
      <c r="C104" s="361">
        <v>139.907694155656</v>
      </c>
      <c r="D104" s="361">
        <v>142.812760984503</v>
      </c>
      <c r="E104" s="361">
        <v>156.81706913754601</v>
      </c>
      <c r="F104" s="361">
        <v>162.889440454132</v>
      </c>
      <c r="G104" s="359">
        <v>133.56078828828799</v>
      </c>
      <c r="H104" s="361">
        <v>14.883446618709399</v>
      </c>
      <c r="I104" s="361">
        <v>21.6643395261484</v>
      </c>
      <c r="J104" s="361">
        <v>2.2743924397153501</v>
      </c>
    </row>
    <row r="105" spans="2:10" x14ac:dyDescent="0.25">
      <c r="B105" s="360">
        <v>43240</v>
      </c>
      <c r="C105" s="361">
        <v>151.41757200259201</v>
      </c>
      <c r="D105" s="361">
        <v>153.08749467092801</v>
      </c>
      <c r="E105" s="361">
        <v>167.419715603848</v>
      </c>
      <c r="F105" s="361">
        <v>173.45250669882401</v>
      </c>
      <c r="G105" s="359">
        <v>144.99061791383201</v>
      </c>
      <c r="H105" s="361">
        <v>14.4837358440044</v>
      </c>
      <c r="I105" s="361">
        <v>21.269251747576799</v>
      </c>
      <c r="J105" s="361">
        <v>2.49598052683403</v>
      </c>
    </row>
    <row r="106" spans="2:10" x14ac:dyDescent="0.25">
      <c r="B106" s="360">
        <v>43247</v>
      </c>
      <c r="C106" s="361">
        <v>150.62360887515601</v>
      </c>
      <c r="D106" s="361">
        <v>152.80613673727601</v>
      </c>
      <c r="E106" s="361">
        <v>166.35123162933399</v>
      </c>
      <c r="F106" s="361">
        <v>172.72971148769</v>
      </c>
      <c r="G106" s="359">
        <v>143.514319039914</v>
      </c>
      <c r="H106" s="361">
        <v>14.488398095601401</v>
      </c>
      <c r="I106" s="361">
        <v>21.3049899323556</v>
      </c>
      <c r="J106" s="361">
        <v>2.3323687282734502</v>
      </c>
    </row>
    <row r="107" spans="2:10" x14ac:dyDescent="0.25">
      <c r="B107" s="360">
        <v>43254</v>
      </c>
      <c r="C107" s="361">
        <v>143.27081688609599</v>
      </c>
      <c r="D107" s="361">
        <v>145.77186036209301</v>
      </c>
      <c r="E107" s="361">
        <v>159.28471959790801</v>
      </c>
      <c r="F107" s="361">
        <v>165.62167635082699</v>
      </c>
      <c r="G107" s="359">
        <v>138.3009375</v>
      </c>
      <c r="H107" s="361">
        <v>14.7659697503729</v>
      </c>
      <c r="I107" s="361">
        <v>21.5181656966814</v>
      </c>
      <c r="J107" s="361">
        <v>2.3422635956697402</v>
      </c>
    </row>
    <row r="108" spans="2:10" x14ac:dyDescent="0.25">
      <c r="B108" s="360">
        <v>43261</v>
      </c>
      <c r="C108" s="361">
        <v>141.709989527499</v>
      </c>
      <c r="D108" s="361">
        <v>143.954652863315</v>
      </c>
      <c r="E108" s="361">
        <v>158.777704425395</v>
      </c>
      <c r="F108" s="361">
        <v>164.581238154131</v>
      </c>
      <c r="G108" s="359">
        <v>137.54659090909101</v>
      </c>
      <c r="H108" s="361">
        <v>14.7159465253057</v>
      </c>
      <c r="I108" s="361">
        <v>21.522565367678698</v>
      </c>
      <c r="J108" s="361">
        <v>2.3572193539516899</v>
      </c>
    </row>
    <row r="109" spans="2:10" x14ac:dyDescent="0.25">
      <c r="B109" s="360">
        <v>43268</v>
      </c>
      <c r="C109" s="361">
        <v>149.905520367544</v>
      </c>
      <c r="D109" s="361">
        <v>151.927428358713</v>
      </c>
      <c r="E109" s="361">
        <v>165.982302367118</v>
      </c>
      <c r="F109" s="361">
        <v>172.236316001402</v>
      </c>
      <c r="G109" s="359">
        <v>145.10163690476199</v>
      </c>
      <c r="H109" s="361">
        <v>14.343725840117299</v>
      </c>
      <c r="I109" s="361">
        <v>21.2073941209959</v>
      </c>
      <c r="J109" s="361">
        <v>2.4360551947473401</v>
      </c>
    </row>
    <row r="110" spans="2:10" x14ac:dyDescent="0.25">
      <c r="B110" s="360">
        <v>43275</v>
      </c>
      <c r="C110" s="361">
        <v>143.85755350038599</v>
      </c>
      <c r="D110" s="361">
        <v>146.07590006537899</v>
      </c>
      <c r="E110" s="361">
        <v>159.85919020136501</v>
      </c>
      <c r="F110" s="361">
        <v>166.20834144849101</v>
      </c>
      <c r="G110" s="359">
        <v>137.16901785714299</v>
      </c>
      <c r="H110" s="361">
        <v>14.691727281383001</v>
      </c>
      <c r="I110" s="361">
        <v>21.5165033314384</v>
      </c>
      <c r="J110" s="361">
        <v>2.2780610794545701</v>
      </c>
    </row>
    <row r="111" spans="2:10" x14ac:dyDescent="0.25">
      <c r="B111" s="360"/>
      <c r="C111" s="361"/>
      <c r="D111" s="361"/>
      <c r="E111" s="361"/>
      <c r="F111" s="361"/>
      <c r="G111" s="359"/>
      <c r="H111" s="361"/>
      <c r="I111" s="361"/>
      <c r="J111" s="361"/>
    </row>
    <row r="112" spans="2:10" x14ac:dyDescent="0.25">
      <c r="B112" s="360"/>
      <c r="C112" s="361"/>
      <c r="D112" s="361"/>
      <c r="E112" s="361"/>
      <c r="F112" s="361"/>
      <c r="G112" s="359"/>
      <c r="H112" s="361"/>
      <c r="I112" s="361"/>
      <c r="J112" s="361"/>
    </row>
    <row r="113" spans="2:10" x14ac:dyDescent="0.25">
      <c r="B113" s="360"/>
      <c r="C113" s="361"/>
      <c r="D113" s="361"/>
      <c r="E113" s="361"/>
      <c r="F113" s="361"/>
      <c r="G113" s="359"/>
      <c r="H113" s="361"/>
      <c r="I113" s="361"/>
      <c r="J113" s="361"/>
    </row>
    <row r="114" spans="2:10" x14ac:dyDescent="0.25">
      <c r="B114" s="360"/>
      <c r="C114" s="361"/>
      <c r="D114" s="361"/>
      <c r="E114" s="361"/>
      <c r="F114" s="361"/>
      <c r="G114" s="359"/>
      <c r="H114" s="361"/>
      <c r="I114" s="361"/>
      <c r="J114" s="361"/>
    </row>
    <row r="115" spans="2:10" x14ac:dyDescent="0.25">
      <c r="B115" s="360"/>
      <c r="C115" s="361"/>
      <c r="D115" s="361"/>
      <c r="E115" s="361"/>
      <c r="F115" s="361"/>
      <c r="G115" s="359"/>
      <c r="H115" s="361"/>
      <c r="I115" s="361"/>
      <c r="J115" s="361"/>
    </row>
    <row r="116" spans="2:10" x14ac:dyDescent="0.25">
      <c r="B116" s="360"/>
      <c r="C116" s="361"/>
      <c r="D116" s="361"/>
      <c r="E116" s="361"/>
      <c r="F116" s="361"/>
      <c r="G116" s="359"/>
      <c r="H116" s="361"/>
      <c r="I116" s="361"/>
      <c r="J116" s="361"/>
    </row>
    <row r="117" spans="2:10" x14ac:dyDescent="0.25">
      <c r="B117" s="360"/>
      <c r="C117" s="361"/>
      <c r="D117" s="361"/>
      <c r="E117" s="361"/>
      <c r="F117" s="361"/>
      <c r="G117" s="359"/>
      <c r="H117" s="361"/>
      <c r="I117" s="361"/>
      <c r="J117" s="361"/>
    </row>
    <row r="118" spans="2:10" x14ac:dyDescent="0.25">
      <c r="B118" s="360"/>
      <c r="C118" s="361"/>
      <c r="D118" s="361"/>
      <c r="E118" s="361"/>
      <c r="F118" s="361"/>
      <c r="G118" s="359"/>
      <c r="H118" s="361"/>
      <c r="I118" s="361"/>
      <c r="J118" s="361"/>
    </row>
    <row r="119" spans="2:10" x14ac:dyDescent="0.25">
      <c r="B119" s="360"/>
      <c r="C119" s="361"/>
      <c r="D119" s="361"/>
      <c r="E119" s="361"/>
      <c r="F119" s="361"/>
      <c r="G119" s="359"/>
      <c r="H119" s="361"/>
      <c r="I119" s="361"/>
      <c r="J119" s="361"/>
    </row>
    <row r="120" spans="2:10" x14ac:dyDescent="0.25">
      <c r="B120" s="360"/>
      <c r="C120" s="361"/>
      <c r="D120" s="361"/>
      <c r="E120" s="361"/>
      <c r="F120" s="361"/>
      <c r="G120" s="359"/>
      <c r="H120" s="361"/>
      <c r="I120" s="361"/>
      <c r="J120" s="361"/>
    </row>
    <row r="121" spans="2:10" x14ac:dyDescent="0.25">
      <c r="B121" s="360"/>
      <c r="C121" s="361"/>
      <c r="D121" s="361"/>
      <c r="E121" s="361"/>
      <c r="F121" s="361"/>
      <c r="G121" s="359"/>
      <c r="H121" s="361"/>
      <c r="I121" s="361"/>
      <c r="J121" s="361"/>
    </row>
    <row r="122" spans="2:10" x14ac:dyDescent="0.25">
      <c r="B122" s="360"/>
      <c r="C122" s="361"/>
      <c r="D122" s="361"/>
      <c r="E122" s="361"/>
      <c r="F122" s="361"/>
      <c r="G122" s="359"/>
      <c r="H122" s="361"/>
      <c r="I122" s="361"/>
      <c r="J122" s="361"/>
    </row>
    <row r="123" spans="2:10" x14ac:dyDescent="0.25">
      <c r="B123" s="360"/>
      <c r="C123" s="361"/>
      <c r="D123" s="361"/>
      <c r="E123" s="361"/>
      <c r="F123" s="361"/>
      <c r="G123" s="359"/>
      <c r="H123" s="361"/>
      <c r="I123" s="361"/>
      <c r="J123" s="361"/>
    </row>
    <row r="124" spans="2:10" x14ac:dyDescent="0.25">
      <c r="B124" s="360"/>
      <c r="C124" s="361"/>
      <c r="D124" s="361"/>
      <c r="E124" s="361"/>
      <c r="F124" s="361"/>
      <c r="G124" s="359"/>
      <c r="H124" s="361"/>
      <c r="I124" s="361"/>
      <c r="J124" s="361"/>
    </row>
    <row r="125" spans="2:10" x14ac:dyDescent="0.25">
      <c r="B125" s="360"/>
      <c r="C125" s="361"/>
      <c r="D125" s="361"/>
      <c r="E125" s="361"/>
      <c r="F125" s="361"/>
      <c r="G125" s="359"/>
      <c r="H125" s="361"/>
      <c r="I125" s="361"/>
      <c r="J125" s="361"/>
    </row>
    <row r="126" spans="2:10" x14ac:dyDescent="0.25">
      <c r="B126" s="360"/>
      <c r="C126" s="361"/>
      <c r="D126" s="361"/>
      <c r="E126" s="361"/>
      <c r="F126" s="361"/>
      <c r="G126" s="359"/>
      <c r="H126" s="361"/>
      <c r="I126" s="361"/>
      <c r="J126" s="361"/>
    </row>
    <row r="127" spans="2:10" x14ac:dyDescent="0.25">
      <c r="B127" s="360"/>
      <c r="C127" s="361"/>
      <c r="D127" s="361"/>
      <c r="E127" s="361"/>
      <c r="F127" s="361"/>
      <c r="G127" s="359"/>
      <c r="H127" s="361"/>
      <c r="I127" s="361"/>
      <c r="J127" s="361"/>
    </row>
    <row r="128" spans="2:10" x14ac:dyDescent="0.25">
      <c r="B128" s="360"/>
      <c r="C128" s="361"/>
      <c r="D128" s="361"/>
      <c r="E128" s="361"/>
      <c r="F128" s="361"/>
      <c r="G128" s="359"/>
      <c r="H128" s="361"/>
      <c r="I128" s="361"/>
      <c r="J128" s="361"/>
    </row>
    <row r="129" spans="2:10" x14ac:dyDescent="0.25">
      <c r="B129" s="360"/>
      <c r="C129" s="361"/>
      <c r="D129" s="361"/>
      <c r="E129" s="361"/>
      <c r="F129" s="361"/>
      <c r="G129" s="359"/>
      <c r="H129" s="361"/>
      <c r="I129" s="361"/>
      <c r="J129" s="361"/>
    </row>
    <row r="130" spans="2:10" x14ac:dyDescent="0.25">
      <c r="B130" s="360"/>
      <c r="C130" s="361"/>
      <c r="D130" s="361"/>
      <c r="E130" s="361"/>
      <c r="F130" s="361"/>
      <c r="G130" s="359"/>
      <c r="H130" s="361"/>
      <c r="I130" s="361"/>
      <c r="J130" s="361"/>
    </row>
    <row r="131" spans="2:10" x14ac:dyDescent="0.25">
      <c r="B131" s="360"/>
      <c r="C131" s="361"/>
      <c r="D131" s="361"/>
      <c r="E131" s="361"/>
      <c r="F131" s="361"/>
      <c r="G131" s="359"/>
      <c r="H131" s="361"/>
      <c r="I131" s="361"/>
      <c r="J131" s="361"/>
    </row>
    <row r="132" spans="2:10" x14ac:dyDescent="0.25">
      <c r="B132" s="360"/>
      <c r="C132" s="361"/>
      <c r="D132" s="361"/>
      <c r="E132" s="361"/>
      <c r="F132" s="361"/>
      <c r="G132" s="359"/>
      <c r="H132" s="361"/>
      <c r="I132" s="361"/>
      <c r="J132" s="361"/>
    </row>
    <row r="133" spans="2:10" x14ac:dyDescent="0.25">
      <c r="B133" s="360"/>
      <c r="C133" s="361"/>
      <c r="D133" s="361"/>
      <c r="E133" s="361"/>
      <c r="F133" s="361"/>
      <c r="G133" s="359"/>
      <c r="H133" s="361"/>
      <c r="I133" s="361"/>
      <c r="J133" s="361"/>
    </row>
    <row r="134" spans="2:10" x14ac:dyDescent="0.25">
      <c r="B134" s="360"/>
      <c r="C134" s="361"/>
      <c r="D134" s="361"/>
      <c r="E134" s="361"/>
      <c r="F134" s="361"/>
      <c r="G134" s="359"/>
      <c r="H134" s="361"/>
      <c r="I134" s="361"/>
      <c r="J134" s="361"/>
    </row>
    <row r="135" spans="2:10" x14ac:dyDescent="0.25">
      <c r="B135" s="360"/>
      <c r="C135" s="361"/>
      <c r="D135" s="361"/>
      <c r="E135" s="361"/>
      <c r="F135" s="361"/>
      <c r="G135" s="359"/>
      <c r="H135" s="361"/>
      <c r="I135" s="361"/>
      <c r="J135" s="361"/>
    </row>
    <row r="136" spans="2:10" x14ac:dyDescent="0.25">
      <c r="B136" s="360"/>
      <c r="C136" s="361"/>
      <c r="D136" s="361"/>
      <c r="E136" s="361"/>
      <c r="F136" s="361"/>
      <c r="G136" s="359"/>
      <c r="H136" s="361"/>
      <c r="I136" s="361"/>
      <c r="J136" s="361"/>
    </row>
    <row r="137" spans="2:10" x14ac:dyDescent="0.25">
      <c r="B137" s="360"/>
      <c r="C137" s="361"/>
      <c r="D137" s="361"/>
      <c r="E137" s="361"/>
      <c r="F137" s="361"/>
      <c r="G137" s="359"/>
      <c r="H137" s="361"/>
      <c r="I137" s="361"/>
      <c r="J137" s="361"/>
    </row>
    <row r="138" spans="2:10" x14ac:dyDescent="0.25">
      <c r="B138" s="360"/>
      <c r="C138" s="361"/>
      <c r="D138" s="361"/>
      <c r="E138" s="361"/>
      <c r="F138" s="361"/>
      <c r="G138" s="359"/>
      <c r="H138" s="361"/>
      <c r="I138" s="361"/>
      <c r="J138" s="361"/>
    </row>
    <row r="139" spans="2:10" x14ac:dyDescent="0.25">
      <c r="B139" s="360"/>
      <c r="C139" s="361"/>
      <c r="D139" s="361"/>
      <c r="E139" s="361"/>
      <c r="F139" s="361"/>
      <c r="G139" s="359"/>
      <c r="H139" s="361"/>
      <c r="I139" s="361"/>
      <c r="J139" s="361"/>
    </row>
    <row r="140" spans="2:10" x14ac:dyDescent="0.25">
      <c r="B140" s="360"/>
      <c r="C140" s="361"/>
      <c r="D140" s="361"/>
      <c r="E140" s="361"/>
      <c r="F140" s="361"/>
      <c r="G140" s="359"/>
      <c r="H140" s="361"/>
      <c r="I140" s="361"/>
      <c r="J140" s="361"/>
    </row>
    <row r="141" spans="2:10" x14ac:dyDescent="0.25">
      <c r="B141" s="360"/>
      <c r="C141" s="361"/>
      <c r="D141" s="361"/>
      <c r="E141" s="361"/>
      <c r="F141" s="361"/>
      <c r="G141" s="359"/>
      <c r="H141" s="361"/>
      <c r="I141" s="361"/>
      <c r="J141" s="361"/>
    </row>
    <row r="142" spans="2:10" x14ac:dyDescent="0.25">
      <c r="B142" s="360"/>
      <c r="C142" s="361"/>
      <c r="D142" s="361"/>
      <c r="E142" s="361"/>
      <c r="F142" s="361"/>
      <c r="G142" s="359"/>
      <c r="H142" s="361"/>
      <c r="I142" s="361"/>
      <c r="J142" s="361"/>
    </row>
    <row r="143" spans="2:10" x14ac:dyDescent="0.25">
      <c r="B143" s="360"/>
      <c r="C143" s="361"/>
      <c r="D143" s="361"/>
      <c r="E143" s="361"/>
      <c r="F143" s="361"/>
      <c r="G143" s="359"/>
      <c r="H143" s="361"/>
      <c r="I143" s="361"/>
      <c r="J143" s="361"/>
    </row>
    <row r="144" spans="2:10" x14ac:dyDescent="0.25">
      <c r="B144" s="360"/>
      <c r="C144" s="361"/>
      <c r="D144" s="361"/>
      <c r="E144" s="361"/>
      <c r="F144" s="361"/>
      <c r="G144" s="359"/>
      <c r="H144" s="361"/>
      <c r="I144" s="361"/>
      <c r="J144" s="361"/>
    </row>
    <row r="145" spans="2:10" x14ac:dyDescent="0.25">
      <c r="B145" s="360"/>
      <c r="C145" s="361"/>
      <c r="D145" s="361"/>
      <c r="E145" s="361"/>
      <c r="F145" s="361"/>
      <c r="G145" s="359"/>
      <c r="H145" s="361"/>
      <c r="I145" s="361"/>
      <c r="J145" s="361"/>
    </row>
    <row r="146" spans="2:10" x14ac:dyDescent="0.25">
      <c r="B146" s="360"/>
      <c r="C146" s="361"/>
      <c r="D146" s="361"/>
      <c r="E146" s="361"/>
      <c r="F146" s="361"/>
      <c r="G146" s="359"/>
      <c r="H146" s="361"/>
      <c r="I146" s="361"/>
      <c r="J146" s="361"/>
    </row>
    <row r="147" spans="2:10" x14ac:dyDescent="0.25">
      <c r="B147" s="360"/>
      <c r="C147" s="361"/>
      <c r="D147" s="361"/>
      <c r="E147" s="361"/>
      <c r="F147" s="361"/>
      <c r="G147" s="359"/>
      <c r="H147" s="361"/>
      <c r="I147" s="361"/>
      <c r="J147" s="361"/>
    </row>
    <row r="148" spans="2:10" x14ac:dyDescent="0.25">
      <c r="B148" s="360"/>
      <c r="C148" s="361"/>
      <c r="D148" s="361"/>
      <c r="E148" s="361"/>
      <c r="F148" s="361"/>
      <c r="G148" s="359"/>
      <c r="H148" s="361"/>
      <c r="I148" s="361"/>
      <c r="J148" s="361"/>
    </row>
    <row r="149" spans="2:10" x14ac:dyDescent="0.25">
      <c r="B149" s="360"/>
      <c r="C149" s="361"/>
      <c r="D149" s="361"/>
      <c r="E149" s="361"/>
      <c r="F149" s="361"/>
      <c r="G149" s="359"/>
      <c r="H149" s="361"/>
      <c r="I149" s="361"/>
      <c r="J149" s="361"/>
    </row>
    <row r="150" spans="2:10" x14ac:dyDescent="0.25">
      <c r="B150" s="360"/>
      <c r="C150" s="361"/>
      <c r="D150" s="361"/>
      <c r="E150" s="361"/>
      <c r="F150" s="361"/>
      <c r="G150" s="359"/>
      <c r="H150" s="361"/>
      <c r="I150" s="361"/>
      <c r="J150" s="361"/>
    </row>
    <row r="151" spans="2:10" x14ac:dyDescent="0.25">
      <c r="B151" s="360"/>
      <c r="C151" s="361"/>
      <c r="D151" s="361"/>
      <c r="E151" s="361"/>
      <c r="F151" s="361"/>
      <c r="G151" s="359"/>
      <c r="H151" s="361"/>
      <c r="I151" s="361"/>
      <c r="J151" s="361"/>
    </row>
    <row r="152" spans="2:10" x14ac:dyDescent="0.25">
      <c r="B152" s="360"/>
      <c r="C152" s="361"/>
      <c r="D152" s="361"/>
      <c r="E152" s="361"/>
      <c r="F152" s="361"/>
      <c r="G152" s="359"/>
      <c r="H152" s="361"/>
      <c r="I152" s="361"/>
      <c r="J152" s="361"/>
    </row>
    <row r="153" spans="2:10" x14ac:dyDescent="0.25">
      <c r="B153" s="360"/>
      <c r="C153" s="361"/>
      <c r="D153" s="361"/>
      <c r="E153" s="361"/>
      <c r="F153" s="361"/>
      <c r="G153" s="359"/>
      <c r="H153" s="361"/>
      <c r="I153" s="361"/>
      <c r="J153" s="361"/>
    </row>
    <row r="154" spans="2:10" x14ac:dyDescent="0.25">
      <c r="B154" s="360"/>
      <c r="C154" s="361"/>
      <c r="D154" s="361"/>
      <c r="E154" s="361"/>
      <c r="F154" s="361"/>
      <c r="G154" s="359"/>
      <c r="H154" s="361"/>
      <c r="I154" s="361"/>
      <c r="J154" s="361"/>
    </row>
    <row r="155" spans="2:10" x14ac:dyDescent="0.25">
      <c r="B155" s="360"/>
      <c r="C155" s="361"/>
      <c r="D155" s="361"/>
      <c r="E155" s="361"/>
      <c r="F155" s="361"/>
      <c r="G155" s="359"/>
      <c r="H155" s="361"/>
      <c r="I155" s="361"/>
      <c r="J155" s="361"/>
    </row>
    <row r="156" spans="2:10" x14ac:dyDescent="0.25">
      <c r="B156" s="360"/>
      <c r="C156" s="361"/>
      <c r="D156" s="361"/>
      <c r="E156" s="361"/>
      <c r="F156" s="361"/>
      <c r="G156" s="359"/>
      <c r="H156" s="361"/>
      <c r="I156" s="361"/>
      <c r="J156" s="361"/>
    </row>
    <row r="157" spans="2:10" x14ac:dyDescent="0.25">
      <c r="B157" s="360"/>
      <c r="C157" s="361"/>
      <c r="D157" s="361"/>
      <c r="E157" s="361"/>
      <c r="F157" s="361"/>
      <c r="G157" s="359"/>
      <c r="H157" s="361"/>
      <c r="I157" s="361"/>
      <c r="J157" s="361"/>
    </row>
    <row r="158" spans="2:10" x14ac:dyDescent="0.25">
      <c r="B158" s="360"/>
      <c r="C158" s="361"/>
      <c r="D158" s="361"/>
      <c r="E158" s="361"/>
      <c r="F158" s="361"/>
      <c r="G158" s="359"/>
      <c r="H158" s="361"/>
      <c r="I158" s="361"/>
      <c r="J158" s="361"/>
    </row>
    <row r="159" spans="2:10" x14ac:dyDescent="0.25">
      <c r="B159" s="360"/>
      <c r="C159" s="361"/>
      <c r="D159" s="361"/>
      <c r="E159" s="361"/>
      <c r="F159" s="361"/>
      <c r="G159" s="359"/>
      <c r="H159" s="361"/>
      <c r="I159" s="361"/>
      <c r="J159" s="361"/>
    </row>
    <row r="160" spans="2:10" x14ac:dyDescent="0.25">
      <c r="B160" s="360"/>
      <c r="C160" s="361"/>
      <c r="D160" s="361"/>
      <c r="E160" s="361"/>
      <c r="F160" s="361"/>
      <c r="G160" s="359"/>
      <c r="H160" s="361"/>
      <c r="I160" s="361"/>
      <c r="J160" s="361"/>
    </row>
    <row r="161" spans="2:10" x14ac:dyDescent="0.25">
      <c r="B161" s="360"/>
      <c r="C161" s="361"/>
      <c r="D161" s="361"/>
      <c r="E161" s="361"/>
      <c r="F161" s="361"/>
      <c r="G161" s="359"/>
      <c r="H161" s="361"/>
      <c r="I161" s="361"/>
      <c r="J161" s="361"/>
    </row>
    <row r="162" spans="2:10" x14ac:dyDescent="0.25">
      <c r="B162" s="360"/>
      <c r="C162" s="361"/>
      <c r="D162" s="361"/>
      <c r="E162" s="361"/>
      <c r="F162" s="361"/>
      <c r="G162" s="359"/>
      <c r="H162" s="361"/>
      <c r="I162" s="361"/>
      <c r="J162" s="361"/>
    </row>
    <row r="163" spans="2:10" x14ac:dyDescent="0.25">
      <c r="B163" s="360"/>
      <c r="C163" s="361"/>
      <c r="D163" s="361"/>
      <c r="E163" s="361"/>
      <c r="F163" s="361"/>
      <c r="G163" s="359"/>
      <c r="H163" s="361"/>
      <c r="I163" s="361"/>
      <c r="J163" s="361"/>
    </row>
    <row r="164" spans="2:10" x14ac:dyDescent="0.25">
      <c r="B164" s="360"/>
      <c r="C164" s="361"/>
      <c r="D164" s="361"/>
      <c r="E164" s="361"/>
      <c r="F164" s="361"/>
      <c r="G164" s="359"/>
      <c r="H164" s="361"/>
      <c r="I164" s="361"/>
      <c r="J164" s="361"/>
    </row>
    <row r="165" spans="2:10" x14ac:dyDescent="0.25">
      <c r="B165" s="360"/>
      <c r="C165" s="361"/>
      <c r="D165" s="361"/>
      <c r="E165" s="361"/>
      <c r="F165" s="361"/>
      <c r="G165" s="359"/>
      <c r="H165" s="361"/>
      <c r="I165" s="361"/>
      <c r="J165" s="361"/>
    </row>
    <row r="166" spans="2:10" x14ac:dyDescent="0.25">
      <c r="B166" s="360"/>
      <c r="C166" s="361"/>
      <c r="D166" s="361"/>
      <c r="E166" s="361"/>
      <c r="F166" s="361"/>
      <c r="G166" s="359"/>
      <c r="H166" s="361"/>
      <c r="I166" s="361"/>
      <c r="J166" s="361"/>
    </row>
    <row r="167" spans="2:10" x14ac:dyDescent="0.25">
      <c r="B167" s="360"/>
      <c r="C167" s="361"/>
      <c r="D167" s="361"/>
      <c r="E167" s="361"/>
      <c r="F167" s="361"/>
      <c r="G167" s="359"/>
      <c r="H167" s="361"/>
      <c r="I167" s="361"/>
      <c r="J167" s="361"/>
    </row>
    <row r="168" spans="2:10" x14ac:dyDescent="0.25">
      <c r="B168" s="360"/>
      <c r="C168" s="361"/>
      <c r="D168" s="361"/>
      <c r="E168" s="361"/>
      <c r="F168" s="361"/>
      <c r="G168" s="359"/>
      <c r="H168" s="361"/>
      <c r="I168" s="361"/>
      <c r="J168" s="361"/>
    </row>
    <row r="169" spans="2:10" x14ac:dyDescent="0.25">
      <c r="B169" s="360"/>
      <c r="C169" s="361"/>
      <c r="D169" s="361"/>
      <c r="E169" s="361"/>
      <c r="F169" s="361"/>
      <c r="G169" s="359"/>
      <c r="H169" s="361"/>
      <c r="I169" s="361"/>
      <c r="J169" s="361"/>
    </row>
    <row r="170" spans="2:10" x14ac:dyDescent="0.25">
      <c r="B170" s="360"/>
      <c r="C170" s="361"/>
      <c r="D170" s="361"/>
      <c r="E170" s="361"/>
      <c r="F170" s="361"/>
      <c r="G170" s="359"/>
      <c r="H170" s="361"/>
      <c r="I170" s="361"/>
      <c r="J170" s="361"/>
    </row>
    <row r="171" spans="2:10" x14ac:dyDescent="0.25">
      <c r="B171" s="360"/>
      <c r="C171" s="361"/>
      <c r="D171" s="361"/>
      <c r="E171" s="361"/>
      <c r="F171" s="361"/>
      <c r="G171" s="359"/>
      <c r="H171" s="361"/>
      <c r="I171" s="361"/>
      <c r="J171" s="361"/>
    </row>
    <row r="172" spans="2:10" x14ac:dyDescent="0.25">
      <c r="B172" s="360"/>
      <c r="C172" s="361"/>
      <c r="D172" s="361"/>
      <c r="E172" s="361"/>
      <c r="F172" s="361"/>
      <c r="G172" s="359"/>
      <c r="H172" s="361"/>
      <c r="I172" s="361"/>
      <c r="J172" s="361"/>
    </row>
    <row r="173" spans="2:10" x14ac:dyDescent="0.25">
      <c r="B173" s="360"/>
      <c r="C173" s="361"/>
      <c r="D173" s="361"/>
      <c r="E173" s="361"/>
      <c r="F173" s="361"/>
      <c r="G173" s="359"/>
      <c r="H173" s="361"/>
      <c r="I173" s="361"/>
      <c r="J173" s="361"/>
    </row>
    <row r="174" spans="2:10" x14ac:dyDescent="0.25">
      <c r="B174" s="360"/>
      <c r="C174" s="361"/>
      <c r="D174" s="361"/>
      <c r="E174" s="361"/>
      <c r="F174" s="361"/>
      <c r="G174" s="359"/>
      <c r="H174" s="361"/>
      <c r="I174" s="361"/>
      <c r="J174" s="361"/>
    </row>
    <row r="175" spans="2:10" x14ac:dyDescent="0.25">
      <c r="B175" s="360"/>
      <c r="C175" s="361"/>
      <c r="D175" s="361"/>
      <c r="E175" s="361"/>
      <c r="F175" s="361"/>
      <c r="G175" s="359"/>
      <c r="H175" s="361"/>
      <c r="I175" s="361"/>
      <c r="J175" s="361"/>
    </row>
    <row r="176" spans="2:10" x14ac:dyDescent="0.25">
      <c r="B176" s="360"/>
      <c r="C176" s="361"/>
      <c r="D176" s="361"/>
      <c r="E176" s="361"/>
      <c r="F176" s="361"/>
      <c r="G176" s="359"/>
      <c r="H176" s="361"/>
      <c r="I176" s="361"/>
      <c r="J176" s="361"/>
    </row>
    <row r="177" spans="2:10" x14ac:dyDescent="0.25">
      <c r="B177" s="360"/>
      <c r="C177" s="361"/>
      <c r="D177" s="361"/>
      <c r="E177" s="361"/>
      <c r="F177" s="361"/>
      <c r="G177" s="359"/>
      <c r="H177" s="361"/>
      <c r="I177" s="361"/>
      <c r="J177" s="361"/>
    </row>
    <row r="178" spans="2:10" x14ac:dyDescent="0.25">
      <c r="B178" s="360"/>
      <c r="C178" s="361"/>
      <c r="D178" s="361"/>
      <c r="E178" s="361"/>
      <c r="F178" s="361"/>
      <c r="G178" s="359"/>
      <c r="H178" s="361"/>
      <c r="I178" s="361"/>
      <c r="J178" s="361"/>
    </row>
    <row r="179" spans="2:10" x14ac:dyDescent="0.25">
      <c r="B179" s="360"/>
      <c r="C179" s="361"/>
      <c r="D179" s="361"/>
      <c r="E179" s="361"/>
      <c r="F179" s="361"/>
      <c r="G179" s="359"/>
      <c r="H179" s="361"/>
      <c r="I179" s="361"/>
      <c r="J179" s="361"/>
    </row>
    <row r="180" spans="2:10" x14ac:dyDescent="0.25">
      <c r="B180" s="360"/>
      <c r="C180" s="361"/>
      <c r="D180" s="361"/>
      <c r="E180" s="361"/>
      <c r="F180" s="361"/>
      <c r="G180" s="359"/>
      <c r="H180" s="361"/>
      <c r="I180" s="361"/>
      <c r="J180" s="361"/>
    </row>
    <row r="181" spans="2:10" x14ac:dyDescent="0.25">
      <c r="B181" s="360"/>
      <c r="C181" s="361"/>
      <c r="D181" s="361"/>
      <c r="E181" s="361"/>
      <c r="F181" s="361"/>
      <c r="G181" s="359"/>
      <c r="H181" s="361"/>
      <c r="I181" s="361"/>
      <c r="J181" s="361"/>
    </row>
    <row r="182" spans="2:10" x14ac:dyDescent="0.25">
      <c r="B182" s="360"/>
      <c r="C182" s="361"/>
      <c r="D182" s="361"/>
      <c r="E182" s="361"/>
      <c r="F182" s="361"/>
      <c r="G182" s="359"/>
      <c r="H182" s="361"/>
      <c r="I182" s="361"/>
      <c r="J182" s="361"/>
    </row>
    <row r="183" spans="2:10" x14ac:dyDescent="0.25">
      <c r="B183" s="360"/>
      <c r="C183" s="361"/>
      <c r="D183" s="361"/>
      <c r="E183" s="361"/>
      <c r="F183" s="361"/>
      <c r="G183" s="359"/>
      <c r="H183" s="361"/>
      <c r="I183" s="361"/>
      <c r="J183" s="361"/>
    </row>
    <row r="184" spans="2:10" x14ac:dyDescent="0.25">
      <c r="B184" s="360"/>
      <c r="C184" s="361"/>
      <c r="D184" s="361"/>
      <c r="E184" s="361"/>
      <c r="F184" s="361"/>
      <c r="G184" s="359"/>
      <c r="H184" s="361"/>
      <c r="I184" s="361"/>
      <c r="J184" s="361"/>
    </row>
    <row r="185" spans="2:10" x14ac:dyDescent="0.25">
      <c r="B185" s="360"/>
      <c r="C185" s="361"/>
      <c r="D185" s="361"/>
      <c r="E185" s="361"/>
      <c r="F185" s="361"/>
      <c r="G185" s="359"/>
      <c r="H185" s="361"/>
      <c r="I185" s="361"/>
      <c r="J185" s="361"/>
    </row>
    <row r="186" spans="2:10" x14ac:dyDescent="0.25">
      <c r="B186" s="360"/>
      <c r="C186" s="361"/>
      <c r="D186" s="361"/>
      <c r="E186" s="361"/>
      <c r="F186" s="361"/>
      <c r="G186" s="359"/>
      <c r="H186" s="361"/>
      <c r="I186" s="361"/>
      <c r="J186" s="361"/>
    </row>
    <row r="187" spans="2:10" x14ac:dyDescent="0.25">
      <c r="B187" s="360"/>
      <c r="C187" s="361"/>
      <c r="D187" s="361"/>
      <c r="E187" s="361"/>
      <c r="F187" s="361"/>
      <c r="G187" s="359"/>
      <c r="H187" s="361"/>
      <c r="I187" s="361"/>
      <c r="J187" s="361"/>
    </row>
    <row r="188" spans="2:10" x14ac:dyDescent="0.25">
      <c r="B188" s="360"/>
      <c r="C188" s="361"/>
      <c r="D188" s="361"/>
      <c r="E188" s="361"/>
      <c r="F188" s="361"/>
      <c r="G188" s="359"/>
      <c r="H188" s="361"/>
      <c r="I188" s="361"/>
      <c r="J188" s="361"/>
    </row>
    <row r="189" spans="2:10" x14ac:dyDescent="0.25">
      <c r="B189" s="360"/>
      <c r="C189" s="361"/>
      <c r="D189" s="361"/>
      <c r="E189" s="361"/>
      <c r="F189" s="361"/>
      <c r="G189" s="359"/>
      <c r="H189" s="361"/>
      <c r="I189" s="361"/>
      <c r="J189" s="361"/>
    </row>
    <row r="190" spans="2:10" x14ac:dyDescent="0.25">
      <c r="B190" s="360"/>
      <c r="C190" s="361"/>
      <c r="D190" s="361"/>
      <c r="E190" s="361"/>
      <c r="F190" s="361"/>
      <c r="G190" s="359"/>
      <c r="H190" s="361"/>
      <c r="I190" s="361"/>
      <c r="J190" s="361"/>
    </row>
    <row r="191" spans="2:10" x14ac:dyDescent="0.25">
      <c r="B191" s="360"/>
      <c r="C191" s="361"/>
      <c r="D191" s="361"/>
      <c r="E191" s="361"/>
      <c r="F191" s="361"/>
      <c r="G191" s="359"/>
      <c r="H191" s="361"/>
      <c r="I191" s="361"/>
      <c r="J191" s="361"/>
    </row>
    <row r="192" spans="2:10" x14ac:dyDescent="0.25">
      <c r="B192" s="360"/>
      <c r="C192" s="361"/>
      <c r="D192" s="361"/>
      <c r="E192" s="361"/>
      <c r="F192" s="361"/>
      <c r="G192" s="359"/>
      <c r="H192" s="361"/>
      <c r="I192" s="361"/>
      <c r="J192" s="361"/>
    </row>
    <row r="193" spans="2:10" x14ac:dyDescent="0.25">
      <c r="B193" s="360"/>
      <c r="C193" s="361"/>
      <c r="D193" s="361"/>
      <c r="E193" s="361"/>
      <c r="F193" s="361"/>
      <c r="G193" s="359"/>
      <c r="H193" s="361"/>
      <c r="I193" s="361"/>
      <c r="J193" s="361"/>
    </row>
    <row r="194" spans="2:10" x14ac:dyDescent="0.25">
      <c r="B194" s="360"/>
      <c r="C194" s="361"/>
      <c r="D194" s="361"/>
      <c r="E194" s="361"/>
      <c r="F194" s="361"/>
      <c r="G194" s="359"/>
      <c r="H194" s="361"/>
      <c r="I194" s="361"/>
      <c r="J194" s="361"/>
    </row>
    <row r="195" spans="2:10" x14ac:dyDescent="0.25">
      <c r="B195" s="360"/>
      <c r="C195" s="361"/>
      <c r="D195" s="361"/>
      <c r="E195" s="361"/>
      <c r="F195" s="361"/>
      <c r="G195" s="359"/>
      <c r="H195" s="361"/>
      <c r="I195" s="361"/>
      <c r="J195" s="361"/>
    </row>
    <row r="196" spans="2:10" x14ac:dyDescent="0.25">
      <c r="B196" s="360"/>
      <c r="C196" s="361"/>
      <c r="D196" s="361"/>
      <c r="E196" s="361"/>
      <c r="F196" s="361"/>
      <c r="G196" s="359"/>
      <c r="H196" s="361"/>
      <c r="I196" s="361"/>
      <c r="J196" s="361"/>
    </row>
    <row r="197" spans="2:10" x14ac:dyDescent="0.25">
      <c r="B197" s="360"/>
      <c r="C197" s="361"/>
      <c r="D197" s="361"/>
      <c r="E197" s="361"/>
      <c r="F197" s="361"/>
      <c r="G197" s="359"/>
      <c r="H197" s="361"/>
      <c r="I197" s="361"/>
      <c r="J197" s="361"/>
    </row>
    <row r="198" spans="2:10" x14ac:dyDescent="0.25">
      <c r="B198" s="360"/>
      <c r="C198" s="361"/>
      <c r="D198" s="361"/>
      <c r="E198" s="361"/>
      <c r="F198" s="361"/>
      <c r="G198" s="359"/>
      <c r="H198" s="361"/>
      <c r="I198" s="361"/>
      <c r="J198" s="361"/>
    </row>
    <row r="199" spans="2:10" x14ac:dyDescent="0.25">
      <c r="B199" s="360"/>
      <c r="C199" s="361"/>
      <c r="D199" s="361"/>
      <c r="E199" s="361"/>
      <c r="F199" s="361"/>
      <c r="G199" s="359"/>
      <c r="H199" s="361"/>
      <c r="I199" s="361"/>
      <c r="J199" s="361"/>
    </row>
    <row r="200" spans="2:10" x14ac:dyDescent="0.25">
      <c r="B200" s="360"/>
      <c r="C200" s="361"/>
      <c r="D200" s="361"/>
      <c r="E200" s="361"/>
      <c r="F200" s="361"/>
      <c r="G200" s="359"/>
      <c r="H200" s="361"/>
      <c r="I200" s="361"/>
      <c r="J200" s="361"/>
    </row>
    <row r="201" spans="2:10" x14ac:dyDescent="0.25">
      <c r="B201" s="360"/>
      <c r="C201" s="361"/>
      <c r="D201" s="361"/>
      <c r="E201" s="361"/>
      <c r="F201" s="361"/>
      <c r="G201" s="359"/>
      <c r="H201" s="361"/>
      <c r="I201" s="361"/>
      <c r="J201" s="361"/>
    </row>
    <row r="202" spans="2:10" x14ac:dyDescent="0.25">
      <c r="B202" s="360"/>
      <c r="C202" s="361"/>
      <c r="D202" s="361"/>
      <c r="E202" s="361"/>
      <c r="F202" s="361"/>
      <c r="G202" s="359"/>
      <c r="H202" s="361"/>
      <c r="I202" s="361"/>
      <c r="J202" s="361"/>
    </row>
    <row r="203" spans="2:10" x14ac:dyDescent="0.25">
      <c r="B203" s="360"/>
      <c r="C203" s="361"/>
      <c r="D203" s="361"/>
      <c r="E203" s="361"/>
      <c r="F203" s="361"/>
      <c r="G203" s="359"/>
      <c r="H203" s="361"/>
      <c r="I203" s="361"/>
      <c r="J203" s="361"/>
    </row>
    <row r="204" spans="2:10" x14ac:dyDescent="0.25">
      <c r="B204" s="360"/>
      <c r="C204" s="361"/>
      <c r="D204" s="361"/>
      <c r="E204" s="361"/>
      <c r="F204" s="361"/>
      <c r="G204" s="359"/>
      <c r="H204" s="361"/>
      <c r="I204" s="361"/>
      <c r="J204" s="361"/>
    </row>
    <row r="205" spans="2:10" x14ac:dyDescent="0.25">
      <c r="B205" s="360"/>
      <c r="C205" s="361"/>
      <c r="D205" s="361"/>
      <c r="E205" s="361"/>
      <c r="F205" s="361"/>
      <c r="G205" s="359"/>
      <c r="H205" s="361"/>
      <c r="I205" s="361"/>
      <c r="J205" s="361"/>
    </row>
    <row r="206" spans="2:10" x14ac:dyDescent="0.25">
      <c r="B206" s="360"/>
      <c r="C206" s="361"/>
      <c r="D206" s="361"/>
      <c r="E206" s="361"/>
      <c r="F206" s="361"/>
      <c r="G206" s="359"/>
      <c r="H206" s="361"/>
      <c r="I206" s="361"/>
      <c r="J206" s="361"/>
    </row>
    <row r="207" spans="2:10" x14ac:dyDescent="0.25">
      <c r="B207" s="360"/>
      <c r="C207" s="361"/>
      <c r="D207" s="361"/>
      <c r="E207" s="361"/>
      <c r="F207" s="361"/>
      <c r="G207" s="359"/>
      <c r="H207" s="361"/>
      <c r="I207" s="361"/>
      <c r="J207" s="361"/>
    </row>
    <row r="208" spans="2:10" x14ac:dyDescent="0.25">
      <c r="B208" s="360"/>
      <c r="C208" s="361"/>
      <c r="D208" s="361"/>
      <c r="E208" s="361"/>
      <c r="F208" s="361"/>
      <c r="G208" s="359"/>
      <c r="H208" s="361"/>
      <c r="I208" s="361"/>
      <c r="J208" s="361"/>
    </row>
    <row r="209" spans="2:10" x14ac:dyDescent="0.25">
      <c r="B209" s="360"/>
      <c r="C209" s="361"/>
      <c r="D209" s="361"/>
      <c r="E209" s="361"/>
      <c r="F209" s="361"/>
      <c r="G209" s="359"/>
      <c r="H209" s="361"/>
      <c r="I209" s="361"/>
      <c r="J209" s="361"/>
    </row>
    <row r="210" spans="2:10" x14ac:dyDescent="0.25">
      <c r="B210" s="360"/>
      <c r="C210" s="361"/>
      <c r="D210" s="361"/>
      <c r="E210" s="361"/>
      <c r="F210" s="361"/>
      <c r="G210" s="359"/>
      <c r="H210" s="361"/>
      <c r="I210" s="361"/>
      <c r="J210" s="361"/>
    </row>
    <row r="211" spans="2:10" x14ac:dyDescent="0.25">
      <c r="B211" s="360"/>
      <c r="C211" s="361"/>
      <c r="D211" s="361"/>
      <c r="E211" s="361"/>
      <c r="F211" s="361"/>
      <c r="G211" s="359"/>
      <c r="H211" s="361"/>
      <c r="I211" s="361"/>
      <c r="J211" s="361"/>
    </row>
    <row r="212" spans="2:10" x14ac:dyDescent="0.25">
      <c r="B212" s="360"/>
      <c r="C212" s="361"/>
      <c r="D212" s="361"/>
      <c r="E212" s="361"/>
      <c r="F212" s="361"/>
      <c r="G212" s="359"/>
      <c r="H212" s="361"/>
      <c r="I212" s="361"/>
      <c r="J212" s="361"/>
    </row>
    <row r="213" spans="2:10" x14ac:dyDescent="0.25">
      <c r="B213" s="360"/>
      <c r="C213" s="361"/>
      <c r="D213" s="361"/>
      <c r="E213" s="361"/>
      <c r="F213" s="361"/>
      <c r="G213" s="359"/>
      <c r="H213" s="361"/>
      <c r="I213" s="361"/>
      <c r="J213" s="361"/>
    </row>
    <row r="214" spans="2:10" x14ac:dyDescent="0.25">
      <c r="B214" s="360"/>
      <c r="C214" s="361"/>
      <c r="D214" s="361"/>
      <c r="E214" s="361"/>
      <c r="F214" s="361"/>
      <c r="G214" s="359"/>
      <c r="H214" s="361"/>
      <c r="I214" s="361"/>
      <c r="J214" s="361"/>
    </row>
    <row r="215" spans="2:10" x14ac:dyDescent="0.25">
      <c r="B215" s="360"/>
      <c r="C215" s="361"/>
      <c r="D215" s="361"/>
      <c r="E215" s="361"/>
      <c r="F215" s="361"/>
      <c r="G215" s="359"/>
      <c r="H215" s="361"/>
      <c r="I215" s="361"/>
      <c r="J215" s="361"/>
    </row>
    <row r="216" spans="2:10" x14ac:dyDescent="0.25">
      <c r="B216" s="360"/>
      <c r="C216" s="359"/>
      <c r="D216" s="359"/>
      <c r="E216" s="359"/>
      <c r="F216" s="359"/>
      <c r="G216" s="359"/>
      <c r="H216" s="359"/>
      <c r="I216" s="359"/>
      <c r="J216" s="359"/>
    </row>
  </sheetData>
  <hyperlinks>
    <hyperlink ref="B8"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rgb="FF00B050"/>
  </sheetPr>
  <dimension ref="B1:AR65"/>
  <sheetViews>
    <sheetView showGridLines="0" topLeftCell="B1" zoomScaleNormal="100" workbookViewId="0">
      <selection activeCell="B1" sqref="B1"/>
    </sheetView>
  </sheetViews>
  <sheetFormatPr defaultColWidth="9" defaultRowHeight="14" x14ac:dyDescent="0.3"/>
  <cols>
    <col min="1" max="1" width="9" style="370"/>
    <col min="2" max="2" width="12.3984375" style="371" bestFit="1" customWidth="1"/>
    <col min="3" max="10" width="9.09765625" style="370" bestFit="1" customWidth="1"/>
    <col min="11" max="11" width="9" style="370"/>
    <col min="12" max="12" width="12.3984375" style="370" bestFit="1" customWidth="1"/>
    <col min="13" max="20" width="9.09765625" style="370" bestFit="1" customWidth="1"/>
    <col min="21" max="16384" width="9" style="370"/>
  </cols>
  <sheetData>
    <row r="1" spans="2:44" x14ac:dyDescent="0.3">
      <c r="K1" s="374"/>
      <c r="L1" s="374"/>
      <c r="M1" s="374"/>
      <c r="N1" s="374"/>
      <c r="O1" s="374"/>
      <c r="P1" s="374"/>
      <c r="Q1" s="374"/>
      <c r="R1" s="374"/>
      <c r="S1" s="374"/>
      <c r="T1" s="374"/>
      <c r="AF1" s="383"/>
      <c r="AG1" s="382"/>
      <c r="AH1" s="381"/>
      <c r="AI1" s="381"/>
      <c r="AJ1" s="381"/>
      <c r="AK1" s="381"/>
      <c r="AL1" s="380"/>
      <c r="AM1" s="380"/>
      <c r="AN1" s="380"/>
      <c r="AO1" s="380"/>
      <c r="AP1" s="380"/>
      <c r="AQ1" s="380"/>
      <c r="AR1" s="380"/>
    </row>
    <row r="2" spans="2:44" x14ac:dyDescent="0.3">
      <c r="B2" s="365" t="s">
        <v>239</v>
      </c>
      <c r="K2" s="374"/>
      <c r="L2" s="378"/>
      <c r="M2" s="374"/>
      <c r="N2" s="374"/>
      <c r="O2" s="374"/>
      <c r="P2" s="374"/>
      <c r="Q2" s="374"/>
      <c r="R2" s="374"/>
      <c r="S2" s="374"/>
      <c r="T2" s="374"/>
      <c r="V2" s="377"/>
      <c r="W2" s="377"/>
      <c r="X2" s="377"/>
      <c r="Y2" s="377"/>
      <c r="Z2" s="377"/>
      <c r="AA2" s="377"/>
      <c r="AB2" s="377"/>
      <c r="AC2" s="377"/>
      <c r="AF2" s="383"/>
      <c r="AG2" s="382"/>
      <c r="AH2" s="381"/>
      <c r="AI2" s="381"/>
      <c r="AJ2" s="381"/>
      <c r="AK2" s="381"/>
      <c r="AL2" s="380"/>
      <c r="AM2" s="380"/>
      <c r="AN2" s="380"/>
      <c r="AO2" s="380"/>
      <c r="AP2" s="380"/>
      <c r="AQ2" s="380"/>
      <c r="AR2" s="380"/>
    </row>
    <row r="3" spans="2:44" x14ac:dyDescent="0.3">
      <c r="B3" s="542" t="s">
        <v>236</v>
      </c>
      <c r="C3" s="542"/>
      <c r="D3" s="542"/>
      <c r="E3" s="542"/>
      <c r="F3" s="542"/>
      <c r="G3" s="542"/>
      <c r="H3" s="542"/>
      <c r="I3" s="542"/>
      <c r="J3" s="542"/>
      <c r="K3" s="374"/>
      <c r="L3" s="378"/>
      <c r="M3" s="374"/>
      <c r="N3" s="374"/>
      <c r="O3" s="374"/>
      <c r="P3" s="374"/>
      <c r="Q3" s="374"/>
      <c r="R3" s="374"/>
      <c r="S3" s="374"/>
      <c r="T3" s="374"/>
      <c r="V3" s="377"/>
      <c r="W3" s="377"/>
      <c r="X3" s="377"/>
      <c r="Y3" s="377"/>
      <c r="Z3" s="377"/>
      <c r="AA3" s="377"/>
      <c r="AB3" s="377"/>
      <c r="AC3" s="377"/>
    </row>
    <row r="4" spans="2:44" x14ac:dyDescent="0.3">
      <c r="B4" s="542" t="s">
        <v>235</v>
      </c>
      <c r="C4" s="542"/>
      <c r="D4" s="542"/>
      <c r="E4" s="542"/>
      <c r="F4" s="542"/>
      <c r="G4" s="542"/>
      <c r="H4" s="542"/>
      <c r="I4" s="542"/>
      <c r="J4" s="542"/>
      <c r="K4" s="374"/>
      <c r="L4" s="378"/>
      <c r="M4" s="374"/>
      <c r="N4" s="374"/>
      <c r="O4" s="374"/>
      <c r="P4" s="374"/>
      <c r="Q4" s="374"/>
      <c r="R4" s="374"/>
      <c r="S4" s="374"/>
      <c r="T4" s="374"/>
      <c r="V4" s="377"/>
      <c r="W4" s="377"/>
      <c r="X4" s="377"/>
      <c r="Y4" s="377"/>
      <c r="Z4" s="377"/>
      <c r="AA4" s="377"/>
      <c r="AB4" s="377"/>
      <c r="AC4" s="377"/>
    </row>
    <row r="5" spans="2:44" x14ac:dyDescent="0.3">
      <c r="B5" s="542" t="s">
        <v>191</v>
      </c>
      <c r="C5" s="542"/>
      <c r="D5" s="542"/>
      <c r="E5" s="542"/>
      <c r="F5" s="542"/>
      <c r="G5" s="542"/>
      <c r="H5" s="542"/>
      <c r="I5" s="542"/>
      <c r="J5" s="542"/>
      <c r="K5" s="374"/>
      <c r="L5" s="378"/>
      <c r="M5" s="374"/>
      <c r="N5" s="374"/>
      <c r="O5" s="374"/>
      <c r="P5" s="374"/>
      <c r="Q5" s="374"/>
      <c r="R5" s="374"/>
      <c r="S5" s="374"/>
      <c r="T5" s="374"/>
      <c r="V5" s="377"/>
      <c r="W5" s="377"/>
      <c r="X5" s="377"/>
      <c r="Y5" s="377"/>
      <c r="Z5" s="377"/>
      <c r="AA5" s="377"/>
      <c r="AB5" s="377"/>
      <c r="AC5" s="377"/>
    </row>
    <row r="6" spans="2:44" x14ac:dyDescent="0.3">
      <c r="B6" s="542" t="s">
        <v>234</v>
      </c>
      <c r="C6" s="542"/>
      <c r="D6" s="542"/>
      <c r="E6" s="542"/>
      <c r="F6" s="542"/>
      <c r="G6" s="542"/>
      <c r="H6" s="542"/>
      <c r="I6" s="542"/>
      <c r="J6" s="542"/>
      <c r="K6" s="374"/>
      <c r="L6" s="378"/>
      <c r="M6" s="374"/>
      <c r="N6" s="374"/>
      <c r="O6" s="374"/>
      <c r="P6" s="374"/>
      <c r="Q6" s="374"/>
      <c r="R6" s="374"/>
      <c r="S6" s="374"/>
      <c r="T6" s="374"/>
      <c r="V6" s="377"/>
      <c r="W6" s="377"/>
      <c r="X6" s="377"/>
      <c r="Y6" s="377"/>
      <c r="Z6" s="377"/>
      <c r="AA6" s="377"/>
      <c r="AB6" s="377"/>
      <c r="AC6" s="377"/>
    </row>
    <row r="7" spans="2:44" x14ac:dyDescent="0.3">
      <c r="B7" s="542" t="s">
        <v>238</v>
      </c>
      <c r="C7" s="542"/>
      <c r="D7" s="542"/>
      <c r="E7" s="542"/>
      <c r="F7" s="542"/>
      <c r="G7" s="542"/>
      <c r="H7" s="542"/>
      <c r="I7" s="542"/>
      <c r="J7" s="542"/>
      <c r="K7" s="374"/>
      <c r="L7" s="378"/>
      <c r="M7" s="374"/>
      <c r="N7" s="374"/>
      <c r="O7" s="374"/>
      <c r="P7" s="374"/>
      <c r="Q7" s="374"/>
      <c r="R7" s="374"/>
      <c r="S7" s="374"/>
      <c r="T7" s="374"/>
      <c r="V7" s="377"/>
      <c r="W7" s="377"/>
      <c r="X7" s="377"/>
      <c r="Y7" s="377"/>
      <c r="Z7" s="377"/>
      <c r="AA7" s="377"/>
      <c r="AB7" s="377"/>
      <c r="AC7" s="377"/>
    </row>
    <row r="8" spans="2:44" x14ac:dyDescent="0.3">
      <c r="B8" s="544" t="s">
        <v>232</v>
      </c>
      <c r="C8" s="542"/>
      <c r="D8" s="542"/>
      <c r="E8" s="542"/>
      <c r="F8" s="542"/>
      <c r="G8" s="542"/>
      <c r="H8" s="542"/>
      <c r="I8" s="542"/>
      <c r="J8" s="542"/>
      <c r="K8" s="374"/>
      <c r="L8" s="378"/>
      <c r="M8" s="374"/>
      <c r="N8" s="374"/>
      <c r="O8" s="374"/>
      <c r="P8" s="374"/>
      <c r="Q8" s="374"/>
      <c r="R8" s="374"/>
      <c r="S8" s="374"/>
      <c r="T8" s="374"/>
      <c r="V8" s="377"/>
      <c r="W8" s="377"/>
      <c r="X8" s="377"/>
      <c r="Y8" s="377"/>
      <c r="Z8" s="377"/>
      <c r="AA8" s="377"/>
      <c r="AB8" s="377"/>
      <c r="AC8" s="377"/>
    </row>
    <row r="9" spans="2:44" x14ac:dyDescent="0.3">
      <c r="B9" s="370"/>
      <c r="K9" s="374"/>
      <c r="L9" s="378"/>
      <c r="M9" s="374"/>
      <c r="N9" s="374"/>
      <c r="O9" s="374"/>
      <c r="P9" s="374"/>
      <c r="Q9" s="374"/>
      <c r="R9" s="374"/>
      <c r="S9" s="374"/>
      <c r="T9" s="374"/>
      <c r="V9" s="377"/>
      <c r="W9" s="377"/>
      <c r="X9" s="377"/>
      <c r="Y9" s="377"/>
      <c r="Z9" s="377"/>
      <c r="AA9" s="377"/>
      <c r="AB9" s="377"/>
      <c r="AC9" s="377"/>
    </row>
    <row r="10" spans="2:44" x14ac:dyDescent="0.3">
      <c r="B10" s="379" t="s">
        <v>231</v>
      </c>
      <c r="C10" s="379" t="s">
        <v>178</v>
      </c>
      <c r="D10" s="379" t="s">
        <v>177</v>
      </c>
      <c r="E10" s="379" t="s">
        <v>176</v>
      </c>
      <c r="F10" s="379" t="s">
        <v>175</v>
      </c>
      <c r="G10" s="379" t="s">
        <v>174</v>
      </c>
      <c r="H10" s="379" t="s">
        <v>172</v>
      </c>
      <c r="I10" s="379" t="s">
        <v>171</v>
      </c>
      <c r="J10" s="379" t="s">
        <v>173</v>
      </c>
      <c r="K10" s="374"/>
      <c r="L10" s="378"/>
      <c r="M10" s="374"/>
      <c r="N10" s="374"/>
      <c r="O10" s="374"/>
      <c r="P10" s="374"/>
      <c r="Q10" s="374"/>
      <c r="R10" s="374"/>
      <c r="S10" s="374"/>
      <c r="T10" s="374"/>
      <c r="V10" s="377"/>
      <c r="W10" s="377"/>
      <c r="X10" s="377"/>
      <c r="Y10" s="377"/>
      <c r="Z10" s="377"/>
      <c r="AA10" s="377"/>
      <c r="AB10" s="377"/>
      <c r="AC10" s="377"/>
    </row>
    <row r="11" spans="2:44" x14ac:dyDescent="0.3">
      <c r="B11" s="376">
        <v>43282</v>
      </c>
      <c r="C11" s="375">
        <v>136.177406999873</v>
      </c>
      <c r="D11" s="375">
        <v>138.89988606354899</v>
      </c>
      <c r="E11" s="375">
        <v>152.406402803887</v>
      </c>
      <c r="F11" s="375">
        <v>158.790156367268</v>
      </c>
      <c r="G11" s="375">
        <v>132.79513818027201</v>
      </c>
      <c r="H11" s="375">
        <v>14.895011308604699</v>
      </c>
      <c r="I11" s="375">
        <v>21.6246234149116</v>
      </c>
      <c r="J11" s="375">
        <v>2.3206133306804202</v>
      </c>
      <c r="K11" s="374"/>
      <c r="L11" s="374"/>
      <c r="M11" s="374"/>
      <c r="N11" s="374"/>
      <c r="O11" s="374"/>
      <c r="P11" s="374"/>
      <c r="Q11" s="374"/>
      <c r="R11" s="374"/>
      <c r="S11" s="374"/>
      <c r="T11" s="374"/>
    </row>
    <row r="12" spans="2:44" x14ac:dyDescent="0.3">
      <c r="B12" s="376">
        <v>43289</v>
      </c>
      <c r="C12" s="375">
        <v>140.90511746256701</v>
      </c>
      <c r="D12" s="375">
        <v>143.393675108595</v>
      </c>
      <c r="E12" s="375">
        <v>158.36018996979899</v>
      </c>
      <c r="F12" s="375">
        <v>164.26503003804501</v>
      </c>
      <c r="G12" s="375">
        <v>131.219954954955</v>
      </c>
      <c r="H12" s="375">
        <v>14.9739541228763</v>
      </c>
      <c r="I12" s="375">
        <v>21.8361259576481</v>
      </c>
      <c r="J12" s="375">
        <v>2.3143695675183902</v>
      </c>
      <c r="K12" s="374"/>
      <c r="L12" s="374"/>
      <c r="M12" s="374"/>
      <c r="N12" s="374"/>
      <c r="O12" s="374"/>
      <c r="P12" s="374"/>
      <c r="Q12" s="374"/>
      <c r="R12" s="374"/>
      <c r="S12" s="374"/>
      <c r="T12" s="374"/>
    </row>
    <row r="13" spans="2:44" x14ac:dyDescent="0.3">
      <c r="B13" s="376">
        <v>43296</v>
      </c>
      <c r="C13" s="375">
        <v>146.98173140168399</v>
      </c>
      <c r="D13" s="375">
        <v>149.07521511737099</v>
      </c>
      <c r="E13" s="375">
        <v>163.09457453942301</v>
      </c>
      <c r="F13" s="375">
        <v>169.184778744331</v>
      </c>
      <c r="G13" s="375">
        <v>138.903761261261</v>
      </c>
      <c r="H13" s="375">
        <v>14.409519805195901</v>
      </c>
      <c r="I13" s="375">
        <v>21.268699158944699</v>
      </c>
      <c r="J13" s="375">
        <v>2.4061419019659298</v>
      </c>
      <c r="K13" s="374"/>
      <c r="M13" s="374"/>
      <c r="N13" s="374"/>
      <c r="O13" s="374"/>
      <c r="P13" s="374"/>
      <c r="Q13" s="374"/>
      <c r="R13" s="374"/>
      <c r="S13" s="374"/>
      <c r="T13" s="374"/>
    </row>
    <row r="14" spans="2:44" x14ac:dyDescent="0.3">
      <c r="B14" s="376">
        <v>43303</v>
      </c>
      <c r="C14" s="375">
        <v>137.604633944808</v>
      </c>
      <c r="D14" s="375">
        <v>140.197843646281</v>
      </c>
      <c r="E14" s="375">
        <v>153.53005103599901</v>
      </c>
      <c r="F14" s="375">
        <v>159.69338331852401</v>
      </c>
      <c r="G14" s="375">
        <v>131.93675595238099</v>
      </c>
      <c r="H14" s="375">
        <v>14.4053062692388</v>
      </c>
      <c r="I14" s="375">
        <v>21.1514120067494</v>
      </c>
      <c r="J14" s="375">
        <v>2.3585624318135601</v>
      </c>
      <c r="K14" s="374"/>
      <c r="L14" s="374"/>
      <c r="M14" s="374"/>
      <c r="N14" s="374"/>
      <c r="O14" s="374"/>
      <c r="P14" s="374"/>
      <c r="Q14" s="374"/>
      <c r="R14" s="374"/>
      <c r="S14" s="374"/>
      <c r="T14" s="374"/>
    </row>
    <row r="15" spans="2:44" x14ac:dyDescent="0.3">
      <c r="B15" s="376">
        <v>43310</v>
      </c>
      <c r="C15" s="375">
        <v>135.70349201459501</v>
      </c>
      <c r="D15" s="375">
        <v>138.10458380270799</v>
      </c>
      <c r="E15" s="375">
        <v>152.333414630654</v>
      </c>
      <c r="F15" s="375">
        <v>158.26676043844199</v>
      </c>
      <c r="G15" s="375">
        <v>130.55694196428601</v>
      </c>
      <c r="H15" s="375">
        <v>14.729153610155601</v>
      </c>
      <c r="I15" s="375">
        <v>21.360692715547401</v>
      </c>
      <c r="J15" s="375">
        <v>2.2516618613795298</v>
      </c>
      <c r="K15" s="374"/>
      <c r="L15" s="374"/>
      <c r="M15" s="374"/>
      <c r="N15" s="374"/>
      <c r="O15" s="374"/>
      <c r="P15" s="374"/>
      <c r="Q15" s="374"/>
      <c r="R15" s="374"/>
      <c r="S15" s="374"/>
      <c r="T15" s="374"/>
    </row>
    <row r="16" spans="2:44" x14ac:dyDescent="0.3">
      <c r="B16" s="376">
        <v>43317</v>
      </c>
      <c r="C16" s="375">
        <v>148.75067153927901</v>
      </c>
      <c r="D16" s="375">
        <v>150.76874571202799</v>
      </c>
      <c r="E16" s="375">
        <v>165.22628908679599</v>
      </c>
      <c r="F16" s="375">
        <v>170.95232351787701</v>
      </c>
      <c r="G16" s="375">
        <v>145.79154396728001</v>
      </c>
      <c r="H16" s="375">
        <v>14.2066544024187</v>
      </c>
      <c r="I16" s="375">
        <v>20.889763257875501</v>
      </c>
      <c r="J16" s="375">
        <v>2.4233593664575701</v>
      </c>
      <c r="K16" s="374"/>
      <c r="L16" s="374"/>
      <c r="M16" s="374"/>
      <c r="N16" s="374"/>
      <c r="O16" s="374"/>
      <c r="P16" s="374"/>
      <c r="Q16" s="374"/>
      <c r="R16" s="374"/>
      <c r="S16" s="374"/>
      <c r="T16" s="374"/>
    </row>
    <row r="17" spans="2:20" x14ac:dyDescent="0.3">
      <c r="B17" s="376">
        <v>43324</v>
      </c>
      <c r="C17" s="375">
        <v>144.91376853684801</v>
      </c>
      <c r="D17" s="375">
        <v>146.9992814572</v>
      </c>
      <c r="E17" s="375">
        <v>160.84542000274701</v>
      </c>
      <c r="F17" s="375">
        <v>167.015715723776</v>
      </c>
      <c r="G17" s="375">
        <v>138.59714285714301</v>
      </c>
      <c r="H17" s="375">
        <v>14.6818963072411</v>
      </c>
      <c r="I17" s="375">
        <v>21.3574726162493</v>
      </c>
      <c r="J17" s="375">
        <v>2.2877460827133298</v>
      </c>
      <c r="K17" s="374"/>
      <c r="L17" s="374"/>
      <c r="M17" s="374"/>
      <c r="N17" s="374"/>
      <c r="O17" s="374"/>
      <c r="P17" s="374"/>
      <c r="Q17" s="374"/>
      <c r="R17" s="374"/>
      <c r="S17" s="374"/>
      <c r="T17" s="374"/>
    </row>
    <row r="18" spans="2:20" x14ac:dyDescent="0.3">
      <c r="B18" s="376">
        <v>43331</v>
      </c>
      <c r="C18" s="375">
        <v>138.280235394182</v>
      </c>
      <c r="D18" s="375">
        <v>140.960344282573</v>
      </c>
      <c r="E18" s="375">
        <v>154.481925551004</v>
      </c>
      <c r="F18" s="375">
        <v>160.73262400567501</v>
      </c>
      <c r="G18" s="375">
        <v>131.706063988095</v>
      </c>
      <c r="H18" s="375">
        <v>14.646950027906</v>
      </c>
      <c r="I18" s="375">
        <v>21.328382594581399</v>
      </c>
      <c r="J18" s="375">
        <v>2.3039122010398998</v>
      </c>
      <c r="K18" s="374"/>
      <c r="L18" s="374"/>
      <c r="M18" s="374"/>
      <c r="N18" s="374"/>
      <c r="O18" s="374"/>
      <c r="P18" s="374"/>
      <c r="Q18" s="374"/>
      <c r="R18" s="374"/>
      <c r="S18" s="374"/>
      <c r="T18" s="374"/>
    </row>
    <row r="19" spans="2:20" x14ac:dyDescent="0.3">
      <c r="B19" s="376">
        <v>43338</v>
      </c>
      <c r="C19" s="375">
        <v>150.05248041315599</v>
      </c>
      <c r="D19" s="375">
        <v>151.90098129070299</v>
      </c>
      <c r="E19" s="375">
        <v>166.61919544382101</v>
      </c>
      <c r="F19" s="375">
        <v>172.26601238027899</v>
      </c>
      <c r="G19" s="375">
        <v>148.822690217391</v>
      </c>
      <c r="H19" s="375">
        <v>14.3391433277835</v>
      </c>
      <c r="I19" s="375">
        <v>21.009946626973001</v>
      </c>
      <c r="J19" s="375">
        <v>2.36551393669605</v>
      </c>
      <c r="K19" s="374"/>
      <c r="L19" s="374"/>
      <c r="M19" s="374"/>
      <c r="N19" s="374"/>
      <c r="O19" s="374"/>
      <c r="P19" s="374"/>
      <c r="Q19" s="374"/>
      <c r="R19" s="374"/>
      <c r="S19" s="374"/>
      <c r="T19" s="374"/>
    </row>
    <row r="20" spans="2:20" x14ac:dyDescent="0.3">
      <c r="B20" s="376">
        <v>43345</v>
      </c>
      <c r="C20" s="375">
        <v>148.882000906911</v>
      </c>
      <c r="D20" s="375">
        <v>151.247256793866</v>
      </c>
      <c r="E20" s="375">
        <v>164.76597411203201</v>
      </c>
      <c r="F20" s="375">
        <v>171.011941907237</v>
      </c>
      <c r="G20" s="375">
        <v>143.14162257495599</v>
      </c>
      <c r="H20" s="375">
        <v>14.416177643595701</v>
      </c>
      <c r="I20" s="375">
        <v>21.18126048757</v>
      </c>
      <c r="J20" s="375">
        <v>2.3878813199256799</v>
      </c>
      <c r="K20" s="374"/>
      <c r="L20" s="374"/>
      <c r="M20" s="374"/>
      <c r="N20" s="374"/>
      <c r="O20" s="374"/>
      <c r="P20" s="374"/>
      <c r="Q20" s="374"/>
      <c r="R20" s="374"/>
      <c r="S20" s="374"/>
      <c r="T20" s="374"/>
    </row>
    <row r="21" spans="2:20" x14ac:dyDescent="0.3">
      <c r="B21" s="376">
        <v>43352</v>
      </c>
      <c r="C21" s="375">
        <v>146.136865551977</v>
      </c>
      <c r="D21" s="375">
        <v>149.11042470734401</v>
      </c>
      <c r="E21" s="375">
        <v>162.265828297864</v>
      </c>
      <c r="F21" s="375">
        <v>168.41735804349801</v>
      </c>
      <c r="G21" s="375">
        <v>138.95468253968301</v>
      </c>
      <c r="H21" s="375">
        <v>14.302149452982899</v>
      </c>
      <c r="I21" s="375">
        <v>20.9913883087027</v>
      </c>
      <c r="J21" s="375">
        <v>2.3385894206957101</v>
      </c>
      <c r="K21" s="374"/>
      <c r="L21" s="374"/>
      <c r="M21" s="374"/>
      <c r="N21" s="374"/>
      <c r="O21" s="374"/>
      <c r="P21" s="374"/>
      <c r="Q21" s="374"/>
      <c r="R21" s="374"/>
      <c r="S21" s="374"/>
      <c r="T21" s="374"/>
    </row>
    <row r="22" spans="2:20" x14ac:dyDescent="0.3">
      <c r="B22" s="376">
        <v>43359</v>
      </c>
      <c r="C22" s="375">
        <v>144.554479382572</v>
      </c>
      <c r="D22" s="375">
        <v>147.978964971778</v>
      </c>
      <c r="E22" s="375">
        <v>164.69608291146301</v>
      </c>
      <c r="F22" s="375">
        <v>168.77271364429399</v>
      </c>
      <c r="G22" s="375">
        <v>144.83572496263099</v>
      </c>
      <c r="H22" s="375">
        <v>14.2558280800326</v>
      </c>
      <c r="I22" s="375">
        <v>21.003861790124098</v>
      </c>
      <c r="J22" s="375">
        <v>2.3871208846278802</v>
      </c>
      <c r="K22" s="374"/>
      <c r="L22" s="374"/>
      <c r="M22" s="374"/>
      <c r="N22" s="374"/>
      <c r="O22" s="374"/>
      <c r="P22" s="374"/>
      <c r="Q22" s="374"/>
      <c r="R22" s="374"/>
      <c r="S22" s="374"/>
      <c r="T22" s="374"/>
    </row>
    <row r="23" spans="2:20" x14ac:dyDescent="0.3">
      <c r="B23" s="376">
        <v>43366</v>
      </c>
      <c r="C23" s="375">
        <v>153.32846173715501</v>
      </c>
      <c r="D23" s="375">
        <v>156.00086253994201</v>
      </c>
      <c r="E23" s="375">
        <v>172.870745619536</v>
      </c>
      <c r="F23" s="375">
        <v>178.578867927299</v>
      </c>
      <c r="G23" s="375">
        <v>152.00663310075601</v>
      </c>
      <c r="H23" s="375">
        <v>14.0915229381351</v>
      </c>
      <c r="I23" s="375">
        <v>21.019243375858601</v>
      </c>
      <c r="J23" s="375">
        <v>2.6296217759254299</v>
      </c>
      <c r="K23" s="374"/>
      <c r="L23" s="374"/>
      <c r="M23" s="374"/>
      <c r="N23" s="374"/>
      <c r="O23" s="374"/>
      <c r="P23" s="374"/>
      <c r="Q23" s="374"/>
      <c r="R23" s="374"/>
      <c r="S23" s="374"/>
      <c r="T23" s="374"/>
    </row>
    <row r="24" spans="2:20" x14ac:dyDescent="0.3">
      <c r="B24" s="376">
        <v>43373</v>
      </c>
      <c r="C24" s="375">
        <v>151.443003115854</v>
      </c>
      <c r="D24" s="375">
        <v>154.36798867744801</v>
      </c>
      <c r="E24" s="375">
        <v>168.75273424164399</v>
      </c>
      <c r="F24" s="375">
        <v>174.554598384108</v>
      </c>
      <c r="G24" s="375">
        <v>145.36334841628999</v>
      </c>
      <c r="H24" s="375">
        <v>14.400393271187401</v>
      </c>
      <c r="I24" s="375">
        <v>21.236802184870701</v>
      </c>
      <c r="J24" s="375">
        <v>2.30453480126606</v>
      </c>
      <c r="K24" s="374"/>
      <c r="L24" s="374"/>
      <c r="M24" s="374"/>
      <c r="N24" s="374"/>
      <c r="O24" s="374"/>
      <c r="P24" s="374"/>
      <c r="Q24" s="374"/>
      <c r="R24" s="374"/>
      <c r="S24" s="374"/>
      <c r="T24" s="374"/>
    </row>
    <row r="25" spans="2:20" x14ac:dyDescent="0.3">
      <c r="B25" s="376">
        <v>43380</v>
      </c>
      <c r="C25" s="375">
        <v>148.145571856705</v>
      </c>
      <c r="D25" s="375">
        <v>152.271131558805</v>
      </c>
      <c r="E25" s="375">
        <v>166.98488685106599</v>
      </c>
      <c r="F25" s="375">
        <v>172.05165727093299</v>
      </c>
      <c r="G25" s="375">
        <v>143.299326599327</v>
      </c>
      <c r="H25" s="375">
        <v>14.5383182613022</v>
      </c>
      <c r="I25" s="375">
        <v>21.327036129914099</v>
      </c>
      <c r="J25" s="375">
        <v>2.3383612276410801</v>
      </c>
      <c r="K25" s="374"/>
      <c r="L25" s="374"/>
      <c r="M25" s="374"/>
      <c r="N25" s="374"/>
      <c r="O25" s="374"/>
      <c r="P25" s="374"/>
      <c r="Q25" s="374"/>
      <c r="R25" s="374"/>
      <c r="S25" s="374"/>
      <c r="T25" s="374"/>
    </row>
    <row r="26" spans="2:20" x14ac:dyDescent="0.3">
      <c r="B26" s="376">
        <v>43387</v>
      </c>
      <c r="C26" s="375">
        <v>150.213154184068</v>
      </c>
      <c r="D26" s="375">
        <v>154.51948811092601</v>
      </c>
      <c r="E26" s="375">
        <v>174.357561831087</v>
      </c>
      <c r="F26" s="375">
        <v>176.65003584672999</v>
      </c>
      <c r="G26" s="375">
        <v>157.578720238095</v>
      </c>
      <c r="H26" s="375">
        <v>14.430292952298</v>
      </c>
      <c r="I26" s="375">
        <v>21.474456763267401</v>
      </c>
      <c r="J26" s="375">
        <v>2.7714411865576798</v>
      </c>
      <c r="K26" s="374"/>
      <c r="L26" s="374"/>
      <c r="M26" s="374"/>
      <c r="N26" s="374"/>
      <c r="O26" s="374"/>
      <c r="P26" s="374"/>
      <c r="Q26" s="374"/>
      <c r="R26" s="374"/>
      <c r="S26" s="374"/>
      <c r="T26" s="374"/>
    </row>
    <row r="27" spans="2:20" x14ac:dyDescent="0.3">
      <c r="B27" s="376">
        <v>43394</v>
      </c>
      <c r="C27" s="375">
        <v>154.476153281503</v>
      </c>
      <c r="D27" s="375">
        <v>157.29176475557199</v>
      </c>
      <c r="E27" s="375">
        <v>172.892638021956</v>
      </c>
      <c r="F27" s="375">
        <v>178.30322907148599</v>
      </c>
      <c r="G27" s="375">
        <v>150.406415112665</v>
      </c>
      <c r="H27" s="375">
        <v>14.262207591711601</v>
      </c>
      <c r="I27" s="375">
        <v>21.092990165768899</v>
      </c>
      <c r="J27" s="375">
        <v>2.4490918992836401</v>
      </c>
      <c r="K27" s="374"/>
      <c r="L27" s="374"/>
      <c r="M27" s="374"/>
      <c r="N27" s="374"/>
      <c r="O27" s="374"/>
      <c r="P27" s="374"/>
      <c r="Q27" s="374"/>
      <c r="R27" s="374"/>
      <c r="S27" s="374"/>
      <c r="T27" s="374"/>
    </row>
    <row r="28" spans="2:20" x14ac:dyDescent="0.3">
      <c r="B28" s="376">
        <v>43401</v>
      </c>
      <c r="C28" s="375">
        <v>147.56444739601801</v>
      </c>
      <c r="D28" s="375">
        <v>150.014046773719</v>
      </c>
      <c r="E28" s="375">
        <v>164.22547139062399</v>
      </c>
      <c r="F28" s="375">
        <v>170.22511891806101</v>
      </c>
      <c r="G28" s="375">
        <v>139.437716894977</v>
      </c>
      <c r="H28" s="375">
        <v>14.873321548709299</v>
      </c>
      <c r="I28" s="375">
        <v>21.6514630001063</v>
      </c>
      <c r="J28" s="375">
        <v>2.2602897092388399</v>
      </c>
      <c r="K28" s="374"/>
      <c r="L28" s="374"/>
      <c r="M28" s="374"/>
      <c r="N28" s="374"/>
      <c r="O28" s="374"/>
      <c r="P28" s="374"/>
      <c r="Q28" s="374"/>
      <c r="R28" s="374"/>
      <c r="S28" s="374"/>
      <c r="T28" s="374"/>
    </row>
    <row r="29" spans="2:20" x14ac:dyDescent="0.3">
      <c r="B29" s="376">
        <v>43408</v>
      </c>
      <c r="C29" s="375">
        <v>139.99205854008699</v>
      </c>
      <c r="D29" s="375">
        <v>143.195940695123</v>
      </c>
      <c r="E29" s="375">
        <v>156.736453264772</v>
      </c>
      <c r="F29" s="375">
        <v>163.06471706830999</v>
      </c>
      <c r="G29" s="375">
        <v>129.997827380952</v>
      </c>
      <c r="H29" s="375">
        <v>15.0454234042819</v>
      </c>
      <c r="I29" s="375">
        <v>21.890238962592001</v>
      </c>
      <c r="J29" s="375">
        <v>2.2398019955512498</v>
      </c>
      <c r="K29" s="374"/>
      <c r="L29" s="374"/>
      <c r="M29" s="374"/>
      <c r="N29" s="374"/>
      <c r="O29" s="374"/>
      <c r="P29" s="374"/>
      <c r="Q29" s="374"/>
      <c r="R29" s="374"/>
      <c r="S29" s="374"/>
      <c r="T29" s="374"/>
    </row>
    <row r="30" spans="2:20" x14ac:dyDescent="0.3">
      <c r="B30" s="376">
        <v>43415</v>
      </c>
      <c r="C30" s="375">
        <v>133.24099949398399</v>
      </c>
      <c r="D30" s="375">
        <v>137.204337490467</v>
      </c>
      <c r="E30" s="375">
        <v>150.31322052316699</v>
      </c>
      <c r="F30" s="375">
        <v>156.49861346965201</v>
      </c>
      <c r="G30" s="375">
        <v>125.63369047619</v>
      </c>
      <c r="H30" s="375">
        <v>14.9829251540262</v>
      </c>
      <c r="I30" s="375">
        <v>21.835321154015901</v>
      </c>
      <c r="J30" s="375">
        <v>2.2349760980050402</v>
      </c>
      <c r="K30" s="374"/>
      <c r="L30" s="374"/>
      <c r="M30" s="374"/>
      <c r="N30" s="374"/>
      <c r="O30" s="374"/>
      <c r="P30" s="374"/>
      <c r="Q30" s="374"/>
      <c r="R30" s="374"/>
      <c r="S30" s="374"/>
      <c r="T30" s="374"/>
    </row>
    <row r="31" spans="2:20" x14ac:dyDescent="0.3">
      <c r="B31" s="376">
        <v>43422</v>
      </c>
      <c r="C31" s="375">
        <v>128.04793911354901</v>
      </c>
      <c r="D31" s="375">
        <v>132.93266802897901</v>
      </c>
      <c r="E31" s="375">
        <v>145.29859452281201</v>
      </c>
      <c r="F31" s="375">
        <v>151.73314816556001</v>
      </c>
      <c r="G31" s="375">
        <v>119.565652841782</v>
      </c>
      <c r="H31" s="375">
        <v>14.9966776364449</v>
      </c>
      <c r="I31" s="375">
        <v>21.843864577306501</v>
      </c>
      <c r="J31" s="375">
        <v>2.2732858981008102</v>
      </c>
      <c r="K31" s="374"/>
      <c r="L31" s="374"/>
      <c r="M31" s="374"/>
      <c r="N31" s="374"/>
      <c r="O31" s="374"/>
      <c r="P31" s="374"/>
      <c r="Q31" s="374"/>
      <c r="R31" s="374"/>
      <c r="S31" s="374"/>
      <c r="T31" s="374"/>
    </row>
    <row r="32" spans="2:20" x14ac:dyDescent="0.3">
      <c r="B32" s="376">
        <v>43429</v>
      </c>
      <c r="C32" s="375">
        <v>126.90485124486401</v>
      </c>
      <c r="D32" s="375">
        <v>131.77720388840601</v>
      </c>
      <c r="E32" s="375">
        <v>144.89040148843301</v>
      </c>
      <c r="F32" s="375">
        <v>150.51910489456699</v>
      </c>
      <c r="G32" s="375">
        <v>120.03031045751599</v>
      </c>
      <c r="H32" s="375">
        <v>14.7803053103969</v>
      </c>
      <c r="I32" s="375">
        <v>21.6604727140728</v>
      </c>
      <c r="J32" s="375">
        <v>2.3307948311706901</v>
      </c>
      <c r="K32" s="374"/>
      <c r="L32" s="374"/>
      <c r="M32" s="374"/>
      <c r="N32" s="374"/>
      <c r="O32" s="374"/>
      <c r="P32" s="374"/>
      <c r="Q32" s="374"/>
      <c r="R32" s="374"/>
      <c r="S32" s="374"/>
      <c r="T32" s="374"/>
    </row>
    <row r="33" spans="2:20" x14ac:dyDescent="0.3">
      <c r="B33" s="376">
        <v>43436</v>
      </c>
      <c r="C33" s="375">
        <v>135.04405244787301</v>
      </c>
      <c r="D33" s="375">
        <v>138.27856544290799</v>
      </c>
      <c r="E33" s="375">
        <v>153.429811663045</v>
      </c>
      <c r="F33" s="375">
        <v>159.050756970279</v>
      </c>
      <c r="G33" s="375">
        <v>132.84996279761901</v>
      </c>
      <c r="H33" s="375">
        <v>14.485194021915101</v>
      </c>
      <c r="I33" s="375">
        <v>21.427262685168401</v>
      </c>
      <c r="J33" s="375">
        <v>2.4566468966699802</v>
      </c>
      <c r="K33" s="374"/>
      <c r="L33" s="374"/>
      <c r="M33" s="374"/>
      <c r="N33" s="374"/>
      <c r="O33" s="374"/>
      <c r="P33" s="374"/>
      <c r="Q33" s="374"/>
      <c r="R33" s="374"/>
      <c r="S33" s="374"/>
      <c r="T33" s="374"/>
    </row>
    <row r="34" spans="2:20" x14ac:dyDescent="0.3">
      <c r="B34" s="376">
        <v>43443</v>
      </c>
      <c r="C34" s="375">
        <v>137.197611545581</v>
      </c>
      <c r="D34" s="375">
        <v>139.232260073758</v>
      </c>
      <c r="E34" s="375">
        <v>153.769870502613</v>
      </c>
      <c r="F34" s="375">
        <v>159.86747225066401</v>
      </c>
      <c r="G34" s="375">
        <v>136.053223840724</v>
      </c>
      <c r="H34" s="375">
        <v>14.499286784752501</v>
      </c>
      <c r="I34" s="375">
        <v>21.395828920648601</v>
      </c>
      <c r="J34" s="375">
        <v>2.3777445481063499</v>
      </c>
      <c r="K34" s="374"/>
      <c r="L34" s="374"/>
      <c r="M34" s="374"/>
      <c r="N34" s="374"/>
      <c r="O34" s="374"/>
      <c r="P34" s="374"/>
      <c r="Q34" s="374"/>
      <c r="R34" s="374"/>
      <c r="S34" s="374"/>
      <c r="T34" s="374"/>
    </row>
    <row r="35" spans="2:20" x14ac:dyDescent="0.3">
      <c r="B35" s="376">
        <v>43450</v>
      </c>
      <c r="C35" s="375">
        <v>126.700449599398</v>
      </c>
      <c r="D35" s="375">
        <v>129.74265609899399</v>
      </c>
      <c r="E35" s="375">
        <v>143.24342191111501</v>
      </c>
      <c r="F35" s="375">
        <v>149.42018543120301</v>
      </c>
      <c r="G35" s="375">
        <v>118.83546130952401</v>
      </c>
      <c r="H35" s="375">
        <v>14.8412396481611</v>
      </c>
      <c r="I35" s="375">
        <v>21.7146431755958</v>
      </c>
      <c r="J35" s="375">
        <v>2.3132282431405899</v>
      </c>
      <c r="K35" s="374"/>
      <c r="L35" s="374"/>
      <c r="M35" s="374"/>
      <c r="N35" s="374"/>
      <c r="O35" s="374"/>
      <c r="P35" s="374"/>
      <c r="Q35" s="374"/>
      <c r="R35" s="374"/>
      <c r="S35" s="374"/>
      <c r="T35" s="374"/>
    </row>
    <row r="36" spans="2:20" x14ac:dyDescent="0.3">
      <c r="B36" s="376">
        <v>43457</v>
      </c>
      <c r="C36" s="375">
        <v>118.99653247991</v>
      </c>
      <c r="D36" s="375">
        <v>122.599093871961</v>
      </c>
      <c r="E36" s="375">
        <v>135.65131476171999</v>
      </c>
      <c r="F36" s="375">
        <v>142.09225262234699</v>
      </c>
      <c r="G36" s="375">
        <v>110.35974702381</v>
      </c>
      <c r="H36" s="375">
        <v>14.8842228837002</v>
      </c>
      <c r="I36" s="375">
        <v>21.679404397653801</v>
      </c>
      <c r="J36" s="375">
        <v>2.25514046215102</v>
      </c>
      <c r="K36" s="374"/>
      <c r="L36" s="374"/>
      <c r="M36" s="374"/>
      <c r="N36" s="374"/>
      <c r="O36" s="374"/>
      <c r="P36" s="374"/>
      <c r="Q36" s="374"/>
      <c r="R36" s="374"/>
      <c r="S36" s="374"/>
      <c r="T36" s="374"/>
    </row>
    <row r="37" spans="2:20" x14ac:dyDescent="0.3">
      <c r="B37" s="376">
        <v>43464</v>
      </c>
      <c r="C37" s="375">
        <v>116.51246222498</v>
      </c>
      <c r="D37" s="375">
        <v>120.890726025318</v>
      </c>
      <c r="E37" s="375">
        <v>133.69100482298001</v>
      </c>
      <c r="F37" s="375">
        <v>140.04777274269199</v>
      </c>
      <c r="G37" s="375">
        <v>105.899228395062</v>
      </c>
      <c r="H37" s="375">
        <v>15.000977092444</v>
      </c>
      <c r="I37" s="375">
        <v>21.847692258939102</v>
      </c>
      <c r="J37" s="375">
        <v>2.23348703093209</v>
      </c>
      <c r="K37" s="374"/>
      <c r="L37" s="374"/>
      <c r="M37" s="374"/>
      <c r="N37" s="374"/>
      <c r="O37" s="374"/>
      <c r="P37" s="374"/>
      <c r="Q37" s="374"/>
      <c r="R37" s="374"/>
      <c r="S37" s="374"/>
      <c r="T37" s="374"/>
    </row>
    <row r="38" spans="2:20" x14ac:dyDescent="0.3">
      <c r="B38" s="376">
        <v>43471</v>
      </c>
      <c r="C38" s="375">
        <v>117.168781000907</v>
      </c>
      <c r="D38" s="375">
        <v>122.954380841786</v>
      </c>
      <c r="E38" s="375">
        <v>135.79679816697501</v>
      </c>
      <c r="F38" s="375">
        <v>142.00476358865001</v>
      </c>
      <c r="G38" s="375">
        <v>121.691910757109</v>
      </c>
      <c r="H38" s="375">
        <v>14.5584877737691</v>
      </c>
      <c r="I38" s="375">
        <v>21.667869721363001</v>
      </c>
      <c r="J38" s="375">
        <v>2.3062039729278401</v>
      </c>
      <c r="K38" s="374"/>
      <c r="L38" s="374"/>
      <c r="M38" s="374"/>
      <c r="N38" s="374"/>
      <c r="O38" s="374"/>
      <c r="P38" s="374"/>
      <c r="Q38" s="374"/>
      <c r="R38" s="374"/>
      <c r="S38" s="374"/>
      <c r="T38" s="374"/>
    </row>
    <row r="39" spans="2:20" x14ac:dyDescent="0.3">
      <c r="B39" s="376">
        <v>43478</v>
      </c>
      <c r="C39" s="375">
        <v>114.44752169165299</v>
      </c>
      <c r="D39" s="375">
        <v>119.514782819408</v>
      </c>
      <c r="E39" s="375">
        <v>131.95262686675201</v>
      </c>
      <c r="F39" s="375">
        <v>138.536815166102</v>
      </c>
      <c r="G39" s="375">
        <v>100.9</v>
      </c>
      <c r="H39" s="375">
        <v>14.5738305044901</v>
      </c>
      <c r="I39" s="375">
        <v>21.298608703988901</v>
      </c>
      <c r="J39" s="375">
        <v>2.3319426811987101</v>
      </c>
      <c r="K39" s="374"/>
      <c r="L39" s="374"/>
      <c r="M39" s="374"/>
      <c r="N39" s="374"/>
      <c r="O39" s="374"/>
      <c r="P39" s="374"/>
      <c r="Q39" s="374"/>
      <c r="R39" s="374"/>
      <c r="S39" s="374"/>
      <c r="T39" s="374"/>
    </row>
    <row r="40" spans="2:20" x14ac:dyDescent="0.3">
      <c r="B40" s="376">
        <v>43485</v>
      </c>
      <c r="C40" s="375">
        <v>126.187786667155</v>
      </c>
      <c r="D40" s="375">
        <v>128.98640280337301</v>
      </c>
      <c r="E40" s="375">
        <v>144.19144722481599</v>
      </c>
      <c r="F40" s="375">
        <v>149.95139723671099</v>
      </c>
      <c r="G40" s="375">
        <v>131.48849557522101</v>
      </c>
      <c r="H40" s="375">
        <v>14.8761786857437</v>
      </c>
      <c r="I40" s="375">
        <v>21.858804872843901</v>
      </c>
      <c r="J40" s="375">
        <v>2.3716782386368802</v>
      </c>
      <c r="K40" s="374"/>
      <c r="L40" s="374"/>
      <c r="M40" s="374"/>
      <c r="N40" s="374"/>
      <c r="O40" s="374"/>
      <c r="P40" s="374"/>
      <c r="Q40" s="374"/>
      <c r="R40" s="374"/>
      <c r="S40" s="374"/>
      <c r="T40" s="374"/>
    </row>
    <row r="41" spans="2:20" x14ac:dyDescent="0.3">
      <c r="B41" s="376">
        <v>43492</v>
      </c>
      <c r="C41" s="375">
        <v>130.904758771041</v>
      </c>
      <c r="D41" s="375">
        <v>133.064010931708</v>
      </c>
      <c r="E41" s="375">
        <v>147.120208346347</v>
      </c>
      <c r="F41" s="375">
        <v>153.47053527395801</v>
      </c>
      <c r="G41" s="375">
        <v>126.319552568218</v>
      </c>
      <c r="H41" s="375">
        <v>14.4736238139339</v>
      </c>
      <c r="I41" s="375">
        <v>21.4258833917762</v>
      </c>
      <c r="J41" s="375">
        <v>2.28632113158007</v>
      </c>
      <c r="K41" s="374"/>
      <c r="L41" s="374"/>
      <c r="M41" s="374"/>
      <c r="N41" s="374"/>
      <c r="O41" s="374"/>
      <c r="P41" s="374"/>
      <c r="Q41" s="374"/>
      <c r="R41" s="374"/>
      <c r="S41" s="374"/>
      <c r="T41" s="374"/>
    </row>
    <row r="42" spans="2:20" x14ac:dyDescent="0.3">
      <c r="B42" s="376">
        <v>43499</v>
      </c>
      <c r="C42" s="375">
        <v>122.873447925002</v>
      </c>
      <c r="D42" s="375">
        <v>125.38561420193101</v>
      </c>
      <c r="E42" s="375">
        <v>138.63998383825</v>
      </c>
      <c r="F42" s="375">
        <v>145.21995678786601</v>
      </c>
      <c r="G42" s="375">
        <v>122.144129129129</v>
      </c>
      <c r="H42" s="375">
        <v>14.866236877864401</v>
      </c>
      <c r="I42" s="375">
        <v>21.555978685212999</v>
      </c>
      <c r="J42" s="375">
        <v>2.1427726704465799</v>
      </c>
      <c r="K42" s="374"/>
      <c r="L42" s="374"/>
      <c r="M42" s="374"/>
      <c r="N42" s="374"/>
      <c r="O42" s="374"/>
      <c r="P42" s="374"/>
      <c r="Q42" s="374"/>
      <c r="R42" s="374"/>
      <c r="S42" s="374"/>
      <c r="T42" s="374"/>
    </row>
    <row r="43" spans="2:20" x14ac:dyDescent="0.3">
      <c r="B43" s="376">
        <v>43506</v>
      </c>
      <c r="C43" s="375">
        <v>120.514148127475</v>
      </c>
      <c r="D43" s="375">
        <v>123.28185670677701</v>
      </c>
      <c r="E43" s="375">
        <v>137.34554842356201</v>
      </c>
      <c r="F43" s="375">
        <v>143.48660431526699</v>
      </c>
      <c r="G43" s="375">
        <v>123.580138169257</v>
      </c>
      <c r="H43" s="375">
        <v>14.991802016503801</v>
      </c>
      <c r="I43" s="375">
        <v>21.755897099966099</v>
      </c>
      <c r="J43" s="375">
        <v>2.1113628181534301</v>
      </c>
      <c r="K43" s="374"/>
      <c r="L43" s="374"/>
      <c r="M43" s="374"/>
      <c r="N43" s="374"/>
      <c r="O43" s="374"/>
      <c r="P43" s="374"/>
      <c r="Q43" s="374"/>
      <c r="R43" s="374"/>
      <c r="S43" s="374"/>
      <c r="T43" s="374"/>
    </row>
    <row r="44" spans="2:20" x14ac:dyDescent="0.3">
      <c r="B44" s="376">
        <v>43513</v>
      </c>
      <c r="C44" s="375">
        <v>135.842511714978</v>
      </c>
      <c r="D44" s="375">
        <v>137.94241789179699</v>
      </c>
      <c r="E44" s="375">
        <v>152.57576019074099</v>
      </c>
      <c r="F44" s="375">
        <v>158.355175009829</v>
      </c>
      <c r="G44" s="375">
        <v>142.33236607142899</v>
      </c>
      <c r="H44" s="375">
        <v>14.462804921340499</v>
      </c>
      <c r="I44" s="375">
        <v>21.359206543892899</v>
      </c>
      <c r="J44" s="375">
        <v>2.3573175154825501</v>
      </c>
      <c r="K44" s="374"/>
      <c r="L44" s="374"/>
      <c r="M44" s="374"/>
      <c r="N44" s="374"/>
      <c r="O44" s="374"/>
      <c r="P44" s="374"/>
      <c r="Q44" s="374"/>
      <c r="R44" s="374"/>
      <c r="S44" s="374"/>
      <c r="T44" s="374"/>
    </row>
    <row r="45" spans="2:20" x14ac:dyDescent="0.3">
      <c r="B45" s="376">
        <v>43520</v>
      </c>
      <c r="C45" s="375">
        <v>131.306273595249</v>
      </c>
      <c r="D45" s="375">
        <v>133.65012379367701</v>
      </c>
      <c r="E45" s="375">
        <v>147.00465083352</v>
      </c>
      <c r="F45" s="375">
        <v>153.391649674771</v>
      </c>
      <c r="G45" s="375">
        <v>132.73494623655901</v>
      </c>
      <c r="H45" s="375">
        <v>14.732642940065601</v>
      </c>
      <c r="I45" s="375">
        <v>21.460593421423301</v>
      </c>
      <c r="J45" s="375">
        <v>2.2151955425071601</v>
      </c>
      <c r="K45" s="374"/>
      <c r="L45" s="374"/>
      <c r="M45" s="374"/>
      <c r="N45" s="374"/>
      <c r="O45" s="374"/>
      <c r="P45" s="374"/>
      <c r="Q45" s="374"/>
      <c r="R45" s="374"/>
      <c r="S45" s="374"/>
      <c r="T45" s="374"/>
    </row>
    <row r="46" spans="2:20" x14ac:dyDescent="0.3">
      <c r="B46" s="376">
        <v>43527</v>
      </c>
      <c r="C46" s="375">
        <v>125.192133972666</v>
      </c>
      <c r="D46" s="375">
        <v>127.99641847824</v>
      </c>
      <c r="E46" s="375">
        <v>141.63469800473601</v>
      </c>
      <c r="F46" s="375">
        <v>148.04761959574699</v>
      </c>
      <c r="G46" s="375">
        <v>128.76395833333299</v>
      </c>
      <c r="H46" s="375">
        <v>15.351302390614601</v>
      </c>
      <c r="I46" s="375">
        <v>22.071394534182701</v>
      </c>
      <c r="J46" s="375">
        <v>2.20773686989794</v>
      </c>
      <c r="K46" s="374"/>
      <c r="L46" s="374"/>
      <c r="M46" s="374"/>
      <c r="N46" s="374"/>
      <c r="O46" s="374"/>
      <c r="P46" s="374"/>
      <c r="Q46" s="374"/>
      <c r="R46" s="374"/>
      <c r="S46" s="374"/>
      <c r="T46" s="374"/>
    </row>
    <row r="47" spans="2:20" x14ac:dyDescent="0.3">
      <c r="B47" s="376">
        <v>43534</v>
      </c>
      <c r="C47" s="375">
        <v>131.342521638215</v>
      </c>
      <c r="D47" s="375">
        <v>134.268755544854</v>
      </c>
      <c r="E47" s="375">
        <v>149.31037568586601</v>
      </c>
      <c r="F47" s="375">
        <v>154.879297085785</v>
      </c>
      <c r="G47" s="375">
        <v>140.53480392156899</v>
      </c>
      <c r="H47" s="375">
        <v>14.9350454695614</v>
      </c>
      <c r="I47" s="375">
        <v>21.940256729531001</v>
      </c>
      <c r="J47" s="375">
        <v>2.35698473728652</v>
      </c>
      <c r="K47" s="374"/>
      <c r="L47" s="374"/>
      <c r="M47" s="374"/>
      <c r="N47" s="374"/>
      <c r="O47" s="374"/>
      <c r="P47" s="374"/>
      <c r="Q47" s="374"/>
      <c r="R47" s="374"/>
      <c r="S47" s="374"/>
      <c r="T47" s="374"/>
    </row>
    <row r="48" spans="2:20" x14ac:dyDescent="0.3">
      <c r="B48" s="376">
        <v>43541</v>
      </c>
      <c r="C48" s="375">
        <v>141.68061741294599</v>
      </c>
      <c r="D48" s="375">
        <v>143.84586774381501</v>
      </c>
      <c r="E48" s="375">
        <v>158.299646268647</v>
      </c>
      <c r="F48" s="375">
        <v>164.412201040214</v>
      </c>
      <c r="G48" s="375">
        <v>151.62222222222201</v>
      </c>
      <c r="H48" s="375">
        <v>14.640283137082299</v>
      </c>
      <c r="I48" s="375">
        <v>21.495446891695401</v>
      </c>
      <c r="J48" s="375">
        <v>2.4527640698173601</v>
      </c>
      <c r="K48" s="374"/>
      <c r="L48" s="374"/>
      <c r="M48" s="374"/>
      <c r="N48" s="374"/>
      <c r="O48" s="374"/>
      <c r="P48" s="374"/>
      <c r="Q48" s="374"/>
      <c r="R48" s="374"/>
      <c r="S48" s="374"/>
      <c r="T48" s="374"/>
    </row>
    <row r="49" spans="2:20" x14ac:dyDescent="0.3">
      <c r="B49" s="376">
        <v>43548</v>
      </c>
      <c r="C49" s="375">
        <v>140.27744202588099</v>
      </c>
      <c r="D49" s="375">
        <v>142.573342481228</v>
      </c>
      <c r="E49" s="375">
        <v>155.82450691135901</v>
      </c>
      <c r="F49" s="375">
        <v>162.299330241885</v>
      </c>
      <c r="G49" s="375">
        <v>142.20320627802701</v>
      </c>
      <c r="H49" s="375">
        <v>14.4477841451882</v>
      </c>
      <c r="I49" s="375">
        <v>21.288401615459399</v>
      </c>
      <c r="J49" s="375">
        <v>2.2479222145287401</v>
      </c>
      <c r="K49" s="374"/>
      <c r="L49" s="374"/>
      <c r="M49" s="374"/>
      <c r="N49" s="374"/>
      <c r="O49" s="374"/>
      <c r="P49" s="374"/>
      <c r="Q49" s="374"/>
      <c r="R49" s="374"/>
      <c r="S49" s="374"/>
      <c r="T49" s="374"/>
    </row>
    <row r="50" spans="2:20" x14ac:dyDescent="0.3">
      <c r="B50" s="376">
        <v>43555</v>
      </c>
      <c r="C50" s="375">
        <v>137.39418546512101</v>
      </c>
      <c r="D50" s="375">
        <v>139.897234487643</v>
      </c>
      <c r="E50" s="375">
        <v>153.00342392685801</v>
      </c>
      <c r="F50" s="375">
        <v>159.34998648953101</v>
      </c>
      <c r="G50" s="375">
        <v>140.68577981651401</v>
      </c>
      <c r="H50" s="375">
        <v>14.5827900741058</v>
      </c>
      <c r="I50" s="375">
        <v>21.347569181643902</v>
      </c>
      <c r="J50" s="375">
        <v>2.3371312932148101</v>
      </c>
      <c r="K50" s="374"/>
      <c r="L50" s="374"/>
      <c r="M50" s="374"/>
      <c r="N50" s="374"/>
      <c r="O50" s="374"/>
      <c r="P50" s="374"/>
      <c r="Q50" s="374"/>
      <c r="R50" s="374"/>
      <c r="S50" s="374"/>
      <c r="T50" s="374"/>
    </row>
    <row r="51" spans="2:20" x14ac:dyDescent="0.3">
      <c r="B51" s="376">
        <v>43562</v>
      </c>
      <c r="C51" s="375">
        <v>137.07638174107899</v>
      </c>
      <c r="D51" s="375">
        <v>139.79450924033</v>
      </c>
      <c r="E51" s="375">
        <v>153.38131711952201</v>
      </c>
      <c r="F51" s="375">
        <v>159.494159622898</v>
      </c>
      <c r="G51" s="375">
        <v>140.95122324158999</v>
      </c>
      <c r="H51" s="375">
        <v>14.8140811458449</v>
      </c>
      <c r="I51" s="375">
        <v>21.4869641915285</v>
      </c>
      <c r="J51" s="375">
        <v>2.2902348810226498</v>
      </c>
      <c r="K51" s="374"/>
      <c r="L51" s="374"/>
      <c r="M51" s="374"/>
      <c r="N51" s="374"/>
      <c r="O51" s="374"/>
      <c r="P51" s="374"/>
      <c r="Q51" s="374"/>
      <c r="R51" s="374"/>
      <c r="S51" s="374"/>
      <c r="T51" s="374"/>
    </row>
    <row r="52" spans="2:20" x14ac:dyDescent="0.3">
      <c r="B52" s="376">
        <v>43569</v>
      </c>
      <c r="C52" s="375">
        <v>147.42061142382599</v>
      </c>
      <c r="D52" s="375">
        <v>149.605120575103</v>
      </c>
      <c r="E52" s="375">
        <v>164.08924286785901</v>
      </c>
      <c r="F52" s="375">
        <v>170.28381196967001</v>
      </c>
      <c r="G52" s="375">
        <v>151.34307832422601</v>
      </c>
      <c r="H52" s="375">
        <v>14.627035287881499</v>
      </c>
      <c r="I52" s="375">
        <v>21.4606516471367</v>
      </c>
      <c r="J52" s="375">
        <v>2.4635739420456</v>
      </c>
      <c r="K52" s="374"/>
      <c r="L52" s="374"/>
      <c r="M52" s="374"/>
      <c r="N52" s="374"/>
      <c r="O52" s="374"/>
      <c r="P52" s="374"/>
      <c r="Q52" s="374"/>
      <c r="R52" s="374"/>
      <c r="S52" s="374"/>
      <c r="T52" s="374"/>
    </row>
    <row r="53" spans="2:20" x14ac:dyDescent="0.3">
      <c r="B53" s="376">
        <v>43576</v>
      </c>
      <c r="C53" s="375">
        <v>146.31011478405</v>
      </c>
      <c r="D53" s="375">
        <v>148.69832808157801</v>
      </c>
      <c r="E53" s="375">
        <v>162.21307196282501</v>
      </c>
      <c r="F53" s="375">
        <v>168.64168549895101</v>
      </c>
      <c r="G53" s="375">
        <v>146.90505952381</v>
      </c>
      <c r="H53" s="375">
        <v>14.723778982360701</v>
      </c>
      <c r="I53" s="375">
        <v>21.463223685292402</v>
      </c>
      <c r="J53" s="375">
        <v>2.2051310884096198</v>
      </c>
      <c r="K53" s="374"/>
      <c r="L53" s="374"/>
      <c r="M53" s="374"/>
      <c r="N53" s="374"/>
      <c r="O53" s="374"/>
      <c r="P53" s="374"/>
      <c r="Q53" s="374"/>
      <c r="R53" s="374"/>
      <c r="S53" s="374"/>
      <c r="T53" s="374"/>
    </row>
    <row r="54" spans="2:20" x14ac:dyDescent="0.3">
      <c r="B54" s="376">
        <v>43583</v>
      </c>
      <c r="C54" s="375">
        <v>143.196564815953</v>
      </c>
      <c r="D54" s="375">
        <v>146.10510665868</v>
      </c>
      <c r="E54" s="375">
        <v>159.83320786958899</v>
      </c>
      <c r="F54" s="375">
        <v>166.084915878109</v>
      </c>
      <c r="G54" s="375">
        <v>147.113541666667</v>
      </c>
      <c r="H54" s="375">
        <v>15.0439446834646</v>
      </c>
      <c r="I54" s="375">
        <v>21.770938515466401</v>
      </c>
      <c r="J54" s="375">
        <v>2.2498281573239902</v>
      </c>
      <c r="K54" s="374"/>
      <c r="L54" s="374"/>
      <c r="M54" s="374"/>
      <c r="N54" s="374"/>
      <c r="O54" s="374"/>
      <c r="P54" s="374"/>
      <c r="Q54" s="374"/>
      <c r="R54" s="374"/>
      <c r="S54" s="374"/>
      <c r="T54" s="374"/>
    </row>
    <row r="55" spans="2:20" x14ac:dyDescent="0.3">
      <c r="B55" s="376">
        <v>43590</v>
      </c>
      <c r="C55" s="375">
        <v>139.403098936997</v>
      </c>
      <c r="D55" s="375">
        <v>142.19799729325399</v>
      </c>
      <c r="E55" s="375">
        <v>156.127433484199</v>
      </c>
      <c r="F55" s="375">
        <v>161.96046477095399</v>
      </c>
      <c r="G55" s="375">
        <v>143.232589285714</v>
      </c>
      <c r="H55" s="375">
        <v>15.0411785089555</v>
      </c>
      <c r="I55" s="375">
        <v>21.717146742717901</v>
      </c>
      <c r="J55" s="375">
        <v>2.2704903097494098</v>
      </c>
      <c r="K55" s="374"/>
      <c r="L55" s="374"/>
      <c r="M55" s="374"/>
      <c r="N55" s="374"/>
      <c r="O55" s="374"/>
      <c r="P55" s="374"/>
      <c r="Q55" s="374"/>
      <c r="R55" s="374"/>
      <c r="S55" s="374"/>
      <c r="T55" s="374"/>
    </row>
    <row r="56" spans="2:20" x14ac:dyDescent="0.3">
      <c r="B56" s="376">
        <v>43597</v>
      </c>
      <c r="C56" s="375">
        <v>145.011840508505</v>
      </c>
      <c r="D56" s="375">
        <v>147.90778838431501</v>
      </c>
      <c r="E56" s="375">
        <v>169.569357645932</v>
      </c>
      <c r="F56" s="375">
        <v>171.49434781729801</v>
      </c>
      <c r="G56" s="375">
        <v>162.500210970464</v>
      </c>
      <c r="H56" s="375">
        <v>14.7152073493813</v>
      </c>
      <c r="I56" s="375">
        <v>21.4911038794394</v>
      </c>
      <c r="J56" s="375">
        <v>2.5082455117599198</v>
      </c>
      <c r="K56" s="374"/>
      <c r="L56" s="374"/>
      <c r="M56" s="374"/>
      <c r="N56" s="374"/>
      <c r="O56" s="374"/>
      <c r="P56" s="374"/>
      <c r="Q56" s="374"/>
      <c r="R56" s="374"/>
      <c r="S56" s="374"/>
      <c r="T56" s="374"/>
    </row>
    <row r="57" spans="2:20" x14ac:dyDescent="0.3">
      <c r="B57" s="376">
        <v>43604</v>
      </c>
      <c r="C57" s="375">
        <v>148.74876652465201</v>
      </c>
      <c r="D57" s="375">
        <v>150.99525904018901</v>
      </c>
      <c r="E57" s="375">
        <v>165.876659686409</v>
      </c>
      <c r="F57" s="375">
        <v>171.84772464482899</v>
      </c>
      <c r="G57" s="375">
        <v>150.93154761904799</v>
      </c>
      <c r="H57" s="375">
        <v>15.0026310616226</v>
      </c>
      <c r="I57" s="375">
        <v>21.681652517486398</v>
      </c>
      <c r="J57" s="375">
        <v>2.29271276758156</v>
      </c>
      <c r="K57" s="374"/>
      <c r="L57" s="374"/>
      <c r="M57" s="374"/>
      <c r="N57" s="374"/>
      <c r="O57" s="374"/>
      <c r="P57" s="374"/>
      <c r="Q57" s="374"/>
      <c r="R57" s="374"/>
      <c r="S57" s="374"/>
      <c r="T57" s="374"/>
    </row>
    <row r="58" spans="2:20" x14ac:dyDescent="0.3">
      <c r="B58" s="376">
        <v>43611</v>
      </c>
      <c r="C58" s="375">
        <v>139.093932075579</v>
      </c>
      <c r="D58" s="375">
        <v>141.54835614016201</v>
      </c>
      <c r="E58" s="375">
        <v>155.77708283316301</v>
      </c>
      <c r="F58" s="375">
        <v>161.93581971582299</v>
      </c>
      <c r="G58" s="375">
        <v>137.349553571429</v>
      </c>
      <c r="H58" s="375">
        <v>15.473735370349001</v>
      </c>
      <c r="I58" s="375">
        <v>22.189215290397399</v>
      </c>
      <c r="J58" s="375">
        <v>2.3305652540592399</v>
      </c>
      <c r="K58" s="374"/>
      <c r="L58" s="374"/>
      <c r="M58" s="374"/>
      <c r="N58" s="374"/>
      <c r="O58" s="374"/>
      <c r="P58" s="374"/>
      <c r="Q58" s="374"/>
      <c r="R58" s="374"/>
      <c r="S58" s="374"/>
      <c r="T58" s="374"/>
    </row>
    <row r="59" spans="2:20" x14ac:dyDescent="0.3">
      <c r="B59" s="376">
        <v>43618</v>
      </c>
      <c r="C59" s="375">
        <v>133.45788546270799</v>
      </c>
      <c r="D59" s="375">
        <v>136.66460970075499</v>
      </c>
      <c r="E59" s="375">
        <v>150.79894325181499</v>
      </c>
      <c r="F59" s="375">
        <v>156.987882338764</v>
      </c>
      <c r="G59" s="375">
        <v>137.67155963302801</v>
      </c>
      <c r="H59" s="375">
        <v>15.6921184549242</v>
      </c>
      <c r="I59" s="375">
        <v>22.483595311205701</v>
      </c>
      <c r="J59" s="375">
        <v>2.4079161762185199</v>
      </c>
      <c r="K59" s="374"/>
      <c r="L59" s="374"/>
      <c r="M59" s="374"/>
      <c r="N59" s="374"/>
      <c r="O59" s="374"/>
      <c r="P59" s="374"/>
      <c r="Q59" s="374"/>
      <c r="R59" s="374"/>
      <c r="S59" s="374"/>
      <c r="T59" s="374"/>
    </row>
    <row r="60" spans="2:20" x14ac:dyDescent="0.3">
      <c r="B60" s="376">
        <v>43625</v>
      </c>
      <c r="C60" s="375">
        <v>130.53333931604499</v>
      </c>
      <c r="D60" s="375">
        <v>134.626776712874</v>
      </c>
      <c r="E60" s="375">
        <v>152.47650037348001</v>
      </c>
      <c r="F60" s="375">
        <v>156.249957281826</v>
      </c>
      <c r="G60" s="375">
        <v>139.296434108527</v>
      </c>
      <c r="H60" s="375">
        <v>15.364277372560201</v>
      </c>
      <c r="I60" s="375">
        <v>22.386722753816102</v>
      </c>
      <c r="J60" s="375">
        <v>2.59019192823658</v>
      </c>
      <c r="K60" s="374"/>
      <c r="L60" s="374"/>
      <c r="M60" s="374"/>
      <c r="N60" s="374"/>
      <c r="O60" s="374"/>
      <c r="P60" s="374"/>
      <c r="Q60" s="374"/>
      <c r="R60" s="374"/>
      <c r="S60" s="374"/>
      <c r="T60" s="374"/>
    </row>
    <row r="61" spans="2:20" x14ac:dyDescent="0.3">
      <c r="B61" s="376">
        <v>43632</v>
      </c>
      <c r="C61" s="375">
        <v>143.03096967196799</v>
      </c>
      <c r="D61" s="375">
        <v>145.19041143013101</v>
      </c>
      <c r="E61" s="375">
        <v>163.938982634355</v>
      </c>
      <c r="F61" s="375">
        <v>168.65552529631501</v>
      </c>
      <c r="G61" s="375">
        <v>147.90892857142899</v>
      </c>
      <c r="H61" s="375">
        <v>15.050312040721</v>
      </c>
      <c r="I61" s="375">
        <v>22.117951629566399</v>
      </c>
      <c r="J61" s="375">
        <v>2.4492052117996801</v>
      </c>
      <c r="K61" s="374"/>
      <c r="L61" s="374"/>
      <c r="M61" s="374"/>
      <c r="N61" s="374"/>
      <c r="O61" s="374"/>
      <c r="P61" s="374"/>
      <c r="Q61" s="374"/>
      <c r="R61" s="374"/>
      <c r="S61" s="374"/>
      <c r="T61" s="374"/>
    </row>
    <row r="62" spans="2:20" x14ac:dyDescent="0.3">
      <c r="B62" s="376">
        <v>43639</v>
      </c>
      <c r="C62" s="375">
        <v>138.33860992222799</v>
      </c>
      <c r="D62" s="375">
        <v>140.81072327519999</v>
      </c>
      <c r="E62" s="375">
        <v>155.189242662444</v>
      </c>
      <c r="F62" s="375">
        <v>161.83065083105399</v>
      </c>
      <c r="G62" s="375">
        <v>139.21712797619</v>
      </c>
      <c r="H62" s="375">
        <v>15.495869721179799</v>
      </c>
      <c r="I62" s="375">
        <v>22.371699389974701</v>
      </c>
      <c r="J62" s="375">
        <v>2.3365133305792098</v>
      </c>
      <c r="K62" s="374"/>
      <c r="L62" s="374"/>
      <c r="M62" s="374"/>
      <c r="N62" s="374"/>
      <c r="O62" s="374"/>
      <c r="P62" s="374"/>
      <c r="Q62" s="374"/>
      <c r="R62" s="374"/>
      <c r="S62" s="374"/>
      <c r="T62" s="374"/>
    </row>
    <row r="63" spans="2:20" x14ac:dyDescent="0.3">
      <c r="B63" s="376">
        <v>43646</v>
      </c>
      <c r="C63" s="375">
        <v>131.62333963860999</v>
      </c>
      <c r="D63" s="375">
        <v>134.36167609209801</v>
      </c>
      <c r="E63" s="375">
        <v>148.679637726198</v>
      </c>
      <c r="F63" s="375">
        <v>154.93059675596501</v>
      </c>
      <c r="G63" s="375">
        <v>135.48645833333299</v>
      </c>
      <c r="H63" s="375">
        <v>15.5002624282425</v>
      </c>
      <c r="I63" s="375">
        <v>22.2587965265236</v>
      </c>
      <c r="J63" s="375">
        <v>2.29888569781455</v>
      </c>
      <c r="K63" s="374"/>
      <c r="L63" s="374"/>
      <c r="M63" s="374"/>
      <c r="N63" s="374"/>
      <c r="O63" s="374"/>
      <c r="P63" s="374"/>
      <c r="Q63" s="374"/>
      <c r="R63" s="374"/>
      <c r="S63" s="374"/>
      <c r="T63" s="374"/>
    </row>
    <row r="65" spans="2:10" x14ac:dyDescent="0.3">
      <c r="B65" s="373"/>
      <c r="C65" s="372"/>
      <c r="D65" s="372"/>
      <c r="E65" s="372"/>
      <c r="F65" s="372"/>
      <c r="G65" s="372"/>
      <c r="H65" s="372"/>
      <c r="I65" s="372"/>
      <c r="J65" s="372"/>
    </row>
  </sheetData>
  <hyperlinks>
    <hyperlink ref="B8"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B1:AR65"/>
  <sheetViews>
    <sheetView showGridLines="0" workbookViewId="0"/>
  </sheetViews>
  <sheetFormatPr defaultColWidth="9" defaultRowHeight="14" x14ac:dyDescent="0.3"/>
  <cols>
    <col min="1" max="1" width="9" style="370"/>
    <col min="2" max="2" width="12.3984375" style="371" bestFit="1" customWidth="1"/>
    <col min="3" max="10" width="9.09765625" style="370" bestFit="1" customWidth="1"/>
    <col min="11" max="11" width="9" style="370"/>
    <col min="12" max="12" width="12.3984375" style="370" bestFit="1" customWidth="1"/>
    <col min="13" max="20" width="9.09765625" style="370" bestFit="1" customWidth="1"/>
    <col min="21" max="16384" width="9" style="370"/>
  </cols>
  <sheetData>
    <row r="1" spans="2:44" x14ac:dyDescent="0.3">
      <c r="K1" s="374"/>
      <c r="L1" s="374"/>
      <c r="M1" s="374"/>
      <c r="N1" s="374"/>
      <c r="O1" s="374"/>
      <c r="P1" s="374"/>
      <c r="Q1" s="374"/>
      <c r="R1" s="374"/>
      <c r="S1" s="374"/>
      <c r="T1" s="374"/>
      <c r="AF1" s="383"/>
      <c r="AG1" s="382"/>
      <c r="AH1" s="381"/>
      <c r="AI1" s="381"/>
      <c r="AJ1" s="381"/>
      <c r="AK1" s="381"/>
      <c r="AL1" s="380"/>
      <c r="AM1" s="380"/>
      <c r="AN1" s="380"/>
      <c r="AO1" s="380"/>
      <c r="AP1" s="380"/>
      <c r="AQ1" s="380"/>
      <c r="AR1" s="380"/>
    </row>
    <row r="2" spans="2:44" x14ac:dyDescent="0.3">
      <c r="B2" s="365" t="s">
        <v>281</v>
      </c>
      <c r="K2" s="374"/>
      <c r="L2" s="378"/>
      <c r="M2" s="374"/>
      <c r="N2" s="374"/>
      <c r="O2" s="374"/>
      <c r="P2" s="374"/>
      <c r="Q2" s="374"/>
      <c r="R2" s="374"/>
      <c r="S2" s="374"/>
      <c r="T2" s="374"/>
      <c r="V2" s="377"/>
      <c r="W2" s="377"/>
      <c r="X2" s="377"/>
      <c r="Y2" s="377"/>
      <c r="Z2" s="377"/>
      <c r="AA2" s="377"/>
      <c r="AB2" s="377"/>
      <c r="AC2" s="377"/>
      <c r="AF2" s="383"/>
      <c r="AG2" s="382"/>
      <c r="AH2" s="381"/>
      <c r="AI2" s="381"/>
      <c r="AJ2" s="381"/>
      <c r="AK2" s="381"/>
      <c r="AL2" s="380"/>
      <c r="AM2" s="380"/>
      <c r="AN2" s="380"/>
      <c r="AO2" s="380"/>
      <c r="AP2" s="380"/>
      <c r="AQ2" s="380"/>
      <c r="AR2" s="380"/>
    </row>
    <row r="3" spans="2:44" x14ac:dyDescent="0.3">
      <c r="B3" s="542" t="s">
        <v>236</v>
      </c>
      <c r="C3" s="542"/>
      <c r="D3" s="542"/>
      <c r="E3" s="542"/>
      <c r="F3" s="542"/>
      <c r="G3" s="542"/>
      <c r="H3" s="542"/>
      <c r="I3" s="542"/>
      <c r="J3" s="542"/>
      <c r="K3" s="374"/>
      <c r="L3" s="378"/>
      <c r="M3" s="374"/>
      <c r="N3" s="374"/>
      <c r="O3" s="374"/>
      <c r="P3" s="374"/>
      <c r="Q3" s="374"/>
      <c r="R3" s="374"/>
      <c r="S3" s="374"/>
      <c r="T3" s="374"/>
      <c r="V3" s="377"/>
      <c r="W3" s="377"/>
      <c r="X3" s="377"/>
      <c r="Y3" s="377"/>
      <c r="Z3" s="377"/>
      <c r="AA3" s="377"/>
      <c r="AB3" s="377"/>
      <c r="AC3" s="377"/>
    </row>
    <row r="4" spans="2:44" x14ac:dyDescent="0.3">
      <c r="B4" s="542" t="s">
        <v>235</v>
      </c>
      <c r="C4" s="542"/>
      <c r="D4" s="542"/>
      <c r="E4" s="542"/>
      <c r="F4" s="542"/>
      <c r="G4" s="542"/>
      <c r="H4" s="542"/>
      <c r="I4" s="542"/>
      <c r="J4" s="542"/>
      <c r="K4" s="374"/>
      <c r="L4" s="369"/>
      <c r="M4" s="368"/>
      <c r="N4" s="374"/>
      <c r="O4" s="374"/>
      <c r="P4" s="374"/>
      <c r="Q4" s="374"/>
      <c r="R4" s="374"/>
      <c r="S4" s="374"/>
      <c r="T4" s="374"/>
      <c r="V4" s="377"/>
      <c r="W4" s="377"/>
      <c r="X4" s="377"/>
      <c r="Y4" s="377"/>
      <c r="Z4" s="377"/>
      <c r="AA4" s="377"/>
      <c r="AB4" s="377"/>
      <c r="AC4" s="377"/>
    </row>
    <row r="5" spans="2:44" x14ac:dyDescent="0.3">
      <c r="B5" s="542" t="s">
        <v>191</v>
      </c>
      <c r="C5" s="542"/>
      <c r="D5" s="542"/>
      <c r="E5" s="542"/>
      <c r="F5" s="542"/>
      <c r="G5" s="542"/>
      <c r="H5" s="542"/>
      <c r="I5" s="542"/>
      <c r="J5" s="542"/>
      <c r="K5" s="374"/>
      <c r="L5" s="367"/>
      <c r="M5" s="366"/>
      <c r="N5" s="374"/>
      <c r="O5" s="374"/>
      <c r="P5" s="374"/>
      <c r="Q5" s="374"/>
      <c r="R5" s="374"/>
      <c r="S5" s="374"/>
      <c r="T5" s="374"/>
      <c r="V5" s="377"/>
      <c r="W5" s="377"/>
      <c r="X5" s="377"/>
      <c r="Y5" s="377"/>
      <c r="Z5" s="377"/>
      <c r="AA5" s="377"/>
      <c r="AB5" s="377"/>
      <c r="AC5" s="377"/>
    </row>
    <row r="6" spans="2:44" x14ac:dyDescent="0.3">
      <c r="B6" s="542" t="s">
        <v>234</v>
      </c>
      <c r="C6" s="542"/>
      <c r="D6" s="542"/>
      <c r="E6" s="542"/>
      <c r="F6" s="542"/>
      <c r="G6" s="542"/>
      <c r="H6" s="542"/>
      <c r="I6" s="542"/>
      <c r="J6" s="542"/>
      <c r="K6" s="374"/>
      <c r="L6" s="366"/>
      <c r="M6" s="366"/>
      <c r="N6" s="374"/>
      <c r="O6" s="374"/>
      <c r="P6" s="374"/>
      <c r="Q6" s="374"/>
      <c r="R6" s="374"/>
      <c r="S6" s="374"/>
      <c r="T6" s="374"/>
      <c r="V6" s="377"/>
      <c r="W6" s="377"/>
      <c r="X6" s="377"/>
      <c r="Y6" s="377"/>
      <c r="Z6" s="377"/>
      <c r="AA6" s="377"/>
      <c r="AB6" s="377"/>
      <c r="AC6" s="377"/>
    </row>
    <row r="7" spans="2:44" x14ac:dyDescent="0.3">
      <c r="B7" s="542" t="s">
        <v>240</v>
      </c>
      <c r="C7" s="542"/>
      <c r="D7" s="542"/>
      <c r="E7" s="542"/>
      <c r="F7" s="542"/>
      <c r="G7" s="542"/>
      <c r="H7" s="542"/>
      <c r="I7" s="542"/>
      <c r="J7" s="542"/>
      <c r="K7" s="374"/>
      <c r="L7" s="378"/>
      <c r="M7" s="374"/>
      <c r="N7" s="374"/>
      <c r="O7" s="374"/>
      <c r="P7" s="374"/>
      <c r="Q7" s="374"/>
      <c r="R7" s="374"/>
      <c r="S7" s="374"/>
      <c r="T7" s="374"/>
      <c r="V7" s="377"/>
      <c r="W7" s="377"/>
      <c r="X7" s="377"/>
      <c r="Y7" s="377"/>
      <c r="Z7" s="377"/>
      <c r="AA7" s="377"/>
      <c r="AB7" s="377"/>
      <c r="AC7" s="377"/>
    </row>
    <row r="8" spans="2:44" x14ac:dyDescent="0.3">
      <c r="B8" s="544" t="s">
        <v>232</v>
      </c>
      <c r="C8" s="542"/>
      <c r="D8" s="542"/>
      <c r="E8" s="542"/>
      <c r="F8" s="542"/>
      <c r="G8" s="542"/>
      <c r="H8" s="542"/>
      <c r="I8" s="542"/>
      <c r="J8" s="542"/>
      <c r="K8" s="374"/>
      <c r="L8" s="378"/>
      <c r="M8" s="374"/>
      <c r="N8" s="374"/>
      <c r="O8" s="374"/>
      <c r="P8" s="374"/>
      <c r="Q8" s="374"/>
      <c r="R8" s="374"/>
      <c r="S8" s="374"/>
      <c r="T8" s="374"/>
      <c r="V8" s="377"/>
      <c r="W8" s="377"/>
      <c r="X8" s="377"/>
      <c r="Y8" s="377"/>
      <c r="Z8" s="377"/>
      <c r="AA8" s="377"/>
      <c r="AB8" s="377"/>
      <c r="AC8" s="377"/>
    </row>
    <row r="9" spans="2:44" x14ac:dyDescent="0.3">
      <c r="B9" s="370"/>
      <c r="H9" s="384"/>
      <c r="I9" s="384"/>
      <c r="J9" s="384"/>
      <c r="K9" s="374"/>
      <c r="L9" s="378"/>
      <c r="M9" s="374"/>
      <c r="N9" s="374"/>
      <c r="O9" s="374"/>
      <c r="P9" s="374"/>
      <c r="Q9" s="374"/>
      <c r="R9" s="374"/>
      <c r="S9" s="374"/>
      <c r="T9" s="374"/>
      <c r="V9" s="377"/>
      <c r="W9" s="377"/>
      <c r="X9" s="377"/>
      <c r="Y9" s="377"/>
      <c r="Z9" s="377"/>
      <c r="AA9" s="377"/>
      <c r="AB9" s="377"/>
      <c r="AC9" s="377"/>
    </row>
    <row r="10" spans="2:44" x14ac:dyDescent="0.3">
      <c r="B10" s="379" t="s">
        <v>231</v>
      </c>
      <c r="C10" s="379" t="s">
        <v>178</v>
      </c>
      <c r="D10" s="379" t="s">
        <v>177</v>
      </c>
      <c r="E10" s="379" t="s">
        <v>176</v>
      </c>
      <c r="F10" s="379" t="s">
        <v>175</v>
      </c>
      <c r="G10" s="379" t="s">
        <v>174</v>
      </c>
      <c r="H10" s="379" t="s">
        <v>172</v>
      </c>
      <c r="I10" s="379" t="s">
        <v>171</v>
      </c>
      <c r="J10" s="379" t="s">
        <v>173</v>
      </c>
      <c r="K10" s="374"/>
      <c r="L10" s="378"/>
      <c r="M10" s="374"/>
      <c r="N10" s="374"/>
      <c r="O10" s="374"/>
      <c r="P10" s="374"/>
      <c r="Q10" s="374"/>
      <c r="R10" s="374"/>
      <c r="S10" s="374"/>
      <c r="T10" s="374"/>
      <c r="V10" s="377"/>
      <c r="W10" s="377"/>
      <c r="X10" s="377"/>
      <c r="Y10" s="377"/>
      <c r="Z10" s="377"/>
      <c r="AA10" s="377"/>
      <c r="AB10" s="377"/>
      <c r="AC10" s="377"/>
    </row>
    <row r="11" spans="2:44" x14ac:dyDescent="0.3">
      <c r="B11" s="360">
        <v>43653</v>
      </c>
      <c r="C11" s="361">
        <v>140.54929036791199</v>
      </c>
      <c r="D11" s="361">
        <v>143.74155391437</v>
      </c>
      <c r="E11" s="361">
        <v>159.989197203033</v>
      </c>
      <c r="F11" s="361">
        <v>166.25053922188201</v>
      </c>
      <c r="G11" s="359">
        <v>157.292857142857</v>
      </c>
      <c r="H11" s="361">
        <v>15.465411173835401</v>
      </c>
      <c r="I11" s="361">
        <v>22.3570743894084</v>
      </c>
      <c r="J11" s="361">
        <v>2.3751052437305802</v>
      </c>
      <c r="K11" s="374"/>
      <c r="L11" s="374"/>
      <c r="M11" s="374"/>
      <c r="N11" s="374"/>
      <c r="O11" s="374"/>
      <c r="P11" s="374"/>
      <c r="Q11" s="374"/>
      <c r="R11" s="374"/>
      <c r="S11" s="374"/>
      <c r="T11" s="374"/>
    </row>
    <row r="12" spans="2:44" x14ac:dyDescent="0.3">
      <c r="B12" s="360">
        <v>43660</v>
      </c>
      <c r="C12" s="361">
        <v>147.103020335964</v>
      </c>
      <c r="D12" s="361">
        <v>149.217790572723</v>
      </c>
      <c r="E12" s="361">
        <v>164.432439631965</v>
      </c>
      <c r="F12" s="361">
        <v>170.50990723628101</v>
      </c>
      <c r="G12" s="359">
        <v>154.054092261905</v>
      </c>
      <c r="H12" s="361">
        <v>15.5860561678865</v>
      </c>
      <c r="I12" s="361">
        <v>22.208099969673501</v>
      </c>
      <c r="J12" s="361">
        <v>2.40087267030448</v>
      </c>
      <c r="K12" s="374"/>
      <c r="L12" s="374"/>
      <c r="M12" s="374"/>
      <c r="N12" s="374"/>
      <c r="O12" s="374"/>
      <c r="P12" s="374"/>
      <c r="Q12" s="374"/>
      <c r="R12" s="374"/>
      <c r="S12" s="374"/>
      <c r="T12" s="374"/>
    </row>
    <row r="13" spans="2:44" x14ac:dyDescent="0.3">
      <c r="B13" s="360">
        <v>43667</v>
      </c>
      <c r="C13" s="361">
        <v>136.84081408101301</v>
      </c>
      <c r="D13" s="361">
        <v>139.712408898832</v>
      </c>
      <c r="E13" s="361">
        <v>154.05713772005601</v>
      </c>
      <c r="F13" s="361">
        <v>160.16381184363999</v>
      </c>
      <c r="G13" s="359">
        <v>140.72106398809501</v>
      </c>
      <c r="H13" s="361">
        <v>16.147680050190601</v>
      </c>
      <c r="I13" s="361">
        <v>22.570939574895299</v>
      </c>
      <c r="J13" s="361">
        <v>2.51076777959487</v>
      </c>
      <c r="K13" s="374"/>
      <c r="M13" s="374"/>
      <c r="N13" s="374"/>
      <c r="O13" s="374"/>
      <c r="P13" s="374"/>
      <c r="Q13" s="374"/>
      <c r="R13" s="374"/>
      <c r="S13" s="374"/>
      <c r="T13" s="374"/>
    </row>
    <row r="14" spans="2:44" x14ac:dyDescent="0.3">
      <c r="B14" s="360">
        <v>43674</v>
      </c>
      <c r="C14" s="361">
        <v>129.93613341784101</v>
      </c>
      <c r="D14" s="361">
        <v>133.228527360572</v>
      </c>
      <c r="E14" s="361">
        <v>147.44554524130999</v>
      </c>
      <c r="F14" s="361">
        <v>153.69531817812299</v>
      </c>
      <c r="G14" s="359">
        <v>131.90751488095199</v>
      </c>
      <c r="H14" s="361">
        <v>16.454452233167299</v>
      </c>
      <c r="I14" s="361">
        <v>22.958562026147298</v>
      </c>
      <c r="J14" s="361">
        <v>2.5292435117739802</v>
      </c>
      <c r="K14" s="374"/>
      <c r="L14" s="374"/>
      <c r="M14" s="374"/>
      <c r="N14" s="374"/>
      <c r="O14" s="374"/>
      <c r="P14" s="374"/>
      <c r="Q14" s="374"/>
      <c r="R14" s="374"/>
      <c r="S14" s="374"/>
      <c r="T14" s="374"/>
    </row>
    <row r="15" spans="2:44" x14ac:dyDescent="0.3">
      <c r="B15" s="360">
        <v>43681</v>
      </c>
      <c r="C15" s="361">
        <v>131.558463019361</v>
      </c>
      <c r="D15" s="361">
        <v>134.882242605459</v>
      </c>
      <c r="E15" s="361">
        <v>150.453311481279</v>
      </c>
      <c r="F15" s="361">
        <v>156.478725579501</v>
      </c>
      <c r="G15" s="359">
        <v>140.91339285714301</v>
      </c>
      <c r="H15" s="361">
        <v>16.152964435491601</v>
      </c>
      <c r="I15" s="361">
        <v>22.810755011647501</v>
      </c>
      <c r="J15" s="361">
        <v>2.4903550902333</v>
      </c>
      <c r="K15" s="374"/>
      <c r="L15" s="374"/>
      <c r="M15" s="374"/>
      <c r="N15" s="374"/>
      <c r="O15" s="374"/>
      <c r="P15" s="374"/>
      <c r="Q15" s="374"/>
      <c r="R15" s="374"/>
      <c r="S15" s="374"/>
      <c r="T15" s="374"/>
    </row>
    <row r="16" spans="2:44" x14ac:dyDescent="0.3">
      <c r="B16" s="360">
        <v>43688</v>
      </c>
      <c r="C16" s="361">
        <v>149.65716842655399</v>
      </c>
      <c r="D16" s="361">
        <v>151.51702832770101</v>
      </c>
      <c r="E16" s="361">
        <v>168.35617358451</v>
      </c>
      <c r="F16" s="361">
        <v>174.08098629730199</v>
      </c>
      <c r="G16" s="359">
        <v>161.61614583333301</v>
      </c>
      <c r="H16" s="361">
        <v>15.588948409826401</v>
      </c>
      <c r="I16" s="361">
        <v>22.448058043808199</v>
      </c>
      <c r="J16" s="361">
        <v>2.4523158919202799</v>
      </c>
      <c r="K16" s="374"/>
      <c r="L16" s="374"/>
      <c r="M16" s="374"/>
      <c r="N16" s="374"/>
      <c r="O16" s="374"/>
      <c r="P16" s="374"/>
      <c r="Q16" s="374"/>
      <c r="R16" s="374"/>
      <c r="S16" s="374"/>
      <c r="T16" s="374"/>
    </row>
    <row r="17" spans="2:20" x14ac:dyDescent="0.3">
      <c r="B17" s="360">
        <v>43695</v>
      </c>
      <c r="C17" s="361">
        <v>143.907490175644</v>
      </c>
      <c r="D17" s="361">
        <v>146.158635889903</v>
      </c>
      <c r="E17" s="361">
        <v>160.07549231569701</v>
      </c>
      <c r="F17" s="361">
        <v>166.85256938581401</v>
      </c>
      <c r="G17" s="359">
        <v>147.384162414966</v>
      </c>
      <c r="H17" s="361">
        <v>15.2189556694833</v>
      </c>
      <c r="I17" s="361">
        <v>22.122390619463399</v>
      </c>
      <c r="J17" s="361">
        <v>2.2544281761367602</v>
      </c>
      <c r="K17" s="374"/>
      <c r="L17" s="374"/>
      <c r="M17" s="374"/>
      <c r="N17" s="374"/>
      <c r="O17" s="374"/>
      <c r="P17" s="374"/>
      <c r="Q17" s="374"/>
      <c r="R17" s="374"/>
      <c r="S17" s="374"/>
      <c r="T17" s="374"/>
    </row>
    <row r="18" spans="2:20" x14ac:dyDescent="0.3">
      <c r="B18" s="360">
        <v>43702</v>
      </c>
      <c r="C18" s="361">
        <v>131.43218982670999</v>
      </c>
      <c r="D18" s="361">
        <v>134.02654265062401</v>
      </c>
      <c r="E18" s="361">
        <v>147.97853080511899</v>
      </c>
      <c r="F18" s="361">
        <v>154.61650679616901</v>
      </c>
      <c r="G18" s="359">
        <v>133.724181547619</v>
      </c>
      <c r="H18" s="361">
        <v>15.6647450898865</v>
      </c>
      <c r="I18" s="361">
        <v>22.457149872854401</v>
      </c>
      <c r="J18" s="361">
        <v>2.25293097371148</v>
      </c>
      <c r="K18" s="374"/>
      <c r="L18" s="374"/>
      <c r="M18" s="374"/>
      <c r="N18" s="374"/>
      <c r="O18" s="374"/>
      <c r="P18" s="374"/>
      <c r="Q18" s="374"/>
      <c r="R18" s="374"/>
      <c r="S18" s="374"/>
      <c r="T18" s="374"/>
    </row>
    <row r="19" spans="2:20" x14ac:dyDescent="0.3">
      <c r="B19" s="360">
        <v>43709</v>
      </c>
      <c r="C19" s="361">
        <v>133.26385545654301</v>
      </c>
      <c r="D19" s="361">
        <v>136.26043575877699</v>
      </c>
      <c r="E19" s="361">
        <v>152.46043513834201</v>
      </c>
      <c r="F19" s="361">
        <v>158.58521924799899</v>
      </c>
      <c r="G19" s="359">
        <v>153.03616071428601</v>
      </c>
      <c r="H19" s="361">
        <v>15.4336714143612</v>
      </c>
      <c r="I19" s="361">
        <v>22.4760243624659</v>
      </c>
      <c r="J19" s="361">
        <v>2.3795581285887102</v>
      </c>
      <c r="K19" s="374"/>
      <c r="L19" s="374"/>
      <c r="M19" s="374"/>
      <c r="N19" s="374"/>
      <c r="O19" s="374"/>
      <c r="P19" s="374"/>
      <c r="Q19" s="374"/>
      <c r="R19" s="374"/>
      <c r="S19" s="374"/>
      <c r="T19" s="374"/>
    </row>
    <row r="20" spans="2:20" x14ac:dyDescent="0.3">
      <c r="B20" s="360">
        <v>43716</v>
      </c>
      <c r="C20" s="361">
        <v>148.24237783621601</v>
      </c>
      <c r="D20" s="361">
        <v>150.284601874054</v>
      </c>
      <c r="E20" s="361">
        <v>167.038976623016</v>
      </c>
      <c r="F20" s="361">
        <v>172.72540848827899</v>
      </c>
      <c r="G20" s="359">
        <v>160.45141369047599</v>
      </c>
      <c r="H20" s="361">
        <v>15.153654295515</v>
      </c>
      <c r="I20" s="361">
        <v>22.327725840364199</v>
      </c>
      <c r="J20" s="361">
        <v>2.4855760171108701</v>
      </c>
      <c r="K20" s="374"/>
      <c r="L20" s="374"/>
      <c r="M20" s="374"/>
      <c r="N20" s="374"/>
      <c r="O20" s="374"/>
      <c r="P20" s="374"/>
      <c r="Q20" s="374"/>
      <c r="R20" s="374"/>
      <c r="S20" s="374"/>
      <c r="T20" s="374"/>
    </row>
    <row r="21" spans="2:20" x14ac:dyDescent="0.3">
      <c r="B21" s="360">
        <v>43723</v>
      </c>
      <c r="C21" s="361">
        <v>144.92977106853601</v>
      </c>
      <c r="D21" s="361">
        <v>147.20856863327199</v>
      </c>
      <c r="E21" s="361">
        <v>161.249831621949</v>
      </c>
      <c r="F21" s="361">
        <v>167.82653728986199</v>
      </c>
      <c r="G21" s="359">
        <v>148.36406249999999</v>
      </c>
      <c r="H21" s="361">
        <v>15.218038683677101</v>
      </c>
      <c r="I21" s="361">
        <v>22.085202460348398</v>
      </c>
      <c r="J21" s="361">
        <v>2.21740797762752</v>
      </c>
      <c r="K21" s="374"/>
      <c r="L21" s="374"/>
      <c r="M21" s="374"/>
      <c r="N21" s="374"/>
      <c r="O21" s="374"/>
      <c r="P21" s="374"/>
      <c r="Q21" s="374"/>
      <c r="R21" s="374"/>
      <c r="S21" s="374"/>
      <c r="T21" s="374"/>
    </row>
    <row r="22" spans="2:20" x14ac:dyDescent="0.3">
      <c r="B22" s="360">
        <v>43730</v>
      </c>
      <c r="C22" s="361">
        <v>142.86552178354299</v>
      </c>
      <c r="D22" s="361">
        <v>144.00494653431599</v>
      </c>
      <c r="E22" s="361">
        <v>159.161595000804</v>
      </c>
      <c r="F22" s="361">
        <v>164.75175349537199</v>
      </c>
      <c r="G22" s="359">
        <v>151.00037202381</v>
      </c>
      <c r="H22" s="361">
        <v>15.2917988476961</v>
      </c>
      <c r="I22" s="361">
        <v>22.1541440179783</v>
      </c>
      <c r="J22" s="361">
        <v>2.2658502224762298</v>
      </c>
      <c r="K22" s="374"/>
      <c r="L22" s="374"/>
      <c r="M22" s="374"/>
      <c r="N22" s="374"/>
      <c r="O22" s="374"/>
      <c r="P22" s="374"/>
      <c r="Q22" s="374"/>
      <c r="R22" s="374"/>
      <c r="S22" s="374"/>
      <c r="T22" s="374"/>
    </row>
    <row r="23" spans="2:20" x14ac:dyDescent="0.3">
      <c r="B23" s="360">
        <v>43737</v>
      </c>
      <c r="C23" s="361">
        <v>155.328507907356</v>
      </c>
      <c r="D23" s="361">
        <v>155.125459918263</v>
      </c>
      <c r="E23" s="361">
        <v>172.39148969450699</v>
      </c>
      <c r="F23" s="361">
        <v>177.695082960436</v>
      </c>
      <c r="G23" s="359">
        <v>158.34271402550101</v>
      </c>
      <c r="H23" s="361">
        <v>15.0575084854129</v>
      </c>
      <c r="I23" s="361">
        <v>22.059227252164</v>
      </c>
      <c r="J23" s="361">
        <v>2.2890071253836499</v>
      </c>
      <c r="K23" s="374"/>
      <c r="L23" s="374"/>
      <c r="M23" s="374"/>
      <c r="N23" s="374"/>
      <c r="O23" s="374"/>
      <c r="P23" s="374"/>
      <c r="Q23" s="374"/>
      <c r="R23" s="374"/>
      <c r="S23" s="374"/>
      <c r="T23" s="374"/>
    </row>
    <row r="24" spans="2:20" x14ac:dyDescent="0.3">
      <c r="B24" s="360">
        <v>43744</v>
      </c>
      <c r="C24" s="361">
        <v>145.45212567366201</v>
      </c>
      <c r="D24" s="361">
        <v>147.806404226898</v>
      </c>
      <c r="E24" s="361">
        <v>162.252701071616</v>
      </c>
      <c r="F24" s="361">
        <v>168.80748831271899</v>
      </c>
      <c r="G24" s="359">
        <v>150.00892857142901</v>
      </c>
      <c r="H24" s="361">
        <v>15.4097202865547</v>
      </c>
      <c r="I24" s="361">
        <v>22.296319446827699</v>
      </c>
      <c r="J24" s="361">
        <v>2.1830003313320301</v>
      </c>
      <c r="K24" s="374"/>
      <c r="L24" s="374"/>
      <c r="M24" s="374"/>
      <c r="N24" s="374"/>
      <c r="O24" s="374"/>
      <c r="P24" s="374"/>
      <c r="Q24" s="374"/>
      <c r="R24" s="374"/>
      <c r="S24" s="374"/>
      <c r="T24" s="374"/>
    </row>
    <row r="25" spans="2:20" x14ac:dyDescent="0.3">
      <c r="B25" s="360">
        <v>43751</v>
      </c>
      <c r="C25" s="361">
        <v>138.924938674261</v>
      </c>
      <c r="D25" s="361">
        <v>140.070478286293</v>
      </c>
      <c r="E25" s="361">
        <v>155.80763812237601</v>
      </c>
      <c r="F25" s="361">
        <v>161.48549219511</v>
      </c>
      <c r="G25" s="359">
        <v>147.856175595238</v>
      </c>
      <c r="H25" s="361">
        <v>15.674745337616001</v>
      </c>
      <c r="I25" s="361">
        <v>22.517411748504301</v>
      </c>
      <c r="J25" s="361">
        <v>2.26251786991042</v>
      </c>
      <c r="K25" s="374"/>
      <c r="L25" s="374"/>
      <c r="M25" s="374"/>
      <c r="N25" s="374"/>
      <c r="O25" s="374"/>
      <c r="P25" s="374"/>
      <c r="Q25" s="374"/>
      <c r="R25" s="374"/>
      <c r="S25" s="374"/>
      <c r="T25" s="374"/>
    </row>
    <row r="26" spans="2:20" x14ac:dyDescent="0.3">
      <c r="B26" s="360">
        <v>43758</v>
      </c>
      <c r="C26" s="361">
        <v>154.66835572974699</v>
      </c>
      <c r="D26" s="361">
        <v>152.71352594844799</v>
      </c>
      <c r="E26" s="361">
        <v>173.115623223124</v>
      </c>
      <c r="F26" s="361">
        <v>176.82874159541399</v>
      </c>
      <c r="G26" s="359">
        <v>165.95282738095199</v>
      </c>
      <c r="H26" s="361">
        <v>15.0932199963827</v>
      </c>
      <c r="I26" s="361">
        <v>21.959459906065501</v>
      </c>
      <c r="J26" s="361">
        <v>2.4505393720824</v>
      </c>
      <c r="K26" s="374"/>
      <c r="L26" s="374"/>
      <c r="M26" s="374"/>
      <c r="N26" s="374"/>
      <c r="O26" s="374"/>
      <c r="P26" s="374"/>
      <c r="Q26" s="374"/>
      <c r="R26" s="374"/>
      <c r="S26" s="374"/>
      <c r="T26" s="374"/>
    </row>
    <row r="27" spans="2:20" x14ac:dyDescent="0.3">
      <c r="B27" s="360">
        <v>43765</v>
      </c>
      <c r="C27" s="361">
        <v>153.19162541326699</v>
      </c>
      <c r="D27" s="361">
        <v>155.223046118127</v>
      </c>
      <c r="E27" s="361">
        <v>170.35433928660001</v>
      </c>
      <c r="F27" s="361">
        <v>176.63119533956001</v>
      </c>
      <c r="G27" s="359">
        <v>158.230729166667</v>
      </c>
      <c r="H27" s="361">
        <v>15.155598084067501</v>
      </c>
      <c r="I27" s="361">
        <v>22.050134844567399</v>
      </c>
      <c r="J27" s="361">
        <v>2.23817537354034</v>
      </c>
      <c r="K27" s="374"/>
      <c r="L27" s="374"/>
      <c r="M27" s="374"/>
      <c r="N27" s="374"/>
      <c r="O27" s="374"/>
      <c r="P27" s="374"/>
      <c r="Q27" s="374"/>
      <c r="R27" s="374"/>
      <c r="S27" s="374"/>
      <c r="T27" s="374"/>
    </row>
    <row r="28" spans="2:20" x14ac:dyDescent="0.3">
      <c r="B28" s="360">
        <v>43772</v>
      </c>
      <c r="C28" s="361">
        <v>138.42118567262099</v>
      </c>
      <c r="D28" s="361">
        <v>141.095919081462</v>
      </c>
      <c r="E28" s="361">
        <v>155.15923380908799</v>
      </c>
      <c r="F28" s="361">
        <v>161.653196658262</v>
      </c>
      <c r="G28" s="359">
        <v>141.783615023474</v>
      </c>
      <c r="H28" s="361">
        <v>15.529512551672401</v>
      </c>
      <c r="I28" s="361">
        <v>22.360120994234698</v>
      </c>
      <c r="J28" s="361">
        <v>2.1920801764892399</v>
      </c>
      <c r="K28" s="374"/>
      <c r="L28" s="374"/>
      <c r="M28" s="374"/>
      <c r="N28" s="374"/>
      <c r="O28" s="374"/>
      <c r="P28" s="374"/>
      <c r="Q28" s="374"/>
      <c r="R28" s="374"/>
      <c r="S28" s="374"/>
      <c r="T28" s="374"/>
    </row>
    <row r="29" spans="2:20" x14ac:dyDescent="0.3">
      <c r="B29" s="360">
        <v>43779</v>
      </c>
      <c r="C29" s="361">
        <v>132.92458297859201</v>
      </c>
      <c r="D29" s="361">
        <v>136.59608582442399</v>
      </c>
      <c r="E29" s="361">
        <v>150.80370813769301</v>
      </c>
      <c r="F29" s="361">
        <v>157.316195232865</v>
      </c>
      <c r="G29" s="359">
        <v>155.87482638888901</v>
      </c>
      <c r="H29" s="361">
        <v>15.551162977777199</v>
      </c>
      <c r="I29" s="361">
        <v>22.478463830914801</v>
      </c>
      <c r="J29" s="361">
        <v>2.2016852862668301</v>
      </c>
      <c r="K29" s="374"/>
      <c r="L29" s="374"/>
      <c r="M29" s="374"/>
      <c r="N29" s="374"/>
      <c r="O29" s="374"/>
      <c r="P29" s="374"/>
      <c r="Q29" s="374"/>
      <c r="R29" s="374"/>
      <c r="S29" s="374"/>
      <c r="T29" s="374"/>
    </row>
    <row r="30" spans="2:20" x14ac:dyDescent="0.3">
      <c r="B30" s="360">
        <v>43786</v>
      </c>
      <c r="C30" s="361">
        <v>146.317678194569</v>
      </c>
      <c r="D30" s="361">
        <v>149.55332697510099</v>
      </c>
      <c r="E30" s="361">
        <v>166.24973672195199</v>
      </c>
      <c r="F30" s="361">
        <v>173.27316788549899</v>
      </c>
      <c r="G30" s="359">
        <v>172.1</v>
      </c>
      <c r="H30" s="361">
        <v>15.2150976076119</v>
      </c>
      <c r="I30" s="361">
        <v>22.552672448497301</v>
      </c>
      <c r="J30" s="361">
        <v>2.5233383451981299</v>
      </c>
      <c r="K30" s="374"/>
      <c r="L30" s="374"/>
      <c r="M30" s="374"/>
      <c r="N30" s="374"/>
      <c r="O30" s="374"/>
      <c r="P30" s="374"/>
      <c r="Q30" s="374"/>
      <c r="R30" s="374"/>
      <c r="S30" s="374"/>
      <c r="T30" s="374"/>
    </row>
    <row r="31" spans="2:20" x14ac:dyDescent="0.3">
      <c r="B31" s="360">
        <v>43793</v>
      </c>
      <c r="C31" s="361">
        <v>155.13579335787401</v>
      </c>
      <c r="D31" s="361">
        <v>157.29370176321899</v>
      </c>
      <c r="E31" s="361">
        <v>171.749066788118</v>
      </c>
      <c r="F31" s="361">
        <v>178.48356722956899</v>
      </c>
      <c r="G31" s="359">
        <v>161.133035714286</v>
      </c>
      <c r="H31" s="361">
        <v>15.091022301002701</v>
      </c>
      <c r="I31" s="361">
        <v>22.1222964124984</v>
      </c>
      <c r="J31" s="361">
        <v>2.2493151535416498</v>
      </c>
      <c r="K31" s="374"/>
      <c r="L31" s="374"/>
      <c r="M31" s="374"/>
      <c r="N31" s="374"/>
      <c r="O31" s="374"/>
      <c r="P31" s="374"/>
      <c r="Q31" s="374"/>
      <c r="R31" s="374"/>
      <c r="S31" s="374"/>
      <c r="T31" s="374"/>
    </row>
    <row r="32" spans="2:20" x14ac:dyDescent="0.3">
      <c r="B32" s="360">
        <v>43800</v>
      </c>
      <c r="C32" s="361">
        <v>137.969321635847</v>
      </c>
      <c r="D32" s="361">
        <v>140.56383634427999</v>
      </c>
      <c r="E32" s="361">
        <v>154.39511407560801</v>
      </c>
      <c r="F32" s="361">
        <v>161.37765388202601</v>
      </c>
      <c r="G32" s="359">
        <v>149.62118279569901</v>
      </c>
      <c r="H32" s="361">
        <v>15.528061994445</v>
      </c>
      <c r="I32" s="361">
        <v>22.418351046153202</v>
      </c>
      <c r="J32" s="361">
        <v>2.1772177885530399</v>
      </c>
      <c r="K32" s="374"/>
      <c r="L32" s="374"/>
      <c r="M32" s="374"/>
      <c r="N32" s="374"/>
      <c r="O32" s="374"/>
      <c r="P32" s="374"/>
      <c r="Q32" s="374"/>
      <c r="R32" s="374"/>
      <c r="S32" s="374"/>
      <c r="T32" s="374"/>
    </row>
    <row r="33" spans="2:20" x14ac:dyDescent="0.3">
      <c r="B33" s="360">
        <v>43807</v>
      </c>
      <c r="C33" s="361">
        <v>147.83789876148501</v>
      </c>
      <c r="D33" s="361">
        <v>149.78466910179301</v>
      </c>
      <c r="E33" s="361">
        <v>166.159628989655</v>
      </c>
      <c r="F33" s="361">
        <v>173.94424069262399</v>
      </c>
      <c r="G33" s="359" t="s">
        <v>78</v>
      </c>
      <c r="H33" s="361">
        <v>15.127149992320399</v>
      </c>
      <c r="I33" s="361">
        <v>22.571263778534998</v>
      </c>
      <c r="J33" s="361">
        <v>2.5509133926779799</v>
      </c>
      <c r="K33" s="374"/>
      <c r="L33" s="374"/>
      <c r="M33" s="374"/>
      <c r="N33" s="374"/>
      <c r="O33" s="374"/>
      <c r="P33" s="374"/>
      <c r="Q33" s="374"/>
      <c r="R33" s="374"/>
      <c r="S33" s="374"/>
      <c r="T33" s="374"/>
    </row>
    <row r="34" spans="2:20" x14ac:dyDescent="0.3">
      <c r="B34" s="360">
        <v>43814</v>
      </c>
      <c r="C34" s="361">
        <v>156.036084106179</v>
      </c>
      <c r="D34" s="361">
        <v>158.292844112517</v>
      </c>
      <c r="E34" s="361">
        <v>172.89608004351601</v>
      </c>
      <c r="F34" s="361">
        <v>179.48430865071199</v>
      </c>
      <c r="G34" s="359" t="s">
        <v>78</v>
      </c>
      <c r="H34" s="361">
        <v>15.024809729735701</v>
      </c>
      <c r="I34" s="361">
        <v>22.088735059490201</v>
      </c>
      <c r="J34" s="361">
        <v>2.1869424298454598</v>
      </c>
      <c r="K34" s="374"/>
      <c r="L34" s="374"/>
      <c r="M34" s="374"/>
      <c r="N34" s="374"/>
      <c r="O34" s="374"/>
      <c r="P34" s="374"/>
      <c r="Q34" s="374"/>
      <c r="R34" s="374"/>
      <c r="S34" s="374"/>
      <c r="T34" s="374"/>
    </row>
    <row r="35" spans="2:20" x14ac:dyDescent="0.3">
      <c r="B35" s="360">
        <v>43821</v>
      </c>
      <c r="C35" s="361">
        <v>141.73273784986</v>
      </c>
      <c r="D35" s="361">
        <v>144.16666329144999</v>
      </c>
      <c r="E35" s="361">
        <v>158.301606631917</v>
      </c>
      <c r="F35" s="361">
        <v>165.05738564492299</v>
      </c>
      <c r="G35" s="359" t="s">
        <v>78</v>
      </c>
      <c r="H35" s="361">
        <v>15.4946266829126</v>
      </c>
      <c r="I35" s="361">
        <v>22.452543602766202</v>
      </c>
      <c r="J35" s="361">
        <v>2.1591738277966899</v>
      </c>
      <c r="K35" s="374"/>
      <c r="L35" s="374"/>
      <c r="M35" s="374"/>
      <c r="N35" s="374"/>
      <c r="O35" s="374"/>
      <c r="P35" s="374"/>
      <c r="Q35" s="374"/>
      <c r="R35" s="374"/>
      <c r="S35" s="374"/>
      <c r="T35" s="374"/>
    </row>
    <row r="36" spans="2:20" x14ac:dyDescent="0.3">
      <c r="B36" s="360">
        <v>43828</v>
      </c>
      <c r="C36" s="361">
        <v>135.877583483645</v>
      </c>
      <c r="D36" s="361">
        <v>138.764562063585</v>
      </c>
      <c r="E36" s="361">
        <v>152.75777836183099</v>
      </c>
      <c r="F36" s="361">
        <v>159.53546058992001</v>
      </c>
      <c r="G36" s="359" t="s">
        <v>78</v>
      </c>
      <c r="H36" s="361">
        <v>15.5500702390845</v>
      </c>
      <c r="I36" s="361">
        <v>22.517536882375602</v>
      </c>
      <c r="J36" s="361">
        <v>2.1062917822606799</v>
      </c>
      <c r="K36" s="374"/>
      <c r="L36" s="374"/>
      <c r="M36" s="374"/>
      <c r="N36" s="374"/>
      <c r="O36" s="374"/>
      <c r="P36" s="374"/>
      <c r="Q36" s="374"/>
      <c r="R36" s="374"/>
      <c r="S36" s="374"/>
      <c r="T36" s="374"/>
    </row>
    <row r="37" spans="2:20" x14ac:dyDescent="0.3">
      <c r="B37" s="360">
        <v>43835</v>
      </c>
      <c r="C37" s="361">
        <v>137.101362198245</v>
      </c>
      <c r="D37" s="361">
        <v>140.39020736104399</v>
      </c>
      <c r="E37" s="361">
        <v>154.47767425365501</v>
      </c>
      <c r="F37" s="361">
        <v>164.31602348491</v>
      </c>
      <c r="G37" s="359" t="s">
        <v>78</v>
      </c>
      <c r="H37" s="361">
        <v>15.4610750864813</v>
      </c>
      <c r="I37" s="361">
        <v>22.820751750903</v>
      </c>
      <c r="J37" s="361">
        <v>2.4639716105448901</v>
      </c>
      <c r="K37" s="374"/>
      <c r="L37" s="374"/>
      <c r="M37" s="374"/>
      <c r="N37" s="374"/>
      <c r="O37" s="374"/>
      <c r="P37" s="374"/>
      <c r="Q37" s="374"/>
      <c r="R37" s="374"/>
      <c r="S37" s="374"/>
      <c r="T37" s="374"/>
    </row>
    <row r="38" spans="2:20" x14ac:dyDescent="0.3">
      <c r="B38" s="360">
        <v>43842</v>
      </c>
      <c r="C38" s="361">
        <v>155.29069173384201</v>
      </c>
      <c r="D38" s="361">
        <v>156.06230874934201</v>
      </c>
      <c r="E38" s="361">
        <v>174.758367851515</v>
      </c>
      <c r="F38" s="361">
        <v>180.18948571166499</v>
      </c>
      <c r="G38" s="359" t="s">
        <v>78</v>
      </c>
      <c r="H38" s="361">
        <v>14.910401279245001</v>
      </c>
      <c r="I38" s="361">
        <v>22.287780992669202</v>
      </c>
      <c r="J38" s="361">
        <v>2.4035408244415102</v>
      </c>
      <c r="K38" s="374"/>
      <c r="L38" s="374"/>
      <c r="M38" s="374"/>
      <c r="N38" s="374"/>
      <c r="O38" s="374"/>
      <c r="P38" s="374"/>
      <c r="Q38" s="374"/>
      <c r="R38" s="374"/>
      <c r="S38" s="374"/>
      <c r="T38" s="374"/>
    </row>
    <row r="39" spans="2:20" x14ac:dyDescent="0.3">
      <c r="B39" s="360">
        <v>43849</v>
      </c>
      <c r="C39" s="361">
        <v>148.328887770606</v>
      </c>
      <c r="D39" s="361">
        <v>150.91658613350799</v>
      </c>
      <c r="E39" s="361">
        <v>165.55129024646899</v>
      </c>
      <c r="F39" s="361">
        <v>171.967636991999</v>
      </c>
      <c r="G39" s="359">
        <v>147.64193548387101</v>
      </c>
      <c r="H39" s="361">
        <v>15.200740498174801</v>
      </c>
      <c r="I39" s="361">
        <v>22.2397165938917</v>
      </c>
      <c r="J39" s="361">
        <v>2.1959629347563698</v>
      </c>
      <c r="K39" s="374"/>
      <c r="L39" s="374"/>
      <c r="M39" s="374"/>
      <c r="N39" s="374"/>
      <c r="O39" s="374"/>
      <c r="P39" s="374"/>
      <c r="Q39" s="374"/>
      <c r="R39" s="374"/>
      <c r="S39" s="374"/>
      <c r="T39" s="374"/>
    </row>
    <row r="40" spans="2:20" x14ac:dyDescent="0.3">
      <c r="B40" s="360">
        <v>43856</v>
      </c>
      <c r="C40" s="361">
        <v>135.098225968381</v>
      </c>
      <c r="D40" s="361">
        <v>137.979985809086</v>
      </c>
      <c r="E40" s="361">
        <v>151.63576742927299</v>
      </c>
      <c r="F40" s="361">
        <v>158.298097003609</v>
      </c>
      <c r="G40" s="359" t="s">
        <v>78</v>
      </c>
      <c r="H40" s="361">
        <v>15.510391679663901</v>
      </c>
      <c r="I40" s="361">
        <v>22.508727833025102</v>
      </c>
      <c r="J40" s="361">
        <v>2.1729530165959199</v>
      </c>
      <c r="K40" s="374"/>
      <c r="L40" s="374"/>
      <c r="M40" s="374"/>
      <c r="N40" s="374"/>
      <c r="O40" s="374"/>
      <c r="P40" s="374"/>
      <c r="Q40" s="374"/>
      <c r="R40" s="374"/>
      <c r="S40" s="374"/>
      <c r="T40" s="374"/>
    </row>
    <row r="41" spans="2:20" x14ac:dyDescent="0.3">
      <c r="B41" s="360">
        <v>43863</v>
      </c>
      <c r="C41" s="361">
        <v>136.35056876724801</v>
      </c>
      <c r="D41" s="361">
        <v>136.615988847024</v>
      </c>
      <c r="E41" s="361">
        <v>153.34577804459599</v>
      </c>
      <c r="F41" s="361">
        <v>157.883014689758</v>
      </c>
      <c r="G41" s="359" t="s">
        <v>78</v>
      </c>
      <c r="H41" s="361">
        <v>15.2504676144667</v>
      </c>
      <c r="I41" s="361">
        <v>22.2206138960949</v>
      </c>
      <c r="J41" s="361">
        <v>2.32843139769439</v>
      </c>
      <c r="K41" s="374"/>
      <c r="L41" s="374"/>
      <c r="M41" s="374"/>
      <c r="N41" s="374"/>
      <c r="O41" s="374"/>
      <c r="P41" s="374"/>
      <c r="Q41" s="374"/>
      <c r="R41" s="374"/>
      <c r="S41" s="374"/>
      <c r="T41" s="374"/>
    </row>
    <row r="42" spans="2:20" x14ac:dyDescent="0.3">
      <c r="B42" s="360">
        <v>43870</v>
      </c>
      <c r="C42" s="361">
        <v>146.40097258052899</v>
      </c>
      <c r="D42" s="361">
        <v>146.30815350253201</v>
      </c>
      <c r="E42" s="361">
        <v>164.20778255701501</v>
      </c>
      <c r="F42" s="361">
        <v>169.15675292392399</v>
      </c>
      <c r="G42" s="359">
        <v>143.9</v>
      </c>
      <c r="H42" s="361">
        <v>15.089334694383201</v>
      </c>
      <c r="I42" s="361">
        <v>22.322937327728599</v>
      </c>
      <c r="J42" s="361">
        <v>2.39674796201031</v>
      </c>
      <c r="K42" s="374"/>
      <c r="L42" s="374"/>
      <c r="M42" s="374"/>
      <c r="N42" s="374"/>
      <c r="O42" s="374"/>
      <c r="P42" s="374"/>
      <c r="Q42" s="374"/>
      <c r="R42" s="374"/>
      <c r="S42" s="374"/>
      <c r="T42" s="374"/>
    </row>
    <row r="43" spans="2:20" x14ac:dyDescent="0.3">
      <c r="B43" s="360">
        <v>43877</v>
      </c>
      <c r="C43" s="361">
        <v>149.10722944077199</v>
      </c>
      <c r="D43" s="361">
        <v>151.21169372555201</v>
      </c>
      <c r="E43" s="361">
        <v>166.73910085033299</v>
      </c>
      <c r="F43" s="361">
        <v>172.64149187012401</v>
      </c>
      <c r="G43" s="359" t="s">
        <v>78</v>
      </c>
      <c r="H43" s="361">
        <v>15.151267430429</v>
      </c>
      <c r="I43" s="361">
        <v>22.1222312365575</v>
      </c>
      <c r="J43" s="361">
        <v>2.3023021043925</v>
      </c>
      <c r="K43" s="374"/>
      <c r="L43" s="374"/>
      <c r="M43" s="374"/>
      <c r="N43" s="374"/>
      <c r="O43" s="374"/>
      <c r="P43" s="374"/>
      <c r="Q43" s="374"/>
      <c r="R43" s="374"/>
      <c r="S43" s="374"/>
      <c r="T43" s="374"/>
    </row>
    <row r="44" spans="2:20" x14ac:dyDescent="0.3">
      <c r="B44" s="360">
        <v>43884</v>
      </c>
      <c r="C44" s="361">
        <v>134.041979747732</v>
      </c>
      <c r="D44" s="361">
        <v>136.88591120504</v>
      </c>
      <c r="E44" s="361">
        <v>151.181835398712</v>
      </c>
      <c r="F44" s="361">
        <v>157.23385222161099</v>
      </c>
      <c r="G44" s="359">
        <v>148.9</v>
      </c>
      <c r="H44" s="361">
        <v>15.552936787978799</v>
      </c>
      <c r="I44" s="361">
        <v>22.125447480485899</v>
      </c>
      <c r="J44" s="361">
        <v>2.2078898284861599</v>
      </c>
      <c r="K44" s="374"/>
      <c r="L44" s="374"/>
      <c r="M44" s="374"/>
      <c r="N44" s="374"/>
      <c r="O44" s="374"/>
      <c r="P44" s="374"/>
      <c r="Q44" s="374"/>
      <c r="R44" s="374"/>
      <c r="S44" s="374"/>
      <c r="T44" s="374"/>
    </row>
    <row r="45" spans="2:20" x14ac:dyDescent="0.3">
      <c r="B45" s="360">
        <v>43891</v>
      </c>
      <c r="C45" s="361">
        <v>126.28398049606</v>
      </c>
      <c r="D45" s="361">
        <v>129.89989624254699</v>
      </c>
      <c r="E45" s="361">
        <v>143.71166675870001</v>
      </c>
      <c r="F45" s="361">
        <v>149.92127966499899</v>
      </c>
      <c r="G45" s="359" t="s">
        <v>78</v>
      </c>
      <c r="H45" s="361">
        <v>15.678311640718601</v>
      </c>
      <c r="I45" s="361">
        <v>22.2517716315506</v>
      </c>
      <c r="J45" s="361">
        <v>2.2203298541578498</v>
      </c>
      <c r="K45" s="374"/>
      <c r="L45" s="374"/>
      <c r="M45" s="374"/>
      <c r="N45" s="374"/>
      <c r="O45" s="374"/>
      <c r="P45" s="374"/>
      <c r="Q45" s="374"/>
      <c r="R45" s="374"/>
      <c r="S45" s="374"/>
      <c r="T45" s="374"/>
    </row>
    <row r="46" spans="2:20" x14ac:dyDescent="0.3">
      <c r="B46" s="360">
        <v>43898</v>
      </c>
      <c r="C46" s="361">
        <v>126.069188242423</v>
      </c>
      <c r="D46" s="361">
        <v>130.47457643673499</v>
      </c>
      <c r="E46" s="361">
        <v>144.338464408775</v>
      </c>
      <c r="F46" s="361">
        <v>150.36568686483699</v>
      </c>
      <c r="G46" s="359">
        <v>160.82134831460701</v>
      </c>
      <c r="H46" s="361">
        <v>15.5545342624587</v>
      </c>
      <c r="I46" s="361">
        <v>22.356048484619102</v>
      </c>
      <c r="J46" s="361">
        <v>2.46069439400704</v>
      </c>
      <c r="K46" s="374"/>
      <c r="L46" s="374"/>
      <c r="M46" s="374"/>
      <c r="N46" s="374"/>
      <c r="O46" s="374"/>
      <c r="P46" s="374"/>
      <c r="Q46" s="374"/>
      <c r="R46" s="374"/>
      <c r="S46" s="374"/>
      <c r="T46" s="374"/>
    </row>
    <row r="47" spans="2:20" x14ac:dyDescent="0.3">
      <c r="B47" s="360">
        <v>43905</v>
      </c>
      <c r="C47" s="361">
        <v>135.422055167813</v>
      </c>
      <c r="D47" s="361">
        <v>137.33401499605401</v>
      </c>
      <c r="E47" s="361">
        <v>154.21911433972599</v>
      </c>
      <c r="F47" s="361">
        <v>159.343450645383</v>
      </c>
      <c r="G47" s="359">
        <v>139.06049370531201</v>
      </c>
      <c r="H47" s="361">
        <v>15.320253983948</v>
      </c>
      <c r="I47" s="361">
        <v>22.257596602486</v>
      </c>
      <c r="J47" s="361">
        <v>2.46133262629664</v>
      </c>
      <c r="K47" s="374"/>
      <c r="L47" s="374"/>
      <c r="M47" s="374"/>
      <c r="N47" s="374"/>
      <c r="O47" s="374"/>
      <c r="P47" s="374"/>
      <c r="Q47" s="374"/>
      <c r="R47" s="374"/>
      <c r="S47" s="374"/>
      <c r="T47" s="374"/>
    </row>
    <row r="48" spans="2:20" x14ac:dyDescent="0.3">
      <c r="B48" s="360">
        <v>43912</v>
      </c>
      <c r="C48" s="361">
        <v>128.77212987237601</v>
      </c>
      <c r="D48" s="361">
        <v>131.419643977687</v>
      </c>
      <c r="E48" s="361">
        <v>147.00678454496699</v>
      </c>
      <c r="F48" s="361">
        <v>153.08008953292199</v>
      </c>
      <c r="G48" s="359">
        <v>149.16415094339601</v>
      </c>
      <c r="H48" s="361">
        <v>15.438808434184899</v>
      </c>
      <c r="I48" s="361">
        <v>22.547583442516899</v>
      </c>
      <c r="J48" s="361">
        <v>2.4726619303360602</v>
      </c>
      <c r="K48" s="374"/>
      <c r="L48" s="374"/>
      <c r="M48" s="374"/>
      <c r="N48" s="374"/>
      <c r="O48" s="374"/>
      <c r="P48" s="374"/>
      <c r="Q48" s="374"/>
      <c r="R48" s="374"/>
      <c r="S48" s="374"/>
      <c r="T48" s="374"/>
    </row>
    <row r="49" spans="2:20" x14ac:dyDescent="0.3">
      <c r="B49" s="360">
        <v>43919</v>
      </c>
      <c r="C49" s="361">
        <v>116.665606306667</v>
      </c>
      <c r="D49" s="361">
        <v>120.63311724967799</v>
      </c>
      <c r="E49" s="361">
        <v>135.303665433828</v>
      </c>
      <c r="F49" s="361">
        <v>141.734694758214</v>
      </c>
      <c r="G49" s="359">
        <v>152.94780302423999</v>
      </c>
      <c r="H49" s="361">
        <v>15.658955236043999</v>
      </c>
      <c r="I49" s="361">
        <v>22.8333133557291</v>
      </c>
      <c r="J49" s="361">
        <v>2.61624931035522</v>
      </c>
      <c r="K49" s="374"/>
      <c r="L49" s="374"/>
      <c r="M49" s="374"/>
      <c r="N49" s="374"/>
      <c r="O49" s="374"/>
      <c r="P49" s="374"/>
      <c r="Q49" s="374"/>
      <c r="R49" s="374"/>
      <c r="S49" s="374"/>
      <c r="T49" s="374"/>
    </row>
    <row r="50" spans="2:20" x14ac:dyDescent="0.3">
      <c r="B50" s="360">
        <v>43926</v>
      </c>
      <c r="C50" s="361">
        <v>110.350436855616</v>
      </c>
      <c r="D50" s="361">
        <v>114.42612697624</v>
      </c>
      <c r="E50" s="361">
        <v>128.274219289831</v>
      </c>
      <c r="F50" s="361">
        <v>134.85515741281199</v>
      </c>
      <c r="G50" s="359">
        <v>159.9</v>
      </c>
      <c r="H50" s="361">
        <v>15.594235649901799</v>
      </c>
      <c r="I50" s="361">
        <v>22.827127880588499</v>
      </c>
      <c r="J50" s="361">
        <v>2.52733557798354</v>
      </c>
      <c r="K50" s="374"/>
      <c r="L50" s="374"/>
      <c r="M50" s="374"/>
      <c r="N50" s="374"/>
      <c r="O50" s="374"/>
      <c r="P50" s="374"/>
      <c r="Q50" s="374"/>
      <c r="R50" s="374"/>
      <c r="S50" s="374"/>
      <c r="T50" s="374"/>
    </row>
    <row r="51" spans="2:20" x14ac:dyDescent="0.3">
      <c r="B51" s="360">
        <v>43933</v>
      </c>
      <c r="C51" s="361">
        <v>103.22613258093</v>
      </c>
      <c r="D51" s="361">
        <v>107.561444932962</v>
      </c>
      <c r="E51" s="361">
        <v>120.935408736772</v>
      </c>
      <c r="F51" s="361">
        <v>127.651160664122</v>
      </c>
      <c r="G51" s="359" t="s">
        <v>78</v>
      </c>
      <c r="H51" s="361">
        <v>15.687196370396901</v>
      </c>
      <c r="I51" s="361">
        <v>22.909934403162399</v>
      </c>
      <c r="J51" s="361">
        <v>2.52274973296959</v>
      </c>
      <c r="K51" s="374"/>
      <c r="L51" s="374"/>
      <c r="M51" s="374"/>
      <c r="N51" s="374"/>
      <c r="O51" s="374"/>
      <c r="P51" s="374"/>
      <c r="Q51" s="374"/>
      <c r="R51" s="374"/>
      <c r="S51" s="374"/>
      <c r="T51" s="374"/>
    </row>
    <row r="52" spans="2:20" x14ac:dyDescent="0.3">
      <c r="B52" s="360">
        <v>43940</v>
      </c>
      <c r="C52" s="361">
        <v>98.687651003229803</v>
      </c>
      <c r="D52" s="361">
        <v>105.49657486008201</v>
      </c>
      <c r="E52" s="361">
        <v>118.650947835675</v>
      </c>
      <c r="F52" s="361">
        <v>124.961310935957</v>
      </c>
      <c r="G52" s="359" t="s">
        <v>78</v>
      </c>
      <c r="H52" s="361">
        <v>15.7044168168597</v>
      </c>
      <c r="I52" s="361">
        <v>23.159842326832301</v>
      </c>
      <c r="J52" s="361">
        <v>2.5825929738225102</v>
      </c>
      <c r="K52" s="374"/>
      <c r="L52" s="374"/>
      <c r="M52" s="374"/>
      <c r="N52" s="374"/>
      <c r="O52" s="374"/>
      <c r="P52" s="374"/>
      <c r="Q52" s="374"/>
      <c r="R52" s="374"/>
      <c r="S52" s="374"/>
      <c r="T52" s="374"/>
    </row>
    <row r="53" spans="2:20" x14ac:dyDescent="0.3">
      <c r="B53" s="360">
        <v>43947</v>
      </c>
      <c r="C53" s="361">
        <v>98.005554083627402</v>
      </c>
      <c r="D53" s="361">
        <v>106.390031952455</v>
      </c>
      <c r="E53" s="361">
        <v>122.257305720896</v>
      </c>
      <c r="F53" s="361">
        <v>126.695091096819</v>
      </c>
      <c r="G53" s="359" t="s">
        <v>78</v>
      </c>
      <c r="H53" s="361">
        <v>15.6446046003134</v>
      </c>
      <c r="I53" s="361">
        <v>23.282514786158199</v>
      </c>
      <c r="J53" s="361">
        <v>2.3592558016731902</v>
      </c>
      <c r="K53" s="374"/>
      <c r="L53" s="374"/>
      <c r="M53" s="374"/>
      <c r="N53" s="374"/>
      <c r="O53" s="374"/>
      <c r="P53" s="374"/>
      <c r="Q53" s="374"/>
      <c r="R53" s="374"/>
      <c r="S53" s="374"/>
      <c r="T53" s="374"/>
    </row>
    <row r="54" spans="2:20" x14ac:dyDescent="0.3">
      <c r="B54" s="360">
        <v>43954</v>
      </c>
      <c r="C54" s="361">
        <v>107.00470119555</v>
      </c>
      <c r="D54" s="361">
        <v>111.27302572917399</v>
      </c>
      <c r="E54" s="361">
        <v>127.224555564721</v>
      </c>
      <c r="F54" s="361">
        <v>133.06480598790401</v>
      </c>
      <c r="G54" s="359" t="s">
        <v>78</v>
      </c>
      <c r="H54" s="361">
        <v>15.0883299077461</v>
      </c>
      <c r="I54" s="361">
        <v>22.720942052518801</v>
      </c>
      <c r="J54" s="361">
        <v>2.34434541655415</v>
      </c>
      <c r="K54" s="374"/>
      <c r="L54" s="374"/>
      <c r="M54" s="374"/>
      <c r="N54" s="374"/>
      <c r="O54" s="374"/>
      <c r="P54" s="374"/>
      <c r="Q54" s="374"/>
      <c r="R54" s="374"/>
      <c r="S54" s="374"/>
      <c r="T54" s="374"/>
    </row>
    <row r="55" spans="2:20" x14ac:dyDescent="0.3">
      <c r="B55" s="360">
        <v>43961</v>
      </c>
      <c r="C55" s="361">
        <v>108.674994991736</v>
      </c>
      <c r="D55" s="361">
        <v>110.967612670132</v>
      </c>
      <c r="E55" s="361">
        <v>126.228397296761</v>
      </c>
      <c r="F55" s="361">
        <v>132.781261429669</v>
      </c>
      <c r="G55" s="359" t="s">
        <v>78</v>
      </c>
      <c r="H55" s="361">
        <v>14.8947852464212</v>
      </c>
      <c r="I55" s="361">
        <v>22.420193403991</v>
      </c>
      <c r="J55" s="361">
        <v>2.5915356255815798</v>
      </c>
      <c r="K55" s="374"/>
      <c r="L55" s="374"/>
      <c r="M55" s="374"/>
      <c r="N55" s="374"/>
      <c r="O55" s="374"/>
      <c r="P55" s="374"/>
      <c r="Q55" s="374"/>
      <c r="R55" s="374"/>
      <c r="S55" s="374"/>
      <c r="T55" s="374"/>
    </row>
    <row r="56" spans="2:20" x14ac:dyDescent="0.3">
      <c r="B56" s="360">
        <v>43968</v>
      </c>
      <c r="C56" s="361">
        <v>108.762042009962</v>
      </c>
      <c r="D56" s="361">
        <v>110.9157781145</v>
      </c>
      <c r="E56" s="361">
        <v>125.42191089475401</v>
      </c>
      <c r="F56" s="361">
        <v>132.15317351496901</v>
      </c>
      <c r="G56" s="359">
        <v>145.9</v>
      </c>
      <c r="H56" s="361">
        <v>14.714141044009001</v>
      </c>
      <c r="I56" s="361">
        <v>21.923791239242</v>
      </c>
      <c r="J56" s="361">
        <v>2.0067803276893699</v>
      </c>
      <c r="K56" s="374"/>
      <c r="L56" s="374"/>
      <c r="M56" s="374"/>
      <c r="N56" s="374"/>
      <c r="O56" s="374"/>
      <c r="P56" s="374"/>
      <c r="Q56" s="374"/>
      <c r="R56" s="374"/>
      <c r="S56" s="374"/>
      <c r="T56" s="374"/>
    </row>
    <row r="57" spans="2:20" x14ac:dyDescent="0.3">
      <c r="B57" s="360">
        <v>43975</v>
      </c>
      <c r="C57" s="361">
        <v>104.749397849495</v>
      </c>
      <c r="D57" s="361">
        <v>107.14992795611001</v>
      </c>
      <c r="E57" s="361">
        <v>120.95898360086601</v>
      </c>
      <c r="F57" s="361">
        <v>127.958891077225</v>
      </c>
      <c r="G57" s="359" t="s">
        <v>78</v>
      </c>
      <c r="H57" s="361">
        <v>14.8365935678134</v>
      </c>
      <c r="I57" s="361">
        <v>22.0766942240395</v>
      </c>
      <c r="J57" s="361">
        <v>1.93022421590949</v>
      </c>
      <c r="K57" s="374"/>
      <c r="L57" s="374"/>
      <c r="M57" s="374"/>
      <c r="N57" s="374"/>
      <c r="O57" s="374"/>
      <c r="P57" s="374"/>
      <c r="Q57" s="374"/>
      <c r="R57" s="374"/>
      <c r="S57" s="374"/>
      <c r="T57" s="374"/>
    </row>
    <row r="58" spans="2:20" x14ac:dyDescent="0.3">
      <c r="B58" s="360">
        <v>43982</v>
      </c>
      <c r="C58" s="361">
        <v>106.360334552309</v>
      </c>
      <c r="D58" s="361">
        <v>108.521079917816</v>
      </c>
      <c r="E58" s="361">
        <v>123.53027241397599</v>
      </c>
      <c r="F58" s="361">
        <v>130.090287248739</v>
      </c>
      <c r="G58" s="359" t="s">
        <v>78</v>
      </c>
      <c r="H58" s="361">
        <v>14.942618718979</v>
      </c>
      <c r="I58" s="361">
        <v>22.093105381412499</v>
      </c>
      <c r="J58" s="361">
        <v>1.8838395246180799</v>
      </c>
      <c r="K58" s="374"/>
      <c r="L58" s="374"/>
      <c r="M58" s="374"/>
      <c r="N58" s="374"/>
      <c r="O58" s="374"/>
      <c r="P58" s="374"/>
      <c r="Q58" s="374"/>
      <c r="R58" s="374"/>
      <c r="S58" s="374"/>
      <c r="T58" s="374"/>
    </row>
    <row r="59" spans="2:20" x14ac:dyDescent="0.3">
      <c r="B59" s="360">
        <v>43989</v>
      </c>
      <c r="C59" s="361">
        <v>119.079272219911</v>
      </c>
      <c r="D59" s="361">
        <v>120.505245342903</v>
      </c>
      <c r="E59" s="361">
        <v>138.08655691476699</v>
      </c>
      <c r="F59" s="361">
        <v>143.76320690939599</v>
      </c>
      <c r="G59" s="359" t="s">
        <v>78</v>
      </c>
      <c r="H59" s="361">
        <v>14.864836703502201</v>
      </c>
      <c r="I59" s="361">
        <v>22.3614111809371</v>
      </c>
      <c r="J59" s="361">
        <v>2.3472817503474799</v>
      </c>
      <c r="K59" s="374"/>
      <c r="L59" s="374"/>
      <c r="M59" s="374"/>
      <c r="N59" s="374"/>
      <c r="O59" s="374"/>
      <c r="P59" s="374"/>
      <c r="Q59" s="374"/>
      <c r="R59" s="374"/>
      <c r="S59" s="374"/>
      <c r="T59" s="374"/>
    </row>
    <row r="60" spans="2:20" x14ac:dyDescent="0.3">
      <c r="B60" s="360">
        <v>43996</v>
      </c>
      <c r="C60" s="361">
        <v>122.86029792259799</v>
      </c>
      <c r="D60" s="361">
        <v>124.00027226206601</v>
      </c>
      <c r="E60" s="361">
        <v>139.77934607433301</v>
      </c>
      <c r="F60" s="361">
        <v>146.18108245471501</v>
      </c>
      <c r="G60" s="359">
        <v>148.9</v>
      </c>
      <c r="H60" s="361">
        <v>14.811117607057099</v>
      </c>
      <c r="I60" s="361">
        <v>22.046456006023298</v>
      </c>
      <c r="J60" s="361">
        <v>2.04714823557631</v>
      </c>
      <c r="K60" s="374"/>
      <c r="L60" s="374"/>
      <c r="M60" s="374"/>
      <c r="N60" s="374"/>
      <c r="O60" s="374"/>
      <c r="P60" s="374"/>
      <c r="Q60" s="374"/>
      <c r="R60" s="374"/>
      <c r="S60" s="374"/>
      <c r="T60" s="374"/>
    </row>
    <row r="61" spans="2:20" x14ac:dyDescent="0.3">
      <c r="B61" s="360">
        <v>44003</v>
      </c>
      <c r="C61" s="361">
        <v>118.855769788535</v>
      </c>
      <c r="D61" s="361">
        <v>120.417931708594</v>
      </c>
      <c r="E61" s="361">
        <v>134.909317044597</v>
      </c>
      <c r="F61" s="361">
        <v>141.46492034158999</v>
      </c>
      <c r="G61" s="359">
        <v>147.9</v>
      </c>
      <c r="H61" s="361">
        <v>14.8096373587508</v>
      </c>
      <c r="I61" s="361">
        <v>21.943414348953802</v>
      </c>
      <c r="J61" s="361">
        <v>1.92892154374672</v>
      </c>
      <c r="K61" s="374"/>
      <c r="L61" s="374"/>
      <c r="M61" s="374"/>
      <c r="N61" s="374"/>
      <c r="O61" s="374"/>
      <c r="P61" s="374"/>
      <c r="Q61" s="374"/>
      <c r="R61" s="374"/>
      <c r="S61" s="374"/>
      <c r="T61" s="374"/>
    </row>
    <row r="62" spans="2:20" x14ac:dyDescent="0.3">
      <c r="B62" s="360">
        <v>44010</v>
      </c>
      <c r="C62" s="361">
        <v>114.306949605485</v>
      </c>
      <c r="D62" s="361">
        <v>116.369762258142</v>
      </c>
      <c r="E62" s="361">
        <v>130.75839097999099</v>
      </c>
      <c r="F62" s="361">
        <v>137.16673992486901</v>
      </c>
      <c r="G62" s="359" t="s">
        <v>78</v>
      </c>
      <c r="H62" s="361">
        <v>14.959735061481499</v>
      </c>
      <c r="I62" s="361">
        <v>22.0303214694564</v>
      </c>
      <c r="J62" s="361">
        <v>1.8998942591588901</v>
      </c>
      <c r="K62" s="374"/>
      <c r="L62" s="374"/>
      <c r="M62" s="374"/>
      <c r="N62" s="374"/>
      <c r="O62" s="374"/>
      <c r="P62" s="374"/>
      <c r="Q62" s="374"/>
      <c r="R62" s="374"/>
      <c r="S62" s="374"/>
      <c r="T62" s="374"/>
    </row>
    <row r="63" spans="2:20" x14ac:dyDescent="0.3">
      <c r="B63" s="376"/>
      <c r="C63" s="375"/>
      <c r="D63" s="375"/>
      <c r="E63" s="375"/>
      <c r="F63" s="375"/>
      <c r="G63" s="375"/>
      <c r="H63" s="375"/>
      <c r="I63" s="375"/>
      <c r="J63" s="375"/>
      <c r="K63" s="374"/>
      <c r="L63" s="374"/>
      <c r="M63" s="374"/>
      <c r="N63" s="374"/>
      <c r="O63" s="374"/>
      <c r="P63" s="374"/>
      <c r="Q63" s="374"/>
      <c r="R63" s="374"/>
      <c r="S63" s="374"/>
      <c r="T63" s="374"/>
    </row>
    <row r="65" spans="2:10" x14ac:dyDescent="0.3">
      <c r="B65" s="373"/>
      <c r="C65" s="372"/>
      <c r="D65" s="372"/>
      <c r="E65" s="372"/>
      <c r="F65" s="372"/>
      <c r="G65" s="372"/>
      <c r="H65" s="372"/>
      <c r="I65" s="372"/>
      <c r="J65" s="372"/>
    </row>
  </sheetData>
  <hyperlinks>
    <hyperlink ref="B8"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R65"/>
  <sheetViews>
    <sheetView showGridLines="0" workbookViewId="0"/>
  </sheetViews>
  <sheetFormatPr defaultColWidth="9" defaultRowHeight="14" x14ac:dyDescent="0.3"/>
  <cols>
    <col min="1" max="1" width="9" style="370"/>
    <col min="2" max="2" width="12.3984375" style="371" bestFit="1" customWidth="1"/>
    <col min="3" max="10" width="9.09765625" style="370" bestFit="1" customWidth="1"/>
    <col min="11" max="11" width="9" style="370"/>
    <col min="12" max="12" width="12.3984375" style="370" bestFit="1" customWidth="1"/>
    <col min="13" max="20" width="9.09765625" style="370" bestFit="1" customWidth="1"/>
    <col min="21" max="16384" width="9" style="370"/>
  </cols>
  <sheetData>
    <row r="1" spans="2:44" x14ac:dyDescent="0.3">
      <c r="K1" s="374"/>
      <c r="L1" s="374"/>
      <c r="M1" s="374"/>
      <c r="N1" s="374"/>
      <c r="O1" s="374"/>
      <c r="P1" s="374"/>
      <c r="Q1" s="374"/>
      <c r="R1" s="374"/>
      <c r="S1" s="374"/>
      <c r="T1" s="374"/>
      <c r="AF1" s="383"/>
      <c r="AG1" s="382"/>
      <c r="AH1" s="381"/>
      <c r="AI1" s="381"/>
      <c r="AJ1" s="381"/>
      <c r="AK1" s="381"/>
      <c r="AL1" s="380"/>
      <c r="AM1" s="380"/>
      <c r="AN1" s="380"/>
      <c r="AO1" s="380"/>
      <c r="AP1" s="380"/>
      <c r="AQ1" s="380"/>
      <c r="AR1" s="380"/>
    </row>
    <row r="2" spans="2:44" x14ac:dyDescent="0.3">
      <c r="B2" s="365" t="s">
        <v>282</v>
      </c>
      <c r="K2" s="374"/>
      <c r="L2" s="378"/>
      <c r="M2" s="374"/>
      <c r="N2" s="374"/>
      <c r="O2" s="374"/>
      <c r="P2" s="374"/>
      <c r="Q2" s="374"/>
      <c r="R2" s="374"/>
      <c r="S2" s="374"/>
      <c r="T2" s="374"/>
      <c r="V2" s="377"/>
      <c r="W2" s="377"/>
      <c r="X2" s="377"/>
      <c r="Y2" s="377"/>
      <c r="Z2" s="377"/>
      <c r="AA2" s="377"/>
      <c r="AB2" s="377"/>
      <c r="AC2" s="377"/>
      <c r="AF2" s="383"/>
      <c r="AG2" s="382"/>
      <c r="AH2" s="381"/>
      <c r="AI2" s="381"/>
      <c r="AJ2" s="381"/>
      <c r="AK2" s="381"/>
      <c r="AL2" s="380"/>
      <c r="AM2" s="380"/>
      <c r="AN2" s="380"/>
      <c r="AO2" s="380"/>
      <c r="AP2" s="380"/>
      <c r="AQ2" s="380"/>
      <c r="AR2" s="380"/>
    </row>
    <row r="3" spans="2:44" x14ac:dyDescent="0.3">
      <c r="B3" s="542" t="s">
        <v>236</v>
      </c>
      <c r="C3" s="542"/>
      <c r="D3" s="542"/>
      <c r="E3" s="542"/>
      <c r="F3" s="542"/>
      <c r="G3" s="542"/>
      <c r="H3" s="542"/>
      <c r="I3" s="542"/>
      <c r="J3" s="542"/>
      <c r="K3" s="374"/>
      <c r="L3" s="378"/>
      <c r="M3" s="374"/>
      <c r="N3" s="374"/>
      <c r="O3" s="374"/>
      <c r="P3" s="374"/>
      <c r="Q3" s="374"/>
      <c r="R3" s="374"/>
      <c r="S3" s="374"/>
      <c r="T3" s="374"/>
      <c r="V3" s="377"/>
      <c r="W3" s="377"/>
      <c r="X3" s="377"/>
      <c r="Y3" s="377"/>
      <c r="Z3" s="377"/>
      <c r="AA3" s="377"/>
      <c r="AB3" s="377"/>
      <c r="AC3" s="377"/>
    </row>
    <row r="4" spans="2:44" x14ac:dyDescent="0.3">
      <c r="B4" s="542" t="s">
        <v>235</v>
      </c>
      <c r="C4" s="542"/>
      <c r="D4" s="542"/>
      <c r="E4" s="542"/>
      <c r="F4" s="542"/>
      <c r="G4" s="542"/>
      <c r="H4" s="542"/>
      <c r="I4" s="542"/>
      <c r="J4" s="542"/>
      <c r="K4" s="374"/>
      <c r="L4" s="369"/>
      <c r="M4" s="368"/>
      <c r="N4" s="374"/>
      <c r="O4" s="374"/>
      <c r="P4" s="374"/>
      <c r="Q4" s="374"/>
      <c r="R4" s="374"/>
      <c r="S4" s="374"/>
      <c r="T4" s="374"/>
      <c r="V4" s="377"/>
      <c r="W4" s="377"/>
      <c r="X4" s="377"/>
      <c r="Y4" s="377"/>
      <c r="Z4" s="377"/>
      <c r="AA4" s="377"/>
      <c r="AB4" s="377"/>
      <c r="AC4" s="377"/>
    </row>
    <row r="5" spans="2:44" x14ac:dyDescent="0.3">
      <c r="B5" s="542" t="s">
        <v>191</v>
      </c>
      <c r="C5" s="542"/>
      <c r="D5" s="542"/>
      <c r="E5" s="542"/>
      <c r="F5" s="542"/>
      <c r="G5" s="542"/>
      <c r="H5" s="542"/>
      <c r="I5" s="542"/>
      <c r="J5" s="542"/>
      <c r="K5" s="374"/>
      <c r="L5" s="367"/>
      <c r="M5" s="366"/>
      <c r="N5" s="374"/>
      <c r="O5" s="374"/>
      <c r="P5" s="374"/>
      <c r="Q5" s="374"/>
      <c r="R5" s="374"/>
      <c r="S5" s="374"/>
      <c r="T5" s="374"/>
      <c r="V5" s="377"/>
      <c r="W5" s="377"/>
      <c r="X5" s="377"/>
      <c r="Y5" s="377"/>
      <c r="Z5" s="377"/>
      <c r="AA5" s="377"/>
      <c r="AB5" s="377"/>
      <c r="AC5" s="377"/>
    </row>
    <row r="6" spans="2:44" x14ac:dyDescent="0.3">
      <c r="B6" s="542" t="s">
        <v>234</v>
      </c>
      <c r="C6" s="542"/>
      <c r="D6" s="542"/>
      <c r="E6" s="542"/>
      <c r="F6" s="542"/>
      <c r="G6" s="542"/>
      <c r="H6" s="542"/>
      <c r="I6" s="542"/>
      <c r="J6" s="542"/>
      <c r="K6" s="374"/>
      <c r="L6" s="366"/>
      <c r="M6" s="366"/>
      <c r="N6" s="374"/>
      <c r="O6" s="374"/>
      <c r="P6" s="374"/>
      <c r="Q6" s="374"/>
      <c r="R6" s="374"/>
      <c r="S6" s="374"/>
      <c r="T6" s="374"/>
      <c r="V6" s="377"/>
      <c r="W6" s="377"/>
      <c r="X6" s="377"/>
      <c r="Y6" s="377"/>
      <c r="Z6" s="377"/>
      <c r="AA6" s="377"/>
      <c r="AB6" s="377"/>
      <c r="AC6" s="377"/>
    </row>
    <row r="7" spans="2:44" x14ac:dyDescent="0.3">
      <c r="B7" s="542" t="s">
        <v>283</v>
      </c>
      <c r="C7" s="542"/>
      <c r="D7" s="545"/>
      <c r="E7" s="545"/>
      <c r="F7" s="545"/>
      <c r="G7" s="545"/>
      <c r="H7" s="545"/>
      <c r="I7" s="545"/>
      <c r="J7" s="545"/>
      <c r="K7" s="374"/>
      <c r="L7" s="378"/>
      <c r="M7" s="374"/>
      <c r="N7" s="374"/>
      <c r="O7" s="374"/>
      <c r="P7" s="374"/>
      <c r="Q7" s="374"/>
      <c r="R7" s="374"/>
      <c r="S7" s="374"/>
      <c r="T7" s="374"/>
      <c r="V7" s="377"/>
      <c r="W7" s="377"/>
      <c r="X7" s="377"/>
      <c r="Y7" s="377"/>
      <c r="Z7" s="377"/>
      <c r="AA7" s="377"/>
      <c r="AB7" s="377"/>
      <c r="AC7" s="377"/>
    </row>
    <row r="8" spans="2:44" x14ac:dyDescent="0.3">
      <c r="B8" s="544" t="s">
        <v>232</v>
      </c>
      <c r="C8" s="542"/>
      <c r="D8" s="542"/>
      <c r="E8" s="542"/>
      <c r="F8" s="542"/>
      <c r="G8" s="542"/>
      <c r="H8" s="542"/>
      <c r="I8" s="542"/>
      <c r="J8" s="542"/>
      <c r="K8" s="374"/>
      <c r="L8" s="378"/>
      <c r="M8" s="374"/>
      <c r="N8" s="374"/>
      <c r="O8" s="374"/>
      <c r="P8" s="374"/>
      <c r="Q8" s="374"/>
      <c r="R8" s="374"/>
      <c r="S8" s="374"/>
      <c r="T8" s="374"/>
      <c r="V8" s="377"/>
      <c r="W8" s="377"/>
      <c r="X8" s="377"/>
      <c r="Y8" s="377"/>
      <c r="Z8" s="377"/>
      <c r="AA8" s="377"/>
      <c r="AB8" s="377"/>
      <c r="AC8" s="377"/>
    </row>
    <row r="9" spans="2:44" x14ac:dyDescent="0.3">
      <c r="B9" s="370"/>
      <c r="H9" s="384"/>
      <c r="I9" s="384"/>
      <c r="J9" s="384"/>
      <c r="K9" s="374"/>
      <c r="L9" s="378"/>
      <c r="M9" s="374"/>
      <c r="N9" s="374"/>
      <c r="O9" s="374"/>
      <c r="P9" s="374"/>
      <c r="Q9" s="374"/>
      <c r="R9" s="374"/>
      <c r="S9" s="374"/>
      <c r="T9" s="374"/>
      <c r="V9" s="377"/>
      <c r="W9" s="377"/>
      <c r="X9" s="377"/>
      <c r="Y9" s="377"/>
      <c r="Z9" s="377"/>
      <c r="AA9" s="377"/>
      <c r="AB9" s="377"/>
      <c r="AC9" s="377"/>
    </row>
    <row r="10" spans="2:44" x14ac:dyDescent="0.3">
      <c r="B10" s="379" t="s">
        <v>231</v>
      </c>
      <c r="C10" s="379" t="s">
        <v>178</v>
      </c>
      <c r="D10" s="379" t="s">
        <v>177</v>
      </c>
      <c r="E10" s="379" t="s">
        <v>176</v>
      </c>
      <c r="F10" s="379" t="s">
        <v>175</v>
      </c>
      <c r="G10" s="379" t="s">
        <v>174</v>
      </c>
      <c r="H10" s="379" t="s">
        <v>172</v>
      </c>
      <c r="I10" s="379" t="s">
        <v>171</v>
      </c>
      <c r="J10" s="379" t="s">
        <v>173</v>
      </c>
      <c r="K10" s="374"/>
      <c r="L10" s="378"/>
      <c r="M10" s="374"/>
      <c r="N10" s="374"/>
      <c r="O10" s="374"/>
      <c r="P10" s="374"/>
      <c r="Q10" s="374"/>
      <c r="R10" s="374"/>
      <c r="S10" s="374"/>
      <c r="T10" s="374"/>
      <c r="V10" s="377"/>
      <c r="W10" s="377"/>
      <c r="X10" s="377"/>
      <c r="Y10" s="377"/>
      <c r="Z10" s="377"/>
      <c r="AA10" s="377"/>
      <c r="AB10" s="377"/>
      <c r="AC10" s="377"/>
    </row>
    <row r="11" spans="2:44" x14ac:dyDescent="0.3">
      <c r="B11" s="360">
        <v>44017</v>
      </c>
      <c r="C11" s="361">
        <v>111.832395800927</v>
      </c>
      <c r="D11" s="361">
        <v>113.6850356381</v>
      </c>
      <c r="E11" s="361">
        <v>128.706654168749</v>
      </c>
      <c r="F11" s="361">
        <v>135.02282473664101</v>
      </c>
      <c r="G11" s="359">
        <v>157.9</v>
      </c>
      <c r="H11" s="361">
        <v>15.1137600623131</v>
      </c>
      <c r="I11" s="361">
        <v>22.155838372040101</v>
      </c>
      <c r="J11" s="361">
        <v>1.87320591353324</v>
      </c>
      <c r="K11" s="374"/>
      <c r="L11" s="374"/>
      <c r="M11" s="374"/>
      <c r="N11" s="374"/>
      <c r="O11" s="374"/>
      <c r="P11" s="374"/>
      <c r="Q11" s="374"/>
      <c r="R11" s="374"/>
      <c r="S11" s="374"/>
      <c r="T11" s="374"/>
    </row>
    <row r="12" spans="2:44" x14ac:dyDescent="0.3">
      <c r="B12" s="360">
        <v>44024</v>
      </c>
      <c r="C12" s="361">
        <v>123.250638587553</v>
      </c>
      <c r="D12" s="361">
        <v>124.69885534627601</v>
      </c>
      <c r="E12" s="361">
        <v>143.06964624534399</v>
      </c>
      <c r="F12" s="361">
        <v>148.30679467259401</v>
      </c>
      <c r="G12" s="359">
        <v>153.9</v>
      </c>
      <c r="H12" s="361">
        <v>14.9677812551617</v>
      </c>
      <c r="I12" s="361">
        <v>22.149631246843398</v>
      </c>
      <c r="J12" s="361">
        <v>2.0597680992358001</v>
      </c>
      <c r="K12" s="374"/>
      <c r="L12" s="374"/>
      <c r="M12" s="374"/>
      <c r="N12" s="374"/>
      <c r="O12" s="374"/>
      <c r="P12" s="374"/>
      <c r="Q12" s="374"/>
      <c r="R12" s="374"/>
      <c r="S12" s="374"/>
      <c r="T12" s="374"/>
    </row>
    <row r="13" spans="2:44" x14ac:dyDescent="0.3">
      <c r="B13" s="360">
        <v>44031</v>
      </c>
      <c r="C13" s="361">
        <v>128.92060334759199</v>
      </c>
      <c r="D13" s="361">
        <v>130.44522756386101</v>
      </c>
      <c r="E13" s="361">
        <v>148.00907136753099</v>
      </c>
      <c r="F13" s="361">
        <v>153.78587993859799</v>
      </c>
      <c r="G13" s="359" t="s">
        <v>78</v>
      </c>
      <c r="H13" s="361">
        <v>14.9543580917312</v>
      </c>
      <c r="I13" s="361">
        <v>22.1614682656928</v>
      </c>
      <c r="J13" s="361">
        <v>2.15327776182485</v>
      </c>
      <c r="K13" s="374"/>
      <c r="M13" s="374"/>
      <c r="N13" s="374"/>
      <c r="O13" s="374"/>
      <c r="P13" s="374"/>
      <c r="Q13" s="374"/>
      <c r="R13" s="374"/>
      <c r="S13" s="374"/>
      <c r="T13" s="374"/>
    </row>
    <row r="14" spans="2:44" x14ac:dyDescent="0.3">
      <c r="B14" s="360">
        <v>44038</v>
      </c>
      <c r="C14" s="361">
        <v>124.388722667203</v>
      </c>
      <c r="D14" s="361">
        <v>125.989911133883</v>
      </c>
      <c r="E14" s="361">
        <v>141.19234404289799</v>
      </c>
      <c r="F14" s="361">
        <v>147.96751283458599</v>
      </c>
      <c r="G14" s="359" t="s">
        <v>78</v>
      </c>
      <c r="H14" s="361">
        <v>14.823104202958101</v>
      </c>
      <c r="I14" s="361">
        <v>22.016071361107699</v>
      </c>
      <c r="J14" s="361">
        <v>1.8931287457572601</v>
      </c>
      <c r="K14" s="374"/>
      <c r="L14" s="374"/>
      <c r="M14" s="374"/>
      <c r="N14" s="374"/>
      <c r="O14" s="374"/>
      <c r="P14" s="374"/>
      <c r="Q14" s="374"/>
      <c r="R14" s="374"/>
      <c r="S14" s="374"/>
      <c r="T14" s="374"/>
    </row>
    <row r="15" spans="2:44" x14ac:dyDescent="0.3">
      <c r="B15" s="360">
        <v>44045</v>
      </c>
      <c r="C15" s="361">
        <v>117.93567555896399</v>
      </c>
      <c r="D15" s="361">
        <v>119.78088208205</v>
      </c>
      <c r="E15" s="361">
        <v>134.43316021971199</v>
      </c>
      <c r="F15" s="361">
        <v>141.16536354648099</v>
      </c>
      <c r="G15" s="359" t="s">
        <v>78</v>
      </c>
      <c r="H15" s="361">
        <v>15.0880120711273</v>
      </c>
      <c r="I15" s="361">
        <v>22.1609883280391</v>
      </c>
      <c r="J15" s="361">
        <v>1.91911164478013</v>
      </c>
      <c r="K15" s="374"/>
      <c r="L15" s="374"/>
      <c r="M15" s="374"/>
      <c r="N15" s="374"/>
      <c r="O15" s="374"/>
      <c r="P15" s="374"/>
      <c r="Q15" s="374"/>
      <c r="R15" s="374"/>
      <c r="S15" s="374"/>
      <c r="T15" s="374"/>
    </row>
    <row r="16" spans="2:44" x14ac:dyDescent="0.3">
      <c r="B16" s="360">
        <v>44052</v>
      </c>
      <c r="C16" s="361">
        <v>110.451230627353</v>
      </c>
      <c r="D16" s="361">
        <v>112.579024597676</v>
      </c>
      <c r="E16" s="361">
        <v>126.90378705044201</v>
      </c>
      <c r="F16" s="361">
        <v>133.673763600424</v>
      </c>
      <c r="G16" s="359" t="s">
        <v>78</v>
      </c>
      <c r="H16" s="361">
        <v>15.292283778859</v>
      </c>
      <c r="I16" s="361">
        <v>22.400117254900401</v>
      </c>
      <c r="J16" s="361">
        <v>1.89397215539083</v>
      </c>
      <c r="K16" s="374"/>
      <c r="L16" s="374"/>
      <c r="M16" s="374"/>
      <c r="N16" s="374"/>
      <c r="O16" s="374"/>
      <c r="P16" s="374"/>
      <c r="Q16" s="374"/>
      <c r="R16" s="374"/>
      <c r="S16" s="374"/>
      <c r="T16" s="374"/>
    </row>
    <row r="17" spans="2:20" x14ac:dyDescent="0.3">
      <c r="B17" s="360">
        <v>44059</v>
      </c>
      <c r="C17" s="361">
        <v>111.984439274708</v>
      </c>
      <c r="D17" s="361">
        <v>114.173704356209</v>
      </c>
      <c r="E17" s="361">
        <v>129.46832658894701</v>
      </c>
      <c r="F17" s="361">
        <v>136.27278050730499</v>
      </c>
      <c r="G17" s="359" t="s">
        <v>78</v>
      </c>
      <c r="H17" s="361">
        <v>15.2953348567069</v>
      </c>
      <c r="I17" s="361">
        <v>22.4180483826295</v>
      </c>
      <c r="J17" s="361">
        <v>1.8810752400309201</v>
      </c>
      <c r="K17" s="374"/>
      <c r="L17" s="374"/>
      <c r="M17" s="374"/>
      <c r="N17" s="374"/>
      <c r="O17" s="374"/>
      <c r="P17" s="374"/>
      <c r="Q17" s="374"/>
      <c r="R17" s="374"/>
      <c r="S17" s="374"/>
      <c r="T17" s="374"/>
    </row>
    <row r="18" spans="2:20" x14ac:dyDescent="0.3">
      <c r="B18" s="360">
        <v>44066</v>
      </c>
      <c r="C18" s="361">
        <v>128.587529542228</v>
      </c>
      <c r="D18" s="361">
        <v>130.161326682675</v>
      </c>
      <c r="E18" s="361">
        <v>148.84361544672799</v>
      </c>
      <c r="F18" s="361">
        <v>154.28766114037199</v>
      </c>
      <c r="G18" s="359" t="s">
        <v>78</v>
      </c>
      <c r="H18" s="361">
        <v>14.9382359331478</v>
      </c>
      <c r="I18" s="361">
        <v>22.389218038439601</v>
      </c>
      <c r="J18" s="361">
        <v>2.17548813749544</v>
      </c>
      <c r="K18" s="374"/>
      <c r="L18" s="374"/>
      <c r="M18" s="374"/>
      <c r="N18" s="374"/>
      <c r="O18" s="374"/>
      <c r="P18" s="374"/>
      <c r="Q18" s="374"/>
      <c r="R18" s="374"/>
      <c r="S18" s="374"/>
      <c r="T18" s="374"/>
    </row>
    <row r="19" spans="2:20" x14ac:dyDescent="0.3">
      <c r="B19" s="360">
        <v>44073</v>
      </c>
      <c r="C19" s="361">
        <v>132.41416892797</v>
      </c>
      <c r="D19" s="361">
        <v>134.340861372288</v>
      </c>
      <c r="E19" s="361">
        <v>150.15847855390501</v>
      </c>
      <c r="F19" s="361">
        <v>156.54754271471</v>
      </c>
      <c r="G19" s="359" t="s">
        <v>78</v>
      </c>
      <c r="H19" s="361">
        <v>14.8648316405103</v>
      </c>
      <c r="I19" s="361">
        <v>22.071269174044001</v>
      </c>
      <c r="J19" s="361">
        <v>1.9837808586505501</v>
      </c>
      <c r="K19" s="374"/>
      <c r="L19" s="374"/>
      <c r="M19" s="374"/>
      <c r="N19" s="374"/>
      <c r="O19" s="374"/>
      <c r="P19" s="374"/>
      <c r="Q19" s="374"/>
      <c r="R19" s="374"/>
      <c r="S19" s="374"/>
      <c r="T19" s="374"/>
    </row>
    <row r="20" spans="2:20" x14ac:dyDescent="0.3">
      <c r="B20" s="360">
        <v>44080</v>
      </c>
      <c r="C20" s="361">
        <v>123.527758953309</v>
      </c>
      <c r="D20" s="361">
        <v>125.58293545882999</v>
      </c>
      <c r="E20" s="361">
        <v>139.83756198249199</v>
      </c>
      <c r="F20" s="361">
        <v>146.82153729145799</v>
      </c>
      <c r="G20" s="359" t="s">
        <v>78</v>
      </c>
      <c r="H20" s="361">
        <v>14.9653698899996</v>
      </c>
      <c r="I20" s="361">
        <v>22.113675003384401</v>
      </c>
      <c r="J20" s="361">
        <v>1.98237435820327</v>
      </c>
      <c r="K20" s="374"/>
      <c r="L20" s="374"/>
      <c r="M20" s="374"/>
      <c r="N20" s="374"/>
      <c r="O20" s="374"/>
      <c r="P20" s="374"/>
      <c r="Q20" s="374"/>
      <c r="R20" s="374"/>
      <c r="S20" s="374"/>
      <c r="T20" s="374"/>
    </row>
    <row r="21" spans="2:20" x14ac:dyDescent="0.3">
      <c r="B21" s="360">
        <v>44087</v>
      </c>
      <c r="C21" s="361">
        <v>113.962830529261</v>
      </c>
      <c r="D21" s="361">
        <v>115.981584436814</v>
      </c>
      <c r="E21" s="361">
        <v>130.56000302539599</v>
      </c>
      <c r="F21" s="361">
        <v>137.478134964106</v>
      </c>
      <c r="G21" s="359" t="s">
        <v>78</v>
      </c>
      <c r="H21" s="361">
        <v>15.340388469141301</v>
      </c>
      <c r="I21" s="361">
        <v>22.4285054053348</v>
      </c>
      <c r="J21" s="361">
        <v>1.98082542579356</v>
      </c>
      <c r="K21" s="374"/>
      <c r="L21" s="374"/>
      <c r="M21" s="374"/>
      <c r="N21" s="374"/>
      <c r="O21" s="374"/>
      <c r="P21" s="374"/>
      <c r="Q21" s="374"/>
      <c r="R21" s="374"/>
      <c r="S21" s="374"/>
      <c r="T21" s="374"/>
    </row>
    <row r="22" spans="2:20" x14ac:dyDescent="0.3">
      <c r="B22" s="360">
        <v>44094</v>
      </c>
      <c r="C22" s="361">
        <v>110.33194058749299</v>
      </c>
      <c r="D22" s="361">
        <v>112.233457171327</v>
      </c>
      <c r="E22" s="361">
        <v>127.27807264053</v>
      </c>
      <c r="F22" s="361">
        <v>133.874548789903</v>
      </c>
      <c r="G22" s="359">
        <v>161.9</v>
      </c>
      <c r="H22" s="361">
        <v>15.3267433722208</v>
      </c>
      <c r="I22" s="361">
        <v>22.436761509126299</v>
      </c>
      <c r="J22" s="361">
        <v>1.9356797101038501</v>
      </c>
      <c r="K22" s="374"/>
      <c r="L22" s="374"/>
      <c r="M22" s="374"/>
      <c r="N22" s="374"/>
      <c r="O22" s="374"/>
      <c r="P22" s="374"/>
      <c r="Q22" s="374"/>
      <c r="R22" s="374"/>
      <c r="S22" s="374"/>
      <c r="T22" s="374"/>
    </row>
    <row r="23" spans="2:20" x14ac:dyDescent="0.3">
      <c r="B23" s="360">
        <v>44101</v>
      </c>
      <c r="C23" s="361">
        <v>115.817455189304</v>
      </c>
      <c r="D23" s="361">
        <v>117.84848010176501</v>
      </c>
      <c r="E23" s="361">
        <v>135.229317112774</v>
      </c>
      <c r="F23" s="361">
        <v>141.00384296246901</v>
      </c>
      <c r="G23" s="359">
        <v>149.9</v>
      </c>
      <c r="H23" s="361">
        <v>15.1173507951591</v>
      </c>
      <c r="I23" s="361">
        <v>22.360913730701501</v>
      </c>
      <c r="J23" s="361">
        <v>2.1320643025287498</v>
      </c>
      <c r="K23" s="374"/>
      <c r="L23" s="374"/>
      <c r="M23" s="374"/>
      <c r="N23" s="374"/>
      <c r="O23" s="374"/>
      <c r="P23" s="374"/>
      <c r="Q23" s="374"/>
      <c r="R23" s="374"/>
      <c r="S23" s="374"/>
      <c r="T23" s="374"/>
    </row>
    <row r="24" spans="2:20" x14ac:dyDescent="0.3">
      <c r="B24" s="360">
        <v>44108</v>
      </c>
      <c r="C24" s="361">
        <v>127.09930060044201</v>
      </c>
      <c r="D24" s="361">
        <v>128.23663049846201</v>
      </c>
      <c r="E24" s="361">
        <v>147.02335910443301</v>
      </c>
      <c r="F24" s="361">
        <v>152.052545914435</v>
      </c>
      <c r="G24" s="359" t="s">
        <v>78</v>
      </c>
      <c r="H24" s="361">
        <v>14.8215965634552</v>
      </c>
      <c r="I24" s="361">
        <v>22.149829986737299</v>
      </c>
      <c r="J24" s="361">
        <v>2.1539334359687698</v>
      </c>
      <c r="K24" s="374"/>
      <c r="L24" s="374"/>
      <c r="M24" s="374"/>
      <c r="N24" s="374"/>
      <c r="O24" s="374"/>
      <c r="P24" s="374"/>
      <c r="Q24" s="374"/>
      <c r="R24" s="374"/>
      <c r="S24" s="374"/>
      <c r="T24" s="374"/>
    </row>
    <row r="25" spans="2:20" x14ac:dyDescent="0.3">
      <c r="B25" s="360">
        <v>44115</v>
      </c>
      <c r="C25" s="361">
        <v>126.634094018951</v>
      </c>
      <c r="D25" s="361">
        <v>128.48243687282201</v>
      </c>
      <c r="E25" s="361">
        <v>143.794997163012</v>
      </c>
      <c r="F25" s="361">
        <v>150.41586182171</v>
      </c>
      <c r="G25" s="359" t="s">
        <v>78</v>
      </c>
      <c r="H25" s="361">
        <v>14.867080153726301</v>
      </c>
      <c r="I25" s="361">
        <v>22.0908266902603</v>
      </c>
      <c r="J25" s="361">
        <v>1.9328564112151301</v>
      </c>
      <c r="K25" s="374"/>
      <c r="L25" s="374"/>
      <c r="M25" s="374"/>
      <c r="N25" s="374"/>
      <c r="O25" s="374"/>
      <c r="P25" s="374"/>
      <c r="Q25" s="374"/>
      <c r="R25" s="374"/>
      <c r="S25" s="374"/>
      <c r="T25" s="374"/>
    </row>
    <row r="26" spans="2:20" x14ac:dyDescent="0.3">
      <c r="B26" s="360">
        <v>44122</v>
      </c>
      <c r="C26" s="361">
        <v>120.60330716432701</v>
      </c>
      <c r="D26" s="361">
        <v>122.54443444477199</v>
      </c>
      <c r="E26" s="361">
        <v>137.41263087195901</v>
      </c>
      <c r="F26" s="361">
        <v>143.97994496285301</v>
      </c>
      <c r="G26" s="359">
        <v>154.9</v>
      </c>
      <c r="H26" s="361">
        <v>15.440184050387099</v>
      </c>
      <c r="I26" s="361">
        <v>22.394002238354101</v>
      </c>
      <c r="J26" s="361">
        <v>1.95288767624003</v>
      </c>
      <c r="K26" s="374"/>
      <c r="L26" s="374"/>
      <c r="M26" s="374"/>
      <c r="N26" s="374"/>
      <c r="O26" s="374"/>
      <c r="P26" s="374"/>
      <c r="Q26" s="374"/>
      <c r="R26" s="374"/>
      <c r="S26" s="374"/>
      <c r="T26" s="374"/>
    </row>
    <row r="27" spans="2:20" x14ac:dyDescent="0.3">
      <c r="B27" s="360">
        <v>44129</v>
      </c>
      <c r="C27" s="361">
        <v>111.53982793047901</v>
      </c>
      <c r="D27" s="361">
        <v>113.631133603454</v>
      </c>
      <c r="E27" s="361">
        <v>128.405899647718</v>
      </c>
      <c r="F27" s="361">
        <v>135.05552687977001</v>
      </c>
      <c r="G27" s="359" t="s">
        <v>78</v>
      </c>
      <c r="H27" s="361">
        <v>15.712439665020501</v>
      </c>
      <c r="I27" s="361">
        <v>22.573855242238899</v>
      </c>
      <c r="J27" s="361">
        <v>1.8404193771625601</v>
      </c>
      <c r="K27" s="374"/>
      <c r="L27" s="374"/>
      <c r="M27" s="374"/>
      <c r="N27" s="374"/>
      <c r="O27" s="374"/>
      <c r="P27" s="374"/>
      <c r="Q27" s="374"/>
      <c r="R27" s="374"/>
      <c r="S27" s="374"/>
      <c r="T27" s="374"/>
    </row>
    <row r="28" spans="2:20" x14ac:dyDescent="0.3">
      <c r="B28" s="360">
        <v>44136</v>
      </c>
      <c r="C28" s="361">
        <v>114.881747081881</v>
      </c>
      <c r="D28" s="361">
        <v>116.76048410320701</v>
      </c>
      <c r="E28" s="361">
        <v>132.559730318573</v>
      </c>
      <c r="F28" s="361">
        <v>139.67788364514001</v>
      </c>
      <c r="G28" s="359" t="s">
        <v>78</v>
      </c>
      <c r="H28" s="361">
        <v>15.2543610805134</v>
      </c>
      <c r="I28" s="361">
        <v>22.411872961419601</v>
      </c>
      <c r="J28" s="361">
        <v>1.9164517967888099</v>
      </c>
      <c r="K28" s="374"/>
      <c r="L28" s="374"/>
      <c r="M28" s="374"/>
      <c r="N28" s="374"/>
      <c r="O28" s="374"/>
      <c r="P28" s="374"/>
      <c r="Q28" s="374"/>
      <c r="R28" s="374"/>
      <c r="S28" s="374"/>
      <c r="T28" s="374"/>
    </row>
    <row r="29" spans="2:20" x14ac:dyDescent="0.3">
      <c r="B29" s="360">
        <v>44143</v>
      </c>
      <c r="C29" s="361">
        <v>121.975163897885</v>
      </c>
      <c r="D29" s="361">
        <v>123.000469237896</v>
      </c>
      <c r="E29" s="361">
        <v>141.286788351973</v>
      </c>
      <c r="F29" s="361">
        <v>146.79456975841401</v>
      </c>
      <c r="G29" s="359" t="s">
        <v>78</v>
      </c>
      <c r="H29" s="361">
        <v>15.054830114543501</v>
      </c>
      <c r="I29" s="361">
        <v>22.564062341382101</v>
      </c>
      <c r="J29" s="361">
        <v>2.1452445566963698</v>
      </c>
      <c r="K29" s="374"/>
      <c r="L29" s="374"/>
      <c r="M29" s="374"/>
      <c r="N29" s="374"/>
      <c r="O29" s="374"/>
      <c r="P29" s="374"/>
      <c r="Q29" s="374"/>
      <c r="R29" s="374"/>
      <c r="S29" s="374"/>
      <c r="T29" s="374"/>
    </row>
    <row r="30" spans="2:20" x14ac:dyDescent="0.3">
      <c r="B30" s="360">
        <v>44150</v>
      </c>
      <c r="C30" s="361">
        <v>128.421272797429</v>
      </c>
      <c r="D30" s="361">
        <v>129.60400735568899</v>
      </c>
      <c r="E30" s="361">
        <v>146.95181924132601</v>
      </c>
      <c r="F30" s="361">
        <v>152.84738656918299</v>
      </c>
      <c r="G30" s="359" t="s">
        <v>78</v>
      </c>
      <c r="H30" s="361">
        <v>15.0662217417677</v>
      </c>
      <c r="I30" s="361">
        <v>22.408966586163</v>
      </c>
      <c r="J30" s="361">
        <v>2.1863733742484701</v>
      </c>
      <c r="K30" s="374"/>
      <c r="L30" s="374"/>
      <c r="M30" s="374"/>
      <c r="N30" s="374"/>
      <c r="O30" s="374"/>
      <c r="P30" s="374"/>
      <c r="Q30" s="374"/>
      <c r="R30" s="374"/>
      <c r="S30" s="374"/>
      <c r="T30" s="374"/>
    </row>
    <row r="31" spans="2:20" x14ac:dyDescent="0.3">
      <c r="B31" s="360">
        <v>44157</v>
      </c>
      <c r="C31" s="361">
        <v>121.27206780941999</v>
      </c>
      <c r="D31" s="361">
        <v>123.158144374893</v>
      </c>
      <c r="E31" s="361">
        <v>138.08997905156801</v>
      </c>
      <c r="F31" s="361">
        <v>144.93367347871299</v>
      </c>
      <c r="G31" s="359" t="s">
        <v>78</v>
      </c>
      <c r="H31" s="361">
        <v>15.382143107806399</v>
      </c>
      <c r="I31" s="361">
        <v>22.45860100826</v>
      </c>
      <c r="J31" s="361">
        <v>2.13220117885546</v>
      </c>
      <c r="K31" s="374"/>
      <c r="L31" s="374"/>
      <c r="M31" s="374"/>
      <c r="N31" s="374"/>
      <c r="O31" s="374"/>
      <c r="P31" s="374"/>
      <c r="Q31" s="374"/>
      <c r="R31" s="374"/>
      <c r="S31" s="374"/>
      <c r="T31" s="374"/>
    </row>
    <row r="32" spans="2:20" x14ac:dyDescent="0.3">
      <c r="B32" s="360">
        <v>44164</v>
      </c>
      <c r="C32" s="361">
        <v>112.504174803293</v>
      </c>
      <c r="D32" s="361">
        <v>114.426842240502</v>
      </c>
      <c r="E32" s="361">
        <v>129.434118050454</v>
      </c>
      <c r="F32" s="361">
        <v>136.14382248984401</v>
      </c>
      <c r="G32" s="359" t="s">
        <v>78</v>
      </c>
      <c r="H32" s="361">
        <v>15.6294683648659</v>
      </c>
      <c r="I32" s="361">
        <v>22.659722478876201</v>
      </c>
      <c r="J32" s="361">
        <v>2.1513158820056399</v>
      </c>
      <c r="K32" s="374"/>
      <c r="L32" s="374"/>
      <c r="M32" s="374"/>
      <c r="N32" s="374"/>
      <c r="O32" s="374"/>
      <c r="P32" s="374"/>
      <c r="Q32" s="374"/>
      <c r="R32" s="374"/>
      <c r="S32" s="374"/>
      <c r="T32" s="374"/>
    </row>
    <row r="33" spans="2:20" x14ac:dyDescent="0.3">
      <c r="B33" s="360">
        <v>44171</v>
      </c>
      <c r="C33" s="361">
        <v>122.872308560919</v>
      </c>
      <c r="D33" s="361">
        <v>124.28521174379399</v>
      </c>
      <c r="E33" s="361">
        <v>142.70520265139999</v>
      </c>
      <c r="F33" s="361">
        <v>148.13950402717001</v>
      </c>
      <c r="G33" s="359">
        <v>155.9</v>
      </c>
      <c r="H33" s="361">
        <v>15.281163260237699</v>
      </c>
      <c r="I33" s="361">
        <v>22.600938305653901</v>
      </c>
      <c r="J33" s="361">
        <v>2.3496927529193901</v>
      </c>
      <c r="K33" s="374"/>
      <c r="L33" s="374"/>
      <c r="M33" s="374"/>
      <c r="N33" s="374"/>
      <c r="O33" s="374"/>
      <c r="P33" s="374"/>
      <c r="Q33" s="374"/>
      <c r="R33" s="374"/>
      <c r="S33" s="374"/>
      <c r="T33" s="374"/>
    </row>
    <row r="34" spans="2:20" x14ac:dyDescent="0.3">
      <c r="B34" s="360">
        <v>44178</v>
      </c>
      <c r="C34" s="361">
        <v>132.22314225584799</v>
      </c>
      <c r="D34" s="361">
        <v>132.875087281948</v>
      </c>
      <c r="E34" s="361">
        <v>150.941180397952</v>
      </c>
      <c r="F34" s="361">
        <v>156.09318879055701</v>
      </c>
      <c r="G34" s="359" t="s">
        <v>78</v>
      </c>
      <c r="H34" s="361">
        <v>15.179910803130401</v>
      </c>
      <c r="I34" s="361">
        <v>22.557161872256899</v>
      </c>
      <c r="J34" s="361">
        <v>2.31956235438633</v>
      </c>
      <c r="K34" s="374"/>
      <c r="L34" s="374"/>
      <c r="M34" s="374"/>
      <c r="N34" s="374"/>
      <c r="O34" s="374"/>
      <c r="P34" s="374"/>
      <c r="Q34" s="374"/>
      <c r="R34" s="374"/>
      <c r="S34" s="374"/>
      <c r="T34" s="374"/>
    </row>
    <row r="35" spans="2:20" x14ac:dyDescent="0.3">
      <c r="B35" s="360">
        <v>44185</v>
      </c>
      <c r="C35" s="361">
        <v>126.69234427981</v>
      </c>
      <c r="D35" s="361">
        <v>128.120836989879</v>
      </c>
      <c r="E35" s="361">
        <v>143.77000568709499</v>
      </c>
      <c r="F35" s="361">
        <v>150.18922671033101</v>
      </c>
      <c r="G35" s="359">
        <v>156.081102362205</v>
      </c>
      <c r="H35" s="361">
        <v>15.236818447885801</v>
      </c>
      <c r="I35" s="361">
        <v>22.403347490565999</v>
      </c>
      <c r="J35" s="361">
        <v>2.1750915075518602</v>
      </c>
      <c r="K35" s="374"/>
      <c r="L35" s="374"/>
      <c r="M35" s="374"/>
      <c r="N35" s="374"/>
      <c r="O35" s="374"/>
      <c r="P35" s="374"/>
      <c r="Q35" s="374"/>
      <c r="R35" s="374"/>
      <c r="S35" s="374"/>
      <c r="T35" s="374"/>
    </row>
    <row r="36" spans="2:20" x14ac:dyDescent="0.3">
      <c r="B36" s="360">
        <v>44192</v>
      </c>
      <c r="C36" s="361">
        <v>119.404270645506</v>
      </c>
      <c r="D36" s="361">
        <v>121.275992688288</v>
      </c>
      <c r="E36" s="361">
        <v>136.250637580427</v>
      </c>
      <c r="F36" s="361">
        <v>142.67903370294599</v>
      </c>
      <c r="G36" s="359">
        <v>145.9</v>
      </c>
      <c r="H36" s="361">
        <v>15.4414854782462</v>
      </c>
      <c r="I36" s="361">
        <v>22.368128948287598</v>
      </c>
      <c r="J36" s="361">
        <v>2.17174789997435</v>
      </c>
      <c r="K36" s="374"/>
      <c r="L36" s="374"/>
      <c r="M36" s="374"/>
      <c r="N36" s="374"/>
      <c r="O36" s="374"/>
      <c r="P36" s="374"/>
      <c r="Q36" s="374"/>
      <c r="R36" s="374"/>
      <c r="S36" s="374"/>
      <c r="T36" s="374"/>
    </row>
    <row r="37" spans="2:20" x14ac:dyDescent="0.3">
      <c r="B37" s="360">
        <v>44199</v>
      </c>
      <c r="C37" s="361">
        <v>115.68836159755401</v>
      </c>
      <c r="D37" s="361">
        <v>118.10619587771301</v>
      </c>
      <c r="E37" s="361">
        <v>133.069688209319</v>
      </c>
      <c r="F37" s="361">
        <v>139.50024529266099</v>
      </c>
      <c r="G37" s="359">
        <v>156.9</v>
      </c>
      <c r="H37" s="361">
        <v>15.5168386572876</v>
      </c>
      <c r="I37" s="361">
        <v>22.4929589199979</v>
      </c>
      <c r="J37" s="361">
        <v>2.0714800370661299</v>
      </c>
      <c r="K37" s="374"/>
      <c r="L37" s="374"/>
      <c r="M37" s="374"/>
      <c r="N37" s="374"/>
      <c r="O37" s="374"/>
      <c r="P37" s="374"/>
      <c r="Q37" s="374"/>
      <c r="R37" s="374"/>
      <c r="S37" s="374"/>
      <c r="T37" s="374"/>
    </row>
    <row r="38" spans="2:20" x14ac:dyDescent="0.3">
      <c r="B38" s="360">
        <v>44206</v>
      </c>
      <c r="C38" s="361">
        <v>118.997943585119</v>
      </c>
      <c r="D38" s="361">
        <v>121.33308627334701</v>
      </c>
      <c r="E38" s="361">
        <v>137.21902554078801</v>
      </c>
      <c r="F38" s="361">
        <v>143.717989139883</v>
      </c>
      <c r="G38" s="359">
        <v>157.9</v>
      </c>
      <c r="H38" s="361">
        <v>15.6157989864674</v>
      </c>
      <c r="I38" s="361">
        <v>22.889253985221</v>
      </c>
      <c r="J38" s="361">
        <v>2.1386863267693301</v>
      </c>
      <c r="K38" s="374"/>
      <c r="L38" s="374"/>
      <c r="M38" s="374"/>
      <c r="N38" s="374"/>
      <c r="O38" s="374"/>
      <c r="P38" s="374"/>
      <c r="Q38" s="374"/>
      <c r="R38" s="374"/>
      <c r="S38" s="374"/>
      <c r="T38" s="374"/>
    </row>
    <row r="39" spans="2:20" x14ac:dyDescent="0.3">
      <c r="B39" s="360">
        <v>44213</v>
      </c>
      <c r="C39" s="361">
        <v>130.03460832652399</v>
      </c>
      <c r="D39" s="361">
        <v>130.55748660565899</v>
      </c>
      <c r="E39" s="361">
        <v>148.32070774760101</v>
      </c>
      <c r="F39" s="361">
        <v>154.053541047024</v>
      </c>
      <c r="G39" s="359">
        <v>156.9</v>
      </c>
      <c r="H39" s="361">
        <v>15.1351435012194</v>
      </c>
      <c r="I39" s="361">
        <v>22.456155619700201</v>
      </c>
      <c r="J39" s="361">
        <v>2.39289590792588</v>
      </c>
      <c r="K39" s="374"/>
      <c r="L39" s="374"/>
      <c r="M39" s="374"/>
      <c r="N39" s="374"/>
      <c r="O39" s="374"/>
      <c r="P39" s="374"/>
      <c r="Q39" s="374"/>
      <c r="R39" s="374"/>
      <c r="S39" s="374"/>
      <c r="T39" s="374"/>
    </row>
    <row r="40" spans="2:20" x14ac:dyDescent="0.3">
      <c r="B40" s="360">
        <v>44220</v>
      </c>
      <c r="C40" s="361">
        <v>135.05208757908699</v>
      </c>
      <c r="D40" s="361">
        <v>136.17093050509399</v>
      </c>
      <c r="E40" s="361">
        <v>153.28067942845601</v>
      </c>
      <c r="F40" s="361">
        <v>159.196688231878</v>
      </c>
      <c r="G40" s="359" t="s">
        <v>78</v>
      </c>
      <c r="H40" s="361">
        <v>15.0572619488737</v>
      </c>
      <c r="I40" s="361">
        <v>22.305091899607099</v>
      </c>
      <c r="J40" s="361">
        <v>2.1998548642234099</v>
      </c>
      <c r="K40" s="374"/>
      <c r="L40" s="374"/>
      <c r="M40" s="374"/>
      <c r="N40" s="374"/>
      <c r="O40" s="374"/>
      <c r="P40" s="374"/>
      <c r="Q40" s="374"/>
      <c r="R40" s="374"/>
      <c r="S40" s="374"/>
      <c r="T40" s="374"/>
    </row>
    <row r="41" spans="2:20" x14ac:dyDescent="0.3">
      <c r="B41" s="360">
        <v>44227</v>
      </c>
      <c r="C41" s="361">
        <v>129.48666156294101</v>
      </c>
      <c r="D41" s="361">
        <v>131.15298101650399</v>
      </c>
      <c r="E41" s="361">
        <v>147.72248246081099</v>
      </c>
      <c r="F41" s="361">
        <v>154.58282332815699</v>
      </c>
      <c r="G41" s="359" t="s">
        <v>78</v>
      </c>
      <c r="H41" s="361">
        <v>15.2039130865248</v>
      </c>
      <c r="I41" s="361">
        <v>22.245718798103098</v>
      </c>
      <c r="J41" s="361">
        <v>2.2329790468553101</v>
      </c>
      <c r="K41" s="374"/>
      <c r="L41" s="374"/>
      <c r="M41" s="374"/>
      <c r="N41" s="374"/>
      <c r="O41" s="374"/>
      <c r="P41" s="374"/>
      <c r="Q41" s="374"/>
      <c r="R41" s="374"/>
      <c r="S41" s="374"/>
      <c r="T41" s="374"/>
    </row>
    <row r="42" spans="2:20" x14ac:dyDescent="0.3">
      <c r="B42" s="360"/>
      <c r="C42" s="361"/>
      <c r="D42" s="361"/>
      <c r="E42" s="361"/>
      <c r="F42" s="361"/>
      <c r="G42" s="359"/>
      <c r="H42" s="361"/>
      <c r="I42" s="361"/>
      <c r="J42" s="361"/>
      <c r="K42" s="374"/>
      <c r="L42" s="374"/>
      <c r="M42" s="374"/>
      <c r="N42" s="374"/>
      <c r="O42" s="374"/>
      <c r="P42" s="374"/>
      <c r="Q42" s="374"/>
      <c r="R42" s="374"/>
      <c r="S42" s="374"/>
      <c r="T42" s="374"/>
    </row>
    <row r="43" spans="2:20" x14ac:dyDescent="0.3">
      <c r="B43" s="360"/>
      <c r="C43" s="361"/>
      <c r="D43" s="361"/>
      <c r="E43" s="361"/>
      <c r="F43" s="361"/>
      <c r="G43" s="359"/>
      <c r="H43" s="361"/>
      <c r="I43" s="361"/>
      <c r="J43" s="361"/>
      <c r="K43" s="374"/>
      <c r="L43" s="374"/>
      <c r="M43" s="374"/>
      <c r="N43" s="374"/>
      <c r="O43" s="374"/>
      <c r="P43" s="374"/>
      <c r="Q43" s="374"/>
      <c r="R43" s="374"/>
      <c r="S43" s="374"/>
      <c r="T43" s="374"/>
    </row>
    <row r="44" spans="2:20" x14ac:dyDescent="0.3">
      <c r="B44" s="360"/>
      <c r="C44" s="361"/>
      <c r="D44" s="361"/>
      <c r="E44" s="361"/>
      <c r="F44" s="361"/>
      <c r="G44" s="359"/>
      <c r="H44" s="361"/>
      <c r="I44" s="361"/>
      <c r="J44" s="361"/>
      <c r="K44" s="374"/>
      <c r="L44" s="374"/>
      <c r="M44" s="374"/>
      <c r="N44" s="374"/>
      <c r="O44" s="374"/>
      <c r="P44" s="374"/>
      <c r="Q44" s="374"/>
      <c r="R44" s="374"/>
      <c r="S44" s="374"/>
      <c r="T44" s="374"/>
    </row>
    <row r="45" spans="2:20" x14ac:dyDescent="0.3">
      <c r="B45" s="360"/>
      <c r="C45" s="361"/>
      <c r="D45" s="361"/>
      <c r="E45" s="361"/>
      <c r="F45" s="361"/>
      <c r="G45" s="359"/>
      <c r="H45" s="361"/>
      <c r="I45" s="361"/>
      <c r="J45" s="361"/>
      <c r="K45" s="374"/>
      <c r="L45" s="374"/>
      <c r="M45" s="374"/>
      <c r="N45" s="374"/>
      <c r="O45" s="374"/>
      <c r="P45" s="374"/>
      <c r="Q45" s="374"/>
      <c r="R45" s="374"/>
      <c r="S45" s="374"/>
      <c r="T45" s="374"/>
    </row>
    <row r="46" spans="2:20" x14ac:dyDescent="0.3">
      <c r="B46" s="360"/>
      <c r="C46" s="361"/>
      <c r="D46" s="361"/>
      <c r="E46" s="361"/>
      <c r="F46" s="361"/>
      <c r="G46" s="359"/>
      <c r="H46" s="361"/>
      <c r="I46" s="361"/>
      <c r="J46" s="361"/>
      <c r="K46" s="374"/>
      <c r="L46" s="374"/>
      <c r="M46" s="374"/>
      <c r="N46" s="374"/>
      <c r="O46" s="374"/>
      <c r="P46" s="374"/>
      <c r="Q46" s="374"/>
      <c r="R46" s="374"/>
      <c r="S46" s="374"/>
      <c r="T46" s="374"/>
    </row>
    <row r="47" spans="2:20" x14ac:dyDescent="0.3">
      <c r="B47" s="360"/>
      <c r="C47" s="361"/>
      <c r="D47" s="361"/>
      <c r="E47" s="361"/>
      <c r="F47" s="361"/>
      <c r="G47" s="359"/>
      <c r="H47" s="361"/>
      <c r="I47" s="361"/>
      <c r="J47" s="361"/>
      <c r="K47" s="374"/>
      <c r="L47" s="374"/>
      <c r="M47" s="374"/>
      <c r="N47" s="374"/>
      <c r="O47" s="374"/>
      <c r="P47" s="374"/>
      <c r="Q47" s="374"/>
      <c r="R47" s="374"/>
      <c r="S47" s="374"/>
      <c r="T47" s="374"/>
    </row>
    <row r="48" spans="2:20" x14ac:dyDescent="0.3">
      <c r="B48" s="360"/>
      <c r="C48" s="361"/>
      <c r="D48" s="361"/>
      <c r="E48" s="361"/>
      <c r="F48" s="361"/>
      <c r="G48" s="359"/>
      <c r="H48" s="361"/>
      <c r="I48" s="361"/>
      <c r="J48" s="361"/>
      <c r="K48" s="374"/>
      <c r="L48" s="374"/>
      <c r="M48" s="374"/>
      <c r="N48" s="374"/>
      <c r="O48" s="374"/>
      <c r="P48" s="374"/>
      <c r="Q48" s="374"/>
      <c r="R48" s="374"/>
      <c r="S48" s="374"/>
      <c r="T48" s="374"/>
    </row>
    <row r="49" spans="2:20" x14ac:dyDescent="0.3">
      <c r="B49" s="360"/>
      <c r="C49" s="361"/>
      <c r="D49" s="361"/>
      <c r="E49" s="361"/>
      <c r="F49" s="361"/>
      <c r="G49" s="359"/>
      <c r="H49" s="361"/>
      <c r="I49" s="361"/>
      <c r="J49" s="361"/>
      <c r="K49" s="374"/>
      <c r="L49" s="374"/>
      <c r="M49" s="374"/>
      <c r="N49" s="374"/>
      <c r="O49" s="374"/>
      <c r="P49" s="374"/>
      <c r="Q49" s="374"/>
      <c r="R49" s="374"/>
      <c r="S49" s="374"/>
      <c r="T49" s="374"/>
    </row>
    <row r="50" spans="2:20" x14ac:dyDescent="0.3">
      <c r="B50" s="360"/>
      <c r="C50" s="361"/>
      <c r="D50" s="361"/>
      <c r="E50" s="361"/>
      <c r="F50" s="361"/>
      <c r="G50" s="359"/>
      <c r="H50" s="361"/>
      <c r="I50" s="361"/>
      <c r="J50" s="361"/>
      <c r="K50" s="374"/>
      <c r="L50" s="374"/>
      <c r="M50" s="374"/>
      <c r="N50" s="374"/>
      <c r="O50" s="374"/>
      <c r="P50" s="374"/>
      <c r="Q50" s="374"/>
      <c r="R50" s="374"/>
      <c r="S50" s="374"/>
      <c r="T50" s="374"/>
    </row>
    <row r="51" spans="2:20" x14ac:dyDescent="0.3">
      <c r="B51" s="360"/>
      <c r="C51" s="361"/>
      <c r="D51" s="361"/>
      <c r="E51" s="361"/>
      <c r="F51" s="361"/>
      <c r="G51" s="359"/>
      <c r="H51" s="361"/>
      <c r="I51" s="361"/>
      <c r="J51" s="361"/>
      <c r="K51" s="374"/>
      <c r="L51" s="374"/>
      <c r="M51" s="374"/>
      <c r="N51" s="374"/>
      <c r="O51" s="374"/>
      <c r="P51" s="374"/>
      <c r="Q51" s="374"/>
      <c r="R51" s="374"/>
      <c r="S51" s="374"/>
      <c r="T51" s="374"/>
    </row>
    <row r="52" spans="2:20" x14ac:dyDescent="0.3">
      <c r="B52" s="360"/>
      <c r="C52" s="361"/>
      <c r="D52" s="361"/>
      <c r="E52" s="361"/>
      <c r="F52" s="361"/>
      <c r="G52" s="359"/>
      <c r="H52" s="361"/>
      <c r="I52" s="361"/>
      <c r="J52" s="361"/>
      <c r="K52" s="374"/>
      <c r="L52" s="374"/>
      <c r="M52" s="374"/>
      <c r="N52" s="374"/>
      <c r="O52" s="374"/>
      <c r="P52" s="374"/>
      <c r="Q52" s="374"/>
      <c r="R52" s="374"/>
      <c r="S52" s="374"/>
      <c r="T52" s="374"/>
    </row>
    <row r="53" spans="2:20" x14ac:dyDescent="0.3">
      <c r="B53" s="360"/>
      <c r="C53" s="361"/>
      <c r="D53" s="361"/>
      <c r="E53" s="361"/>
      <c r="F53" s="361"/>
      <c r="G53" s="359"/>
      <c r="H53" s="361"/>
      <c r="I53" s="361"/>
      <c r="J53" s="361"/>
      <c r="K53" s="374"/>
      <c r="L53" s="374"/>
      <c r="M53" s="374"/>
      <c r="N53" s="374"/>
      <c r="O53" s="374"/>
      <c r="P53" s="374"/>
      <c r="Q53" s="374"/>
      <c r="R53" s="374"/>
      <c r="S53" s="374"/>
      <c r="T53" s="374"/>
    </row>
    <row r="54" spans="2:20" x14ac:dyDescent="0.3">
      <c r="B54" s="360"/>
      <c r="C54" s="361"/>
      <c r="D54" s="361"/>
      <c r="E54" s="361"/>
      <c r="F54" s="361"/>
      <c r="G54" s="359"/>
      <c r="H54" s="361"/>
      <c r="I54" s="361"/>
      <c r="J54" s="361"/>
      <c r="K54" s="374"/>
      <c r="L54" s="374"/>
      <c r="M54" s="374"/>
      <c r="N54" s="374"/>
      <c r="O54" s="374"/>
      <c r="P54" s="374"/>
      <c r="Q54" s="374"/>
      <c r="R54" s="374"/>
      <c r="S54" s="374"/>
      <c r="T54" s="374"/>
    </row>
    <row r="55" spans="2:20" x14ac:dyDescent="0.3">
      <c r="B55" s="360"/>
      <c r="C55" s="361"/>
      <c r="D55" s="361"/>
      <c r="E55" s="361"/>
      <c r="F55" s="361"/>
      <c r="G55" s="359"/>
      <c r="H55" s="361"/>
      <c r="I55" s="361"/>
      <c r="J55" s="361"/>
      <c r="K55" s="374"/>
      <c r="L55" s="374"/>
      <c r="M55" s="374"/>
      <c r="N55" s="374"/>
      <c r="O55" s="374"/>
      <c r="P55" s="374"/>
      <c r="Q55" s="374"/>
      <c r="R55" s="374"/>
      <c r="S55" s="374"/>
      <c r="T55" s="374"/>
    </row>
    <row r="56" spans="2:20" x14ac:dyDescent="0.3">
      <c r="B56" s="360"/>
      <c r="C56" s="361"/>
      <c r="D56" s="361"/>
      <c r="E56" s="361"/>
      <c r="F56" s="361"/>
      <c r="G56" s="359"/>
      <c r="H56" s="361"/>
      <c r="I56" s="361"/>
      <c r="J56" s="361"/>
      <c r="K56" s="374"/>
      <c r="L56" s="374"/>
      <c r="M56" s="374"/>
      <c r="N56" s="374"/>
      <c r="O56" s="374"/>
      <c r="P56" s="374"/>
      <c r="Q56" s="374"/>
      <c r="R56" s="374"/>
      <c r="S56" s="374"/>
      <c r="T56" s="374"/>
    </row>
    <row r="57" spans="2:20" x14ac:dyDescent="0.3">
      <c r="B57" s="360"/>
      <c r="C57" s="361"/>
      <c r="D57" s="361"/>
      <c r="E57" s="361"/>
      <c r="F57" s="361"/>
      <c r="G57" s="359"/>
      <c r="H57" s="361"/>
      <c r="I57" s="361"/>
      <c r="J57" s="361"/>
      <c r="K57" s="374"/>
      <c r="L57" s="374"/>
      <c r="M57" s="374"/>
      <c r="N57" s="374"/>
      <c r="O57" s="374"/>
      <c r="P57" s="374"/>
      <c r="Q57" s="374"/>
      <c r="R57" s="374"/>
      <c r="S57" s="374"/>
      <c r="T57" s="374"/>
    </row>
    <row r="58" spans="2:20" x14ac:dyDescent="0.3">
      <c r="B58" s="360"/>
      <c r="C58" s="361"/>
      <c r="D58" s="361"/>
      <c r="E58" s="361"/>
      <c r="F58" s="361"/>
      <c r="G58" s="359"/>
      <c r="H58" s="361"/>
      <c r="I58" s="361"/>
      <c r="J58" s="361"/>
      <c r="K58" s="374"/>
      <c r="L58" s="374"/>
      <c r="M58" s="374"/>
      <c r="N58" s="374"/>
      <c r="O58" s="374"/>
      <c r="P58" s="374"/>
      <c r="Q58" s="374"/>
      <c r="R58" s="374"/>
      <c r="S58" s="374"/>
      <c r="T58" s="374"/>
    </row>
    <row r="59" spans="2:20" x14ac:dyDescent="0.3">
      <c r="B59" s="360"/>
      <c r="C59" s="361"/>
      <c r="D59" s="361"/>
      <c r="E59" s="361"/>
      <c r="F59" s="361"/>
      <c r="G59" s="359"/>
      <c r="H59" s="361"/>
      <c r="I59" s="361"/>
      <c r="J59" s="361"/>
      <c r="K59" s="374"/>
      <c r="L59" s="374"/>
      <c r="M59" s="374"/>
      <c r="N59" s="374"/>
      <c r="O59" s="374"/>
      <c r="P59" s="374"/>
      <c r="Q59" s="374"/>
      <c r="R59" s="374"/>
      <c r="S59" s="374"/>
      <c r="T59" s="374"/>
    </row>
    <row r="60" spans="2:20" x14ac:dyDescent="0.3">
      <c r="B60" s="360"/>
      <c r="C60" s="361"/>
      <c r="D60" s="361"/>
      <c r="E60" s="361"/>
      <c r="F60" s="361"/>
      <c r="G60" s="359"/>
      <c r="H60" s="361"/>
      <c r="I60" s="361"/>
      <c r="J60" s="361"/>
      <c r="K60" s="374"/>
      <c r="L60" s="374"/>
      <c r="M60" s="374"/>
      <c r="N60" s="374"/>
      <c r="O60" s="374"/>
      <c r="P60" s="374"/>
      <c r="Q60" s="374"/>
      <c r="R60" s="374"/>
      <c r="S60" s="374"/>
      <c r="T60" s="374"/>
    </row>
    <row r="61" spans="2:20" x14ac:dyDescent="0.3">
      <c r="B61" s="360"/>
      <c r="C61" s="361"/>
      <c r="D61" s="361"/>
      <c r="E61" s="361"/>
      <c r="F61" s="361"/>
      <c r="G61" s="359"/>
      <c r="H61" s="361"/>
      <c r="I61" s="361"/>
      <c r="J61" s="361"/>
      <c r="K61" s="374"/>
      <c r="L61" s="374"/>
      <c r="M61" s="374"/>
      <c r="N61" s="374"/>
      <c r="O61" s="374"/>
      <c r="P61" s="374"/>
      <c r="Q61" s="374"/>
      <c r="R61" s="374"/>
      <c r="S61" s="374"/>
      <c r="T61" s="374"/>
    </row>
    <row r="62" spans="2:20" x14ac:dyDescent="0.3">
      <c r="B62" s="360"/>
      <c r="C62" s="361"/>
      <c r="D62" s="361"/>
      <c r="E62" s="361"/>
      <c r="F62" s="361"/>
      <c r="G62" s="359"/>
      <c r="H62" s="361"/>
      <c r="I62" s="361"/>
      <c r="J62" s="361"/>
      <c r="K62" s="374"/>
      <c r="L62" s="374"/>
      <c r="M62" s="374"/>
      <c r="N62" s="374"/>
      <c r="O62" s="374"/>
      <c r="P62" s="374"/>
      <c r="Q62" s="374"/>
      <c r="R62" s="374"/>
      <c r="S62" s="374"/>
      <c r="T62" s="374"/>
    </row>
    <row r="63" spans="2:20" x14ac:dyDescent="0.3">
      <c r="B63" s="376"/>
      <c r="C63" s="375"/>
      <c r="D63" s="375"/>
      <c r="E63" s="375"/>
      <c r="F63" s="375"/>
      <c r="G63" s="375"/>
      <c r="H63" s="375"/>
      <c r="I63" s="375"/>
      <c r="J63" s="375"/>
      <c r="K63" s="374"/>
      <c r="L63" s="374"/>
      <c r="M63" s="374"/>
      <c r="N63" s="374"/>
      <c r="O63" s="374"/>
      <c r="P63" s="374"/>
      <c r="Q63" s="374"/>
      <c r="R63" s="374"/>
      <c r="S63" s="374"/>
      <c r="T63" s="374"/>
    </row>
    <row r="65" spans="2:10" x14ac:dyDescent="0.3">
      <c r="B65" s="373"/>
      <c r="C65" s="372"/>
      <c r="D65" s="372"/>
      <c r="E65" s="372"/>
      <c r="F65" s="372"/>
      <c r="G65" s="372"/>
      <c r="H65" s="372"/>
      <c r="I65" s="372"/>
      <c r="J65" s="372"/>
    </row>
  </sheetData>
  <hyperlinks>
    <hyperlink ref="B8" r:id="rId1"/>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48B749"/>
  </sheetPr>
  <dimension ref="A2:CW242"/>
  <sheetViews>
    <sheetView zoomScaleNormal="100" zoomScaleSheetLayoutView="85" workbookViewId="0"/>
  </sheetViews>
  <sheetFormatPr defaultColWidth="9.09765625" defaultRowHeight="14" x14ac:dyDescent="0.3"/>
  <cols>
    <col min="1" max="1" width="19.59765625" style="407" customWidth="1"/>
    <col min="2" max="10" width="10.59765625" style="407" customWidth="1"/>
    <col min="11" max="11" width="13" style="407" customWidth="1"/>
    <col min="12" max="22" width="10.59765625" style="407" customWidth="1"/>
    <col min="23" max="23" width="12.59765625" style="407" customWidth="1"/>
    <col min="24" max="34" width="10.59765625" style="407" customWidth="1"/>
    <col min="35" max="35" width="13.3984375" style="407" customWidth="1"/>
    <col min="36" max="40" width="10.59765625" style="407" customWidth="1"/>
    <col min="41" max="41" width="10.59765625" style="408" customWidth="1"/>
    <col min="42" max="46" width="10.59765625" style="407" customWidth="1"/>
    <col min="47" max="47" width="13.09765625" style="407" customWidth="1"/>
    <col min="48" max="58" width="10.59765625" style="407" customWidth="1"/>
    <col min="59" max="59" width="13.3984375" style="407" customWidth="1"/>
    <col min="60" max="70" width="10.59765625" style="407" customWidth="1"/>
    <col min="71" max="71" width="13" style="407" customWidth="1"/>
    <col min="72" max="82" width="10.59765625" style="407" customWidth="1"/>
    <col min="83" max="83" width="13.09765625" style="407" customWidth="1"/>
    <col min="84" max="88" width="10.59765625" style="407" customWidth="1"/>
    <col min="89" max="89" width="9.8984375" style="407" customWidth="1"/>
    <col min="90" max="90" width="8.8984375" style="407" customWidth="1"/>
    <col min="91" max="91" width="10.3984375" style="407" customWidth="1"/>
    <col min="92" max="92" width="9.3984375" style="407" customWidth="1"/>
    <col min="93" max="93" width="9.59765625" style="407" customWidth="1"/>
    <col min="94" max="94" width="10" style="407" customWidth="1"/>
    <col min="95" max="95" width="12.8984375" style="407" customWidth="1"/>
    <col min="96" max="96" width="10.59765625" style="407" customWidth="1"/>
    <col min="97" max="97" width="10.3984375" style="407" customWidth="1"/>
    <col min="98" max="98" width="8.59765625" style="407" customWidth="1"/>
    <col min="99" max="16384" width="9.09765625" style="407"/>
  </cols>
  <sheetData>
    <row r="2" spans="1:98" x14ac:dyDescent="0.3">
      <c r="B2" s="546" t="s">
        <v>284</v>
      </c>
      <c r="C2" s="547"/>
      <c r="D2" s="547"/>
      <c r="E2" s="547"/>
      <c r="F2" s="547"/>
      <c r="G2" s="547"/>
      <c r="H2" s="547"/>
      <c r="I2" s="547"/>
      <c r="J2" s="547"/>
      <c r="K2" s="547"/>
    </row>
    <row r="3" spans="1:98" x14ac:dyDescent="0.3">
      <c r="B3" s="548"/>
      <c r="C3" s="547"/>
      <c r="D3" s="547"/>
      <c r="E3" s="547"/>
      <c r="F3" s="547"/>
      <c r="G3" s="547"/>
      <c r="H3" s="547"/>
      <c r="I3" s="547"/>
      <c r="J3" s="547"/>
      <c r="K3" s="547"/>
    </row>
    <row r="4" spans="1:98" x14ac:dyDescent="0.3">
      <c r="B4" s="609" t="s">
        <v>270</v>
      </c>
      <c r="C4" s="609"/>
      <c r="D4" s="609"/>
      <c r="E4" s="609"/>
      <c r="F4" s="609"/>
      <c r="G4" s="609"/>
      <c r="H4" s="609"/>
      <c r="I4" s="609"/>
      <c r="J4" s="609"/>
      <c r="K4" s="609"/>
      <c r="L4" s="609"/>
      <c r="M4" s="609"/>
      <c r="N4" s="609"/>
      <c r="AO4" s="407"/>
      <c r="BF4" s="414"/>
    </row>
    <row r="5" spans="1:98" x14ac:dyDescent="0.3">
      <c r="B5" s="610" t="s">
        <v>269</v>
      </c>
      <c r="C5" s="610"/>
      <c r="D5" s="610"/>
      <c r="E5" s="610"/>
      <c r="F5" s="610"/>
      <c r="G5" s="610"/>
      <c r="H5" s="610"/>
      <c r="I5" s="610"/>
      <c r="J5" s="610"/>
      <c r="K5" s="610"/>
      <c r="L5" s="610"/>
      <c r="M5" s="610"/>
      <c r="N5" s="610"/>
      <c r="AB5" s="405"/>
      <c r="AC5" s="405"/>
      <c r="AD5" s="405"/>
      <c r="AE5" s="405"/>
      <c r="AF5" s="405"/>
      <c r="AG5" s="405"/>
      <c r="AH5" s="405"/>
      <c r="AI5" s="405"/>
      <c r="AJ5" s="405"/>
      <c r="AK5" s="405"/>
      <c r="AL5" s="405"/>
      <c r="AM5" s="405"/>
      <c r="AN5" s="405"/>
      <c r="AO5" s="407"/>
      <c r="AP5" s="405"/>
      <c r="AQ5" s="405"/>
      <c r="AR5" s="405"/>
      <c r="AS5" s="405"/>
      <c r="AT5" s="405"/>
      <c r="AU5" s="405"/>
      <c r="AV5" s="405"/>
      <c r="AW5" s="405"/>
      <c r="AX5" s="405"/>
      <c r="AY5" s="405"/>
      <c r="AZ5" s="405"/>
      <c r="BA5" s="405"/>
      <c r="BB5" s="405"/>
      <c r="BC5" s="405"/>
      <c r="BD5" s="405"/>
      <c r="BE5" s="405"/>
      <c r="BF5" s="405"/>
      <c r="BG5" s="405"/>
      <c r="BH5" s="405"/>
      <c r="BI5" s="405"/>
      <c r="BJ5" s="405"/>
      <c r="BK5" s="405"/>
      <c r="BL5" s="405"/>
      <c r="BM5" s="405"/>
      <c r="BN5" s="405"/>
      <c r="BO5" s="405"/>
      <c r="BP5" s="405"/>
      <c r="BQ5" s="405"/>
      <c r="BR5" s="405"/>
      <c r="BS5" s="405"/>
      <c r="BT5" s="405"/>
      <c r="BU5" s="405"/>
      <c r="BV5" s="405"/>
      <c r="BW5" s="405"/>
      <c r="BX5" s="405"/>
      <c r="BY5" s="405"/>
      <c r="BZ5" s="405"/>
      <c r="CA5" s="405"/>
      <c r="CB5" s="405"/>
      <c r="CC5" s="405"/>
      <c r="CD5" s="405"/>
      <c r="CE5" s="405"/>
      <c r="CF5" s="405"/>
      <c r="CG5" s="405"/>
      <c r="CH5" s="405"/>
      <c r="CI5" s="405"/>
      <c r="CJ5" s="405"/>
      <c r="CK5" s="405"/>
      <c r="CL5" s="405"/>
      <c r="CM5" s="405"/>
      <c r="CN5" s="405"/>
      <c r="CO5" s="405"/>
      <c r="CP5" s="405"/>
      <c r="CQ5" s="406"/>
      <c r="CR5" s="405"/>
      <c r="CS5" s="405"/>
      <c r="CT5" s="405"/>
    </row>
    <row r="6" spans="1:98" x14ac:dyDescent="0.3">
      <c r="A6" s="405"/>
      <c r="L6" s="406"/>
      <c r="M6" s="405"/>
      <c r="N6" s="405"/>
      <c r="O6" s="405"/>
      <c r="P6" s="405"/>
      <c r="Q6" s="405"/>
      <c r="R6" s="405"/>
      <c r="S6" s="405"/>
      <c r="T6" s="405"/>
      <c r="U6" s="405"/>
      <c r="V6" s="405"/>
      <c r="W6" s="405"/>
      <c r="X6" s="406"/>
      <c r="Y6" s="405"/>
      <c r="Z6" s="405"/>
      <c r="AA6" s="405"/>
      <c r="AB6" s="405"/>
      <c r="AC6" s="405"/>
      <c r="AD6" s="405"/>
      <c r="AE6" s="405"/>
      <c r="AF6" s="405"/>
      <c r="AG6" s="405"/>
      <c r="AH6" s="405"/>
      <c r="AI6" s="406"/>
      <c r="AJ6" s="405"/>
      <c r="AK6" s="405"/>
      <c r="AL6" s="405"/>
      <c r="AM6" s="405"/>
      <c r="AN6" s="405"/>
      <c r="AO6" s="405"/>
      <c r="AP6" s="405"/>
      <c r="AQ6" s="405"/>
      <c r="AR6" s="405"/>
      <c r="AS6" s="405"/>
      <c r="AT6" s="405"/>
      <c r="AU6" s="406"/>
      <c r="AV6" s="405"/>
      <c r="AW6" s="405"/>
      <c r="AX6" s="405"/>
      <c r="AY6" s="405"/>
      <c r="AZ6" s="405"/>
      <c r="BA6" s="405"/>
      <c r="BB6" s="405"/>
      <c r="BC6" s="405"/>
      <c r="BD6" s="405"/>
      <c r="BE6" s="405"/>
      <c r="BF6" s="405"/>
      <c r="BG6" s="406"/>
      <c r="BH6" s="405"/>
      <c r="BI6" s="405"/>
      <c r="BJ6" s="405"/>
      <c r="BK6" s="405"/>
      <c r="BL6" s="405"/>
      <c r="BM6" s="405"/>
      <c r="BN6" s="405"/>
      <c r="BO6" s="405"/>
      <c r="BP6" s="405"/>
      <c r="BQ6" s="405"/>
      <c r="BR6" s="405"/>
      <c r="BS6" s="406"/>
      <c r="BT6" s="405"/>
      <c r="BU6" s="405"/>
      <c r="BV6" s="405"/>
      <c r="BW6" s="405"/>
      <c r="BX6" s="405"/>
      <c r="BY6" s="405"/>
      <c r="BZ6" s="405"/>
      <c r="CA6" s="405"/>
      <c r="CB6" s="405"/>
      <c r="CC6" s="405"/>
      <c r="CD6" s="405"/>
      <c r="CE6" s="406"/>
      <c r="CF6" s="405"/>
      <c r="CG6" s="405"/>
      <c r="CH6" s="405"/>
      <c r="CI6" s="405"/>
      <c r="CJ6" s="405"/>
      <c r="CK6" s="405"/>
      <c r="CL6" s="405"/>
      <c r="CM6" s="405"/>
      <c r="CN6" s="405"/>
      <c r="CO6" s="405"/>
      <c r="CP6" s="405"/>
      <c r="CQ6" s="406"/>
      <c r="CR6" s="405"/>
      <c r="CS6" s="405"/>
      <c r="CT6" s="405"/>
    </row>
    <row r="7" spans="1:98" x14ac:dyDescent="0.3">
      <c r="A7" s="405"/>
      <c r="B7" s="604" t="s">
        <v>208</v>
      </c>
      <c r="C7" s="605"/>
      <c r="D7" s="605"/>
      <c r="E7" s="605"/>
      <c r="F7" s="605"/>
      <c r="G7" s="605"/>
      <c r="H7" s="605"/>
      <c r="I7" s="605"/>
      <c r="J7" s="605"/>
      <c r="K7" s="605"/>
      <c r="L7" s="605"/>
      <c r="M7" s="606"/>
      <c r="N7" s="604" t="s">
        <v>268</v>
      </c>
      <c r="O7" s="605"/>
      <c r="P7" s="605"/>
      <c r="Q7" s="605"/>
      <c r="R7" s="605"/>
      <c r="S7" s="605"/>
      <c r="T7" s="605"/>
      <c r="U7" s="605"/>
      <c r="V7" s="605"/>
      <c r="W7" s="605"/>
      <c r="X7" s="605"/>
      <c r="Y7" s="606"/>
      <c r="Z7" s="604" t="s">
        <v>267</v>
      </c>
      <c r="AA7" s="605"/>
      <c r="AB7" s="605"/>
      <c r="AC7" s="605"/>
      <c r="AD7" s="605"/>
      <c r="AE7" s="605"/>
      <c r="AF7" s="605"/>
      <c r="AG7" s="605"/>
      <c r="AH7" s="605"/>
      <c r="AI7" s="605"/>
      <c r="AJ7" s="605"/>
      <c r="AK7" s="606"/>
      <c r="AL7" s="604" t="s">
        <v>266</v>
      </c>
      <c r="AM7" s="605"/>
      <c r="AN7" s="605"/>
      <c r="AO7" s="605"/>
      <c r="AP7" s="605"/>
      <c r="AQ7" s="605"/>
      <c r="AR7" s="605"/>
      <c r="AS7" s="605"/>
      <c r="AT7" s="605"/>
      <c r="AU7" s="605"/>
      <c r="AV7" s="605"/>
      <c r="AW7" s="606"/>
      <c r="AX7" s="604" t="s">
        <v>265</v>
      </c>
      <c r="AY7" s="605"/>
      <c r="AZ7" s="605"/>
      <c r="BA7" s="605"/>
      <c r="BB7" s="605"/>
      <c r="BC7" s="605"/>
      <c r="BD7" s="605"/>
      <c r="BE7" s="605"/>
      <c r="BF7" s="605"/>
      <c r="BG7" s="605"/>
      <c r="BH7" s="605"/>
      <c r="BI7" s="606"/>
      <c r="BJ7" s="604" t="s">
        <v>264</v>
      </c>
      <c r="BK7" s="605"/>
      <c r="BL7" s="605"/>
      <c r="BM7" s="605"/>
      <c r="BN7" s="605"/>
      <c r="BO7" s="605"/>
      <c r="BP7" s="605"/>
      <c r="BQ7" s="605"/>
      <c r="BR7" s="605"/>
      <c r="BS7" s="605"/>
      <c r="BT7" s="605"/>
      <c r="BU7" s="606"/>
      <c r="BV7" s="604" t="s">
        <v>263</v>
      </c>
      <c r="BW7" s="605"/>
      <c r="BX7" s="605"/>
      <c r="BY7" s="605"/>
      <c r="BZ7" s="605"/>
      <c r="CA7" s="605"/>
      <c r="CB7" s="605"/>
      <c r="CC7" s="605"/>
      <c r="CD7" s="605"/>
      <c r="CE7" s="605"/>
      <c r="CF7" s="605"/>
      <c r="CG7" s="606"/>
      <c r="CH7" s="604" t="s">
        <v>262</v>
      </c>
      <c r="CI7" s="605"/>
      <c r="CJ7" s="605"/>
      <c r="CK7" s="605"/>
      <c r="CL7" s="605"/>
      <c r="CM7" s="605"/>
      <c r="CN7" s="605"/>
      <c r="CO7" s="605"/>
      <c r="CP7" s="605"/>
      <c r="CQ7" s="605"/>
      <c r="CR7" s="605"/>
      <c r="CS7" s="606"/>
      <c r="CT7" s="602" t="s">
        <v>261</v>
      </c>
    </row>
    <row r="8" spans="1:98" ht="15" customHeight="1" x14ac:dyDescent="0.3">
      <c r="A8" s="404"/>
      <c r="B8" s="592" t="s">
        <v>259</v>
      </c>
      <c r="C8" s="593"/>
      <c r="D8" s="593"/>
      <c r="E8" s="593"/>
      <c r="F8" s="593"/>
      <c r="G8" s="594"/>
      <c r="H8" s="592" t="s">
        <v>258</v>
      </c>
      <c r="I8" s="593"/>
      <c r="J8" s="594"/>
      <c r="K8" s="595" t="s">
        <v>257</v>
      </c>
      <c r="L8" s="402" t="s">
        <v>256</v>
      </c>
      <c r="M8" s="597" t="s">
        <v>255</v>
      </c>
      <c r="N8" s="592" t="s">
        <v>259</v>
      </c>
      <c r="O8" s="593"/>
      <c r="P8" s="593"/>
      <c r="Q8" s="593"/>
      <c r="R8" s="593"/>
      <c r="S8" s="594"/>
      <c r="T8" s="592" t="s">
        <v>260</v>
      </c>
      <c r="U8" s="593"/>
      <c r="V8" s="594"/>
      <c r="W8" s="595" t="s">
        <v>257</v>
      </c>
      <c r="X8" s="402" t="s">
        <v>256</v>
      </c>
      <c r="Y8" s="597" t="s">
        <v>255</v>
      </c>
      <c r="Z8" s="592" t="s">
        <v>259</v>
      </c>
      <c r="AA8" s="593"/>
      <c r="AB8" s="593"/>
      <c r="AC8" s="593"/>
      <c r="AD8" s="593"/>
      <c r="AE8" s="594"/>
      <c r="AF8" s="592" t="s">
        <v>258</v>
      </c>
      <c r="AG8" s="593"/>
      <c r="AH8" s="594"/>
      <c r="AI8" s="595" t="s">
        <v>257</v>
      </c>
      <c r="AJ8" s="402" t="s">
        <v>256</v>
      </c>
      <c r="AK8" s="597" t="s">
        <v>255</v>
      </c>
      <c r="AL8" s="592" t="s">
        <v>259</v>
      </c>
      <c r="AM8" s="593"/>
      <c r="AN8" s="593"/>
      <c r="AO8" s="593"/>
      <c r="AP8" s="593"/>
      <c r="AQ8" s="594"/>
      <c r="AR8" s="592" t="s">
        <v>258</v>
      </c>
      <c r="AS8" s="593"/>
      <c r="AT8" s="594"/>
      <c r="AU8" s="595" t="s">
        <v>257</v>
      </c>
      <c r="AV8" s="402" t="s">
        <v>256</v>
      </c>
      <c r="AW8" s="597" t="s">
        <v>255</v>
      </c>
      <c r="AX8" s="592" t="s">
        <v>259</v>
      </c>
      <c r="AY8" s="593"/>
      <c r="AZ8" s="593"/>
      <c r="BA8" s="593"/>
      <c r="BB8" s="593"/>
      <c r="BC8" s="594"/>
      <c r="BD8" s="592" t="s">
        <v>258</v>
      </c>
      <c r="BE8" s="593"/>
      <c r="BF8" s="594"/>
      <c r="BG8" s="595" t="s">
        <v>257</v>
      </c>
      <c r="BH8" s="402" t="s">
        <v>256</v>
      </c>
      <c r="BI8" s="597" t="s">
        <v>255</v>
      </c>
      <c r="BJ8" s="592" t="s">
        <v>259</v>
      </c>
      <c r="BK8" s="593"/>
      <c r="BL8" s="593"/>
      <c r="BM8" s="593"/>
      <c r="BN8" s="593"/>
      <c r="BO8" s="594"/>
      <c r="BP8" s="592" t="s">
        <v>258</v>
      </c>
      <c r="BQ8" s="593"/>
      <c r="BR8" s="594"/>
      <c r="BS8" s="595" t="s">
        <v>257</v>
      </c>
      <c r="BT8" s="403" t="s">
        <v>256</v>
      </c>
      <c r="BU8" s="599" t="s">
        <v>255</v>
      </c>
      <c r="BV8" s="592" t="s">
        <v>259</v>
      </c>
      <c r="BW8" s="593"/>
      <c r="BX8" s="593"/>
      <c r="BY8" s="593"/>
      <c r="BZ8" s="593"/>
      <c r="CA8" s="594"/>
      <c r="CB8" s="592" t="s">
        <v>258</v>
      </c>
      <c r="CC8" s="593"/>
      <c r="CD8" s="594"/>
      <c r="CE8" s="595" t="s">
        <v>257</v>
      </c>
      <c r="CF8" s="402" t="s">
        <v>256</v>
      </c>
      <c r="CG8" s="597" t="s">
        <v>255</v>
      </c>
      <c r="CH8" s="592" t="s">
        <v>259</v>
      </c>
      <c r="CI8" s="593"/>
      <c r="CJ8" s="593"/>
      <c r="CK8" s="593"/>
      <c r="CL8" s="593"/>
      <c r="CM8" s="594"/>
      <c r="CN8" s="592" t="s">
        <v>258</v>
      </c>
      <c r="CO8" s="593"/>
      <c r="CP8" s="594"/>
      <c r="CQ8" s="595" t="s">
        <v>257</v>
      </c>
      <c r="CR8" s="402" t="s">
        <v>256</v>
      </c>
      <c r="CS8" s="597" t="s">
        <v>255</v>
      </c>
      <c r="CT8" s="603"/>
    </row>
    <row r="9" spans="1:98" s="445" customFormat="1" ht="31" x14ac:dyDescent="0.3">
      <c r="A9" s="401"/>
      <c r="B9" s="394" t="s">
        <v>206</v>
      </c>
      <c r="C9" s="393" t="s">
        <v>205</v>
      </c>
      <c r="D9" s="393" t="s">
        <v>204</v>
      </c>
      <c r="E9" s="393" t="s">
        <v>203</v>
      </c>
      <c r="F9" s="393" t="s">
        <v>202</v>
      </c>
      <c r="G9" s="395" t="s">
        <v>251</v>
      </c>
      <c r="H9" s="398" t="s">
        <v>253</v>
      </c>
      <c r="I9" s="397" t="s">
        <v>252</v>
      </c>
      <c r="J9" s="396" t="s">
        <v>202</v>
      </c>
      <c r="K9" s="596"/>
      <c r="L9" s="395" t="s">
        <v>251</v>
      </c>
      <c r="M9" s="598"/>
      <c r="N9" s="394" t="s">
        <v>206</v>
      </c>
      <c r="O9" s="393" t="s">
        <v>205</v>
      </c>
      <c r="P9" s="393" t="s">
        <v>204</v>
      </c>
      <c r="Q9" s="393" t="s">
        <v>203</v>
      </c>
      <c r="R9" s="393" t="s">
        <v>202</v>
      </c>
      <c r="S9" s="400" t="s">
        <v>254</v>
      </c>
      <c r="T9" s="398" t="s">
        <v>253</v>
      </c>
      <c r="U9" s="397" t="s">
        <v>252</v>
      </c>
      <c r="V9" s="396" t="s">
        <v>202</v>
      </c>
      <c r="W9" s="596"/>
      <c r="X9" s="395" t="s">
        <v>251</v>
      </c>
      <c r="Y9" s="598"/>
      <c r="Z9" s="394" t="s">
        <v>206</v>
      </c>
      <c r="AA9" s="393" t="s">
        <v>205</v>
      </c>
      <c r="AB9" s="393" t="s">
        <v>204</v>
      </c>
      <c r="AC9" s="393" t="s">
        <v>203</v>
      </c>
      <c r="AD9" s="393" t="s">
        <v>202</v>
      </c>
      <c r="AE9" s="395" t="s">
        <v>251</v>
      </c>
      <c r="AF9" s="398" t="s">
        <v>253</v>
      </c>
      <c r="AG9" s="397" t="s">
        <v>252</v>
      </c>
      <c r="AH9" s="396" t="s">
        <v>202</v>
      </c>
      <c r="AI9" s="596"/>
      <c r="AJ9" s="395" t="s">
        <v>251</v>
      </c>
      <c r="AK9" s="598"/>
      <c r="AL9" s="394" t="s">
        <v>206</v>
      </c>
      <c r="AM9" s="393" t="s">
        <v>205</v>
      </c>
      <c r="AN9" s="393" t="s">
        <v>204</v>
      </c>
      <c r="AO9" s="393" t="s">
        <v>203</v>
      </c>
      <c r="AP9" s="393" t="s">
        <v>202</v>
      </c>
      <c r="AQ9" s="395" t="s">
        <v>251</v>
      </c>
      <c r="AR9" s="398" t="s">
        <v>253</v>
      </c>
      <c r="AS9" s="397" t="s">
        <v>252</v>
      </c>
      <c r="AT9" s="396" t="s">
        <v>202</v>
      </c>
      <c r="AU9" s="596"/>
      <c r="AV9" s="395" t="s">
        <v>251</v>
      </c>
      <c r="AW9" s="598"/>
      <c r="AX9" s="394" t="s">
        <v>206</v>
      </c>
      <c r="AY9" s="393" t="s">
        <v>205</v>
      </c>
      <c r="AZ9" s="393" t="s">
        <v>204</v>
      </c>
      <c r="BA9" s="393" t="s">
        <v>203</v>
      </c>
      <c r="BB9" s="393" t="s">
        <v>202</v>
      </c>
      <c r="BC9" s="395" t="s">
        <v>251</v>
      </c>
      <c r="BD9" s="398" t="s">
        <v>253</v>
      </c>
      <c r="BE9" s="397" t="s">
        <v>252</v>
      </c>
      <c r="BF9" s="396" t="s">
        <v>202</v>
      </c>
      <c r="BG9" s="596"/>
      <c r="BH9" s="395" t="s">
        <v>251</v>
      </c>
      <c r="BI9" s="598"/>
      <c r="BJ9" s="394" t="s">
        <v>206</v>
      </c>
      <c r="BK9" s="393" t="s">
        <v>205</v>
      </c>
      <c r="BL9" s="393" t="s">
        <v>204</v>
      </c>
      <c r="BM9" s="393" t="s">
        <v>203</v>
      </c>
      <c r="BN9" s="393" t="s">
        <v>202</v>
      </c>
      <c r="BO9" s="395" t="s">
        <v>251</v>
      </c>
      <c r="BP9" s="398" t="s">
        <v>253</v>
      </c>
      <c r="BQ9" s="397" t="s">
        <v>252</v>
      </c>
      <c r="BR9" s="396" t="s">
        <v>202</v>
      </c>
      <c r="BS9" s="596"/>
      <c r="BT9" s="399" t="s">
        <v>251</v>
      </c>
      <c r="BU9" s="600"/>
      <c r="BV9" s="394" t="s">
        <v>206</v>
      </c>
      <c r="BW9" s="393" t="s">
        <v>205</v>
      </c>
      <c r="BX9" s="393" t="s">
        <v>204</v>
      </c>
      <c r="BY9" s="393" t="s">
        <v>203</v>
      </c>
      <c r="BZ9" s="393" t="s">
        <v>202</v>
      </c>
      <c r="CA9" s="395" t="s">
        <v>251</v>
      </c>
      <c r="CB9" s="398" t="s">
        <v>253</v>
      </c>
      <c r="CC9" s="397" t="s">
        <v>252</v>
      </c>
      <c r="CD9" s="396" t="s">
        <v>202</v>
      </c>
      <c r="CE9" s="596"/>
      <c r="CF9" s="395" t="s">
        <v>251</v>
      </c>
      <c r="CG9" s="598"/>
      <c r="CH9" s="394" t="s">
        <v>206</v>
      </c>
      <c r="CI9" s="393" t="s">
        <v>205</v>
      </c>
      <c r="CJ9" s="393" t="s">
        <v>204</v>
      </c>
      <c r="CK9" s="393" t="s">
        <v>203</v>
      </c>
      <c r="CL9" s="393" t="s">
        <v>202</v>
      </c>
      <c r="CM9" s="392" t="s">
        <v>251</v>
      </c>
      <c r="CN9" s="391" t="s">
        <v>253</v>
      </c>
      <c r="CO9" s="390" t="s">
        <v>252</v>
      </c>
      <c r="CP9" s="389" t="s">
        <v>202</v>
      </c>
      <c r="CQ9" s="607"/>
      <c r="CR9" s="388" t="s">
        <v>251</v>
      </c>
      <c r="CS9" s="608"/>
      <c r="CT9" s="603"/>
    </row>
    <row r="10" spans="1:98" ht="12.75" customHeight="1" x14ac:dyDescent="0.3">
      <c r="A10" s="387" t="s">
        <v>250</v>
      </c>
      <c r="B10" s="433">
        <f t="shared" ref="B10:AN10" si="0">SUM(B21:B32)</f>
        <v>961.4000000000002</v>
      </c>
      <c r="C10" s="432">
        <f t="shared" si="0"/>
        <v>802.00789999999995</v>
      </c>
      <c r="D10" s="432">
        <f t="shared" si="0"/>
        <v>2118.1</v>
      </c>
      <c r="E10" s="432">
        <f t="shared" si="0"/>
        <v>2206.6999999999998</v>
      </c>
      <c r="F10" s="432">
        <f t="shared" si="0"/>
        <v>6088.2078999999985</v>
      </c>
      <c r="G10" s="434">
        <f t="shared" si="0"/>
        <v>4924.0999999999995</v>
      </c>
      <c r="H10" s="433">
        <f t="shared" si="0"/>
        <v>696.5</v>
      </c>
      <c r="I10" s="432">
        <f t="shared" si="0"/>
        <v>2494.3999999999992</v>
      </c>
      <c r="J10" s="434">
        <f t="shared" si="0"/>
        <v>3190.7000000000003</v>
      </c>
      <c r="K10" s="433">
        <f t="shared" si="0"/>
        <v>4628.0000000000009</v>
      </c>
      <c r="L10" s="432">
        <f t="shared" si="0"/>
        <v>1667.8999999999999</v>
      </c>
      <c r="M10" s="431">
        <f t="shared" si="0"/>
        <v>1965</v>
      </c>
      <c r="N10" s="433">
        <f t="shared" si="0"/>
        <v>372.9</v>
      </c>
      <c r="O10" s="432">
        <f t="shared" si="0"/>
        <v>474.01570000000004</v>
      </c>
      <c r="P10" s="432">
        <f t="shared" si="0"/>
        <v>3544.8</v>
      </c>
      <c r="Q10" s="432">
        <f t="shared" si="0"/>
        <v>324.29999999999995</v>
      </c>
      <c r="R10" s="432">
        <f t="shared" si="0"/>
        <v>4716.0156999999999</v>
      </c>
      <c r="S10" s="434">
        <f t="shared" si="0"/>
        <v>3683.7999999999997</v>
      </c>
      <c r="T10" s="433">
        <f t="shared" si="0"/>
        <v>555.5</v>
      </c>
      <c r="U10" s="432">
        <f t="shared" si="0"/>
        <v>610</v>
      </c>
      <c r="V10" s="434">
        <f t="shared" si="0"/>
        <v>1165.5</v>
      </c>
      <c r="W10" s="433">
        <f t="shared" si="0"/>
        <v>3466.0999999999995</v>
      </c>
      <c r="X10" s="432">
        <f t="shared" si="0"/>
        <v>1393.1000000000001</v>
      </c>
      <c r="Y10" s="431">
        <f t="shared" si="0"/>
        <v>1904.7</v>
      </c>
      <c r="Z10" s="433">
        <f t="shared" si="0"/>
        <v>483.8</v>
      </c>
      <c r="AA10" s="432">
        <f t="shared" si="0"/>
        <v>440.06749999999994</v>
      </c>
      <c r="AB10" s="432">
        <f t="shared" si="0"/>
        <v>2506.6999999999998</v>
      </c>
      <c r="AC10" s="432">
        <f t="shared" si="0"/>
        <v>829.80000000000007</v>
      </c>
      <c r="AD10" s="432">
        <f t="shared" si="0"/>
        <v>4260.3675000000003</v>
      </c>
      <c r="AE10" s="434">
        <f t="shared" si="0"/>
        <v>3081.9000000000005</v>
      </c>
      <c r="AF10" s="433">
        <f t="shared" si="0"/>
        <v>877.90000000000009</v>
      </c>
      <c r="AG10" s="432">
        <f t="shared" si="0"/>
        <v>598.80000000000007</v>
      </c>
      <c r="AH10" s="434">
        <f t="shared" si="0"/>
        <v>1476.7</v>
      </c>
      <c r="AI10" s="433">
        <f t="shared" si="0"/>
        <v>5894.1000000000013</v>
      </c>
      <c r="AJ10" s="432">
        <f t="shared" si="0"/>
        <v>1512.3</v>
      </c>
      <c r="AK10" s="431">
        <f t="shared" si="0"/>
        <v>1146.8</v>
      </c>
      <c r="AL10" s="433">
        <f t="shared" si="0"/>
        <v>89.999999999999986</v>
      </c>
      <c r="AM10" s="432">
        <f t="shared" si="0"/>
        <v>114.7</v>
      </c>
      <c r="AN10" s="432">
        <f t="shared" si="0"/>
        <v>1107.9000000000001</v>
      </c>
      <c r="AO10" s="438" t="s">
        <v>241</v>
      </c>
      <c r="AP10" s="432">
        <f t="shared" ref="AP10:BC10" si="1">SUM(AP21:AP32)</f>
        <v>1312.5999999999997</v>
      </c>
      <c r="AQ10" s="434">
        <f t="shared" si="1"/>
        <v>970.9</v>
      </c>
      <c r="AR10" s="433">
        <f t="shared" si="1"/>
        <v>173.60000000000002</v>
      </c>
      <c r="AS10" s="432">
        <f t="shared" si="1"/>
        <v>65.5</v>
      </c>
      <c r="AT10" s="434">
        <f t="shared" si="1"/>
        <v>239.20000000000002</v>
      </c>
      <c r="AU10" s="433">
        <f t="shared" si="1"/>
        <v>1523.8</v>
      </c>
      <c r="AV10" s="432">
        <f t="shared" si="1"/>
        <v>312.8</v>
      </c>
      <c r="AW10" s="431">
        <f t="shared" si="1"/>
        <v>484.79999999999995</v>
      </c>
      <c r="AX10" s="433">
        <f t="shared" si="1"/>
        <v>246.39999999999998</v>
      </c>
      <c r="AY10" s="432">
        <f t="shared" si="1"/>
        <v>149.2295</v>
      </c>
      <c r="AZ10" s="432">
        <f t="shared" si="1"/>
        <v>1605.9999999999998</v>
      </c>
      <c r="BA10" s="432">
        <f t="shared" si="1"/>
        <v>0</v>
      </c>
      <c r="BB10" s="432">
        <f t="shared" si="1"/>
        <v>2001.6295000000002</v>
      </c>
      <c r="BC10" s="434">
        <f t="shared" si="1"/>
        <v>1725.3</v>
      </c>
      <c r="BD10" s="436" t="s">
        <v>241</v>
      </c>
      <c r="BE10" s="435" t="s">
        <v>241</v>
      </c>
      <c r="BF10" s="434">
        <f>SUM(BF21:BF32)</f>
        <v>836.5</v>
      </c>
      <c r="BG10" s="433">
        <f>SUM(BG21:BG32)</f>
        <v>4879.8</v>
      </c>
      <c r="BH10" s="432">
        <f>SUM(BH21:BH32)</f>
        <v>578.60000000000014</v>
      </c>
      <c r="BI10" s="431">
        <f>SUM(BI21:BI32)</f>
        <v>608.10000000000014</v>
      </c>
      <c r="BJ10" s="433">
        <f>SUM(BJ21:BJ32)</f>
        <v>50.999999999999993</v>
      </c>
      <c r="BK10" s="432" t="s">
        <v>241</v>
      </c>
      <c r="BL10" s="432">
        <f>SUM(BL21:BL32)</f>
        <v>337.59999999999997</v>
      </c>
      <c r="BM10" s="432">
        <f>SUM(BM21:BM32)</f>
        <v>0</v>
      </c>
      <c r="BN10" s="432">
        <f>SUM(BN21:BN32)</f>
        <v>388.59999999999997</v>
      </c>
      <c r="BO10" s="434">
        <f>SUM(BO21:BO32)</f>
        <v>197.79999999999998</v>
      </c>
      <c r="BP10" s="436" t="s">
        <v>241</v>
      </c>
      <c r="BQ10" s="435" t="s">
        <v>241</v>
      </c>
      <c r="BR10" s="437" t="s">
        <v>241</v>
      </c>
      <c r="BS10" s="433">
        <f>SUM(BS21:BS32)</f>
        <v>394.9</v>
      </c>
      <c r="BT10" s="432">
        <f>SUM(BT21:BT32)</f>
        <v>35</v>
      </c>
      <c r="BU10" s="431">
        <f>SUM(BU21:BU32)</f>
        <v>90.5</v>
      </c>
      <c r="BV10" s="433">
        <f>SUM(BV21:BV32)</f>
        <v>27.099999999999998</v>
      </c>
      <c r="BW10" s="432" t="s">
        <v>241</v>
      </c>
      <c r="BX10" s="432">
        <f>SUM(BX21:BX32)</f>
        <v>130.29999999999998</v>
      </c>
      <c r="BY10" s="432">
        <f>SUM(BY21:BY32)</f>
        <v>0</v>
      </c>
      <c r="BZ10" s="432">
        <f>SUM(BZ21:BZ32)</f>
        <v>157.4</v>
      </c>
      <c r="CA10" s="434">
        <f>SUM(CA21:CA32)</f>
        <v>66.400000000000006</v>
      </c>
      <c r="CB10" s="436" t="s">
        <v>241</v>
      </c>
      <c r="CC10" s="435" t="s">
        <v>241</v>
      </c>
      <c r="CD10" s="434">
        <f t="shared" ref="CD10:CT10" si="2">SUM(CD21:CD32)</f>
        <v>159.29999999999998</v>
      </c>
      <c r="CE10" s="433">
        <f t="shared" si="2"/>
        <v>647.20000000000016</v>
      </c>
      <c r="CF10" s="432">
        <f t="shared" si="2"/>
        <v>99.600000000000009</v>
      </c>
      <c r="CG10" s="431">
        <f t="shared" si="2"/>
        <v>47.8</v>
      </c>
      <c r="CH10" s="433">
        <f t="shared" si="2"/>
        <v>2232.5</v>
      </c>
      <c r="CI10" s="432">
        <f t="shared" si="2"/>
        <v>1981.5</v>
      </c>
      <c r="CJ10" s="432">
        <f t="shared" si="2"/>
        <v>11351.4</v>
      </c>
      <c r="CK10" s="432">
        <f t="shared" si="2"/>
        <v>3360.7999999999997</v>
      </c>
      <c r="CL10" s="432">
        <f t="shared" si="2"/>
        <v>18926.2</v>
      </c>
      <c r="CM10" s="434">
        <f t="shared" si="2"/>
        <v>14650.2</v>
      </c>
      <c r="CN10" s="433">
        <f t="shared" si="2"/>
        <v>2998</v>
      </c>
      <c r="CO10" s="432">
        <f t="shared" si="2"/>
        <v>4069.7000000000003</v>
      </c>
      <c r="CP10" s="434">
        <f t="shared" si="2"/>
        <v>7067.7</v>
      </c>
      <c r="CQ10" s="433">
        <f t="shared" si="2"/>
        <v>21434.300000000003</v>
      </c>
      <c r="CR10" s="432">
        <f t="shared" si="2"/>
        <v>5599.4</v>
      </c>
      <c r="CS10" s="431">
        <f t="shared" si="2"/>
        <v>6247.6999999999989</v>
      </c>
      <c r="CT10" s="431">
        <f t="shared" si="2"/>
        <v>53675.899999999994</v>
      </c>
    </row>
    <row r="11" spans="1:98" ht="12.75" customHeight="1" x14ac:dyDescent="0.3">
      <c r="A11" s="386" t="s">
        <v>249</v>
      </c>
      <c r="B11" s="424">
        <f t="shared" ref="B11:AN11" si="3">SUM(B33:B44)</f>
        <v>1119.0999999999999</v>
      </c>
      <c r="C11" s="423">
        <f t="shared" si="3"/>
        <v>930.19770000000005</v>
      </c>
      <c r="D11" s="423">
        <f t="shared" si="3"/>
        <v>1711.5000000000002</v>
      </c>
      <c r="E11" s="423">
        <f t="shared" si="3"/>
        <v>2155.2999999999997</v>
      </c>
      <c r="F11" s="423">
        <f t="shared" si="3"/>
        <v>5916.0977000000012</v>
      </c>
      <c r="G11" s="425">
        <f t="shared" si="3"/>
        <v>4798.0999999999995</v>
      </c>
      <c r="H11" s="424">
        <f t="shared" si="3"/>
        <v>1045.8</v>
      </c>
      <c r="I11" s="423">
        <f t="shared" si="3"/>
        <v>2259.1</v>
      </c>
      <c r="J11" s="425">
        <f t="shared" si="3"/>
        <v>3304.9000000000005</v>
      </c>
      <c r="K11" s="424">
        <f t="shared" si="3"/>
        <v>4845.5</v>
      </c>
      <c r="L11" s="423">
        <f t="shared" si="3"/>
        <v>1767.2</v>
      </c>
      <c r="M11" s="422">
        <f t="shared" si="3"/>
        <v>1878.5</v>
      </c>
      <c r="N11" s="424">
        <f t="shared" si="3"/>
        <v>395.99999999999994</v>
      </c>
      <c r="O11" s="423">
        <f t="shared" si="3"/>
        <v>507.16520000000003</v>
      </c>
      <c r="P11" s="423">
        <f t="shared" si="3"/>
        <v>3642.8999999999996</v>
      </c>
      <c r="Q11" s="423">
        <f t="shared" si="3"/>
        <v>227.49999999999997</v>
      </c>
      <c r="R11" s="423">
        <f t="shared" si="3"/>
        <v>4773.5652</v>
      </c>
      <c r="S11" s="425">
        <f t="shared" si="3"/>
        <v>3669.5</v>
      </c>
      <c r="T11" s="424">
        <f t="shared" si="3"/>
        <v>608.40000000000009</v>
      </c>
      <c r="U11" s="423">
        <f t="shared" si="3"/>
        <v>537.80000000000007</v>
      </c>
      <c r="V11" s="425">
        <f t="shared" si="3"/>
        <v>1146.1999999999998</v>
      </c>
      <c r="W11" s="424">
        <f t="shared" si="3"/>
        <v>3784.9</v>
      </c>
      <c r="X11" s="423">
        <f t="shared" si="3"/>
        <v>1466.1</v>
      </c>
      <c r="Y11" s="422">
        <f t="shared" si="3"/>
        <v>1680.1</v>
      </c>
      <c r="Z11" s="424">
        <f t="shared" si="3"/>
        <v>504.9</v>
      </c>
      <c r="AA11" s="423">
        <f t="shared" si="3"/>
        <v>490.71130000000011</v>
      </c>
      <c r="AB11" s="423">
        <f t="shared" si="3"/>
        <v>2663.7</v>
      </c>
      <c r="AC11" s="423">
        <f t="shared" si="3"/>
        <v>440</v>
      </c>
      <c r="AD11" s="423">
        <f t="shared" si="3"/>
        <v>4099.3113000000003</v>
      </c>
      <c r="AE11" s="425">
        <f t="shared" si="3"/>
        <v>2962.1000000000004</v>
      </c>
      <c r="AF11" s="424">
        <f t="shared" si="3"/>
        <v>960.20000000000016</v>
      </c>
      <c r="AG11" s="423">
        <f t="shared" si="3"/>
        <v>574.90000000000009</v>
      </c>
      <c r="AH11" s="425">
        <f t="shared" si="3"/>
        <v>1535.1</v>
      </c>
      <c r="AI11" s="424">
        <f t="shared" si="3"/>
        <v>6854.9000000000005</v>
      </c>
      <c r="AJ11" s="423">
        <f t="shared" si="3"/>
        <v>1629.3999999999999</v>
      </c>
      <c r="AK11" s="422">
        <f t="shared" si="3"/>
        <v>1214.1000000000001</v>
      </c>
      <c r="AL11" s="424">
        <f t="shared" si="3"/>
        <v>90</v>
      </c>
      <c r="AM11" s="423">
        <f t="shared" si="3"/>
        <v>127.30000000000001</v>
      </c>
      <c r="AN11" s="423">
        <f t="shared" si="3"/>
        <v>1097</v>
      </c>
      <c r="AO11" s="429" t="s">
        <v>241</v>
      </c>
      <c r="AP11" s="423">
        <f t="shared" ref="AP11:BC11" si="4">SUM(AP33:AP44)</f>
        <v>1314.2999999999997</v>
      </c>
      <c r="AQ11" s="425">
        <f t="shared" si="4"/>
        <v>983.00000000000011</v>
      </c>
      <c r="AR11" s="424">
        <f t="shared" si="4"/>
        <v>172.70000000000002</v>
      </c>
      <c r="AS11" s="423">
        <f t="shared" si="4"/>
        <v>92.5</v>
      </c>
      <c r="AT11" s="425">
        <f t="shared" si="4"/>
        <v>265.3</v>
      </c>
      <c r="AU11" s="424">
        <f t="shared" si="4"/>
        <v>1541.1999999999998</v>
      </c>
      <c r="AV11" s="423">
        <f t="shared" si="4"/>
        <v>336.6</v>
      </c>
      <c r="AW11" s="422">
        <f t="shared" si="4"/>
        <v>438.8</v>
      </c>
      <c r="AX11" s="424">
        <f t="shared" si="4"/>
        <v>247.39999999999998</v>
      </c>
      <c r="AY11" s="423">
        <f t="shared" si="4"/>
        <v>194.36400000000003</v>
      </c>
      <c r="AZ11" s="423">
        <f t="shared" si="4"/>
        <v>1634.6</v>
      </c>
      <c r="BA11" s="423">
        <f t="shared" si="4"/>
        <v>0</v>
      </c>
      <c r="BB11" s="423">
        <f t="shared" si="4"/>
        <v>2076.3639999999996</v>
      </c>
      <c r="BC11" s="425">
        <f t="shared" si="4"/>
        <v>1746.7999999999997</v>
      </c>
      <c r="BD11" s="427" t="s">
        <v>241</v>
      </c>
      <c r="BE11" s="426" t="s">
        <v>241</v>
      </c>
      <c r="BF11" s="425">
        <f>SUM(BF33:BF44)</f>
        <v>888.8</v>
      </c>
      <c r="BG11" s="424">
        <f>SUM(BG33:BG44)</f>
        <v>5475.3</v>
      </c>
      <c r="BH11" s="423">
        <f>SUM(BH33:BH44)</f>
        <v>641.80000000000007</v>
      </c>
      <c r="BI11" s="422">
        <f>SUM(BI33:BI44)</f>
        <v>596</v>
      </c>
      <c r="BJ11" s="424">
        <f>SUM(BJ33:BJ44)</f>
        <v>50.5</v>
      </c>
      <c r="BK11" s="423" t="s">
        <v>241</v>
      </c>
      <c r="BL11" s="423">
        <f>SUM(BL33:BL44)</f>
        <v>332.3</v>
      </c>
      <c r="BM11" s="423">
        <f>SUM(BM33:BM44)</f>
        <v>0</v>
      </c>
      <c r="BN11" s="423">
        <f>SUM(BN33:BN44)</f>
        <v>382.8</v>
      </c>
      <c r="BO11" s="425">
        <f>SUM(BO33:BO44)</f>
        <v>191.2</v>
      </c>
      <c r="BP11" s="427" t="s">
        <v>241</v>
      </c>
      <c r="BQ11" s="426" t="s">
        <v>241</v>
      </c>
      <c r="BR11" s="430" t="s">
        <v>241</v>
      </c>
      <c r="BS11" s="424">
        <f>SUM(BS33:BS44)</f>
        <v>390.50000000000006</v>
      </c>
      <c r="BT11" s="423">
        <f>SUM(BT33:BT44)</f>
        <v>37.799999999999997</v>
      </c>
      <c r="BU11" s="422">
        <f>SUM(BU33:BU44)</f>
        <v>86.699999999999989</v>
      </c>
      <c r="BV11" s="424">
        <f>SUM(BV33:BV44)</f>
        <v>27.8</v>
      </c>
      <c r="BW11" s="423" t="s">
        <v>241</v>
      </c>
      <c r="BX11" s="423">
        <f>SUM(BX33:BX44)</f>
        <v>125.40000000000002</v>
      </c>
      <c r="BY11" s="423">
        <f>SUM(BY33:BY44)</f>
        <v>0</v>
      </c>
      <c r="BZ11" s="423">
        <f>SUM(BZ33:BZ44)</f>
        <v>153.19999999999999</v>
      </c>
      <c r="CA11" s="425">
        <f>SUM(CA33:CA44)</f>
        <v>61.4</v>
      </c>
      <c r="CB11" s="427" t="s">
        <v>241</v>
      </c>
      <c r="CC11" s="426" t="s">
        <v>241</v>
      </c>
      <c r="CD11" s="425">
        <f t="shared" ref="CD11:CT11" si="5">SUM(CD33:CD44)</f>
        <v>195.79999999999998</v>
      </c>
      <c r="CE11" s="424">
        <f t="shared" si="5"/>
        <v>660.5</v>
      </c>
      <c r="CF11" s="423">
        <f t="shared" si="5"/>
        <v>109.10000000000001</v>
      </c>
      <c r="CG11" s="422">
        <f t="shared" si="5"/>
        <v>48.599999999999994</v>
      </c>
      <c r="CH11" s="424">
        <f t="shared" si="5"/>
        <v>2435.5</v>
      </c>
      <c r="CI11" s="423">
        <f t="shared" si="5"/>
        <v>2251.1999999999998</v>
      </c>
      <c r="CJ11" s="423">
        <f t="shared" si="5"/>
        <v>11207.499999999998</v>
      </c>
      <c r="CK11" s="423">
        <f t="shared" si="5"/>
        <v>2822.7999999999997</v>
      </c>
      <c r="CL11" s="423">
        <f t="shared" si="5"/>
        <v>18717</v>
      </c>
      <c r="CM11" s="425">
        <f t="shared" si="5"/>
        <v>14412.1</v>
      </c>
      <c r="CN11" s="424">
        <f t="shared" si="5"/>
        <v>3571.2999999999997</v>
      </c>
      <c r="CO11" s="423">
        <f t="shared" si="5"/>
        <v>3764.9000000000005</v>
      </c>
      <c r="CP11" s="425">
        <f t="shared" si="5"/>
        <v>7336.2</v>
      </c>
      <c r="CQ11" s="424">
        <f t="shared" si="5"/>
        <v>23552.799999999999</v>
      </c>
      <c r="CR11" s="423">
        <f t="shared" si="5"/>
        <v>5988.2</v>
      </c>
      <c r="CS11" s="422">
        <f t="shared" si="5"/>
        <v>5942.8</v>
      </c>
      <c r="CT11" s="422">
        <f t="shared" si="5"/>
        <v>55548.799999999996</v>
      </c>
    </row>
    <row r="12" spans="1:98" ht="12.75" customHeight="1" x14ac:dyDescent="0.3">
      <c r="A12" s="386" t="s">
        <v>248</v>
      </c>
      <c r="B12" s="424">
        <f t="shared" ref="B12:AN12" si="6">SUM(B45:B56)</f>
        <v>1144.7</v>
      </c>
      <c r="C12" s="423">
        <f t="shared" si="6"/>
        <v>1017.4810000000002</v>
      </c>
      <c r="D12" s="423">
        <f t="shared" si="6"/>
        <v>1631.6000000000001</v>
      </c>
      <c r="E12" s="423">
        <f t="shared" si="6"/>
        <v>2091.2999999999997</v>
      </c>
      <c r="F12" s="423">
        <f t="shared" si="6"/>
        <v>5885.0810000000001</v>
      </c>
      <c r="G12" s="425">
        <f t="shared" si="6"/>
        <v>4783.8999999999996</v>
      </c>
      <c r="H12" s="424">
        <f t="shared" si="6"/>
        <v>1060.7</v>
      </c>
      <c r="I12" s="423">
        <f t="shared" si="6"/>
        <v>2322.0000000000005</v>
      </c>
      <c r="J12" s="425">
        <f t="shared" si="6"/>
        <v>3382.5999999999995</v>
      </c>
      <c r="K12" s="424">
        <f t="shared" si="6"/>
        <v>5186.7</v>
      </c>
      <c r="L12" s="423">
        <f t="shared" si="6"/>
        <v>1876</v>
      </c>
      <c r="M12" s="422">
        <f t="shared" si="6"/>
        <v>1534.3</v>
      </c>
      <c r="N12" s="424">
        <f t="shared" si="6"/>
        <v>405.00000000000006</v>
      </c>
      <c r="O12" s="423">
        <f t="shared" si="6"/>
        <v>547.55820000000006</v>
      </c>
      <c r="P12" s="423">
        <f t="shared" si="6"/>
        <v>3598.1000000000004</v>
      </c>
      <c r="Q12" s="423">
        <f t="shared" si="6"/>
        <v>198.89999999999998</v>
      </c>
      <c r="R12" s="423">
        <f t="shared" si="6"/>
        <v>4749.5581999999995</v>
      </c>
      <c r="S12" s="425">
        <f t="shared" si="6"/>
        <v>3661.2000000000003</v>
      </c>
      <c r="T12" s="424">
        <f t="shared" si="6"/>
        <v>676</v>
      </c>
      <c r="U12" s="423">
        <f t="shared" si="6"/>
        <v>611.4</v>
      </c>
      <c r="V12" s="425">
        <f t="shared" si="6"/>
        <v>1287.3999999999999</v>
      </c>
      <c r="W12" s="424">
        <f t="shared" si="6"/>
        <v>4008.8999999999996</v>
      </c>
      <c r="X12" s="423">
        <f t="shared" si="6"/>
        <v>1491.7999999999997</v>
      </c>
      <c r="Y12" s="422">
        <f t="shared" si="6"/>
        <v>1643.8999999999999</v>
      </c>
      <c r="Z12" s="424">
        <f t="shared" si="6"/>
        <v>487</v>
      </c>
      <c r="AA12" s="423">
        <f t="shared" si="6"/>
        <v>525.81529999999998</v>
      </c>
      <c r="AB12" s="423">
        <f t="shared" si="6"/>
        <v>2736.5</v>
      </c>
      <c r="AC12" s="423">
        <f t="shared" si="6"/>
        <v>346.3</v>
      </c>
      <c r="AD12" s="423">
        <f t="shared" si="6"/>
        <v>4095.6153000000004</v>
      </c>
      <c r="AE12" s="425">
        <f t="shared" si="6"/>
        <v>2919</v>
      </c>
      <c r="AF12" s="424">
        <f t="shared" si="6"/>
        <v>1009.3</v>
      </c>
      <c r="AG12" s="423">
        <f t="shared" si="6"/>
        <v>589.70000000000005</v>
      </c>
      <c r="AH12" s="425">
        <f t="shared" si="6"/>
        <v>1599</v>
      </c>
      <c r="AI12" s="424">
        <f t="shared" si="6"/>
        <v>7266.5</v>
      </c>
      <c r="AJ12" s="423">
        <f t="shared" si="6"/>
        <v>1712.7</v>
      </c>
      <c r="AK12" s="422">
        <f t="shared" si="6"/>
        <v>1137.5</v>
      </c>
      <c r="AL12" s="424">
        <f t="shared" si="6"/>
        <v>85.399999999999977</v>
      </c>
      <c r="AM12" s="423">
        <f t="shared" si="6"/>
        <v>138.5</v>
      </c>
      <c r="AN12" s="423">
        <f t="shared" si="6"/>
        <v>1065.3999999999999</v>
      </c>
      <c r="AO12" s="429" t="s">
        <v>241</v>
      </c>
      <c r="AP12" s="423">
        <f t="shared" ref="AP12:BC12" si="7">SUM(AP45:AP56)</f>
        <v>1289.3</v>
      </c>
      <c r="AQ12" s="425">
        <f t="shared" si="7"/>
        <v>983.1</v>
      </c>
      <c r="AR12" s="424">
        <f t="shared" si="7"/>
        <v>174.7</v>
      </c>
      <c r="AS12" s="423">
        <f t="shared" si="7"/>
        <v>120.29999999999998</v>
      </c>
      <c r="AT12" s="425">
        <f t="shared" si="7"/>
        <v>295.10000000000002</v>
      </c>
      <c r="AU12" s="424">
        <f t="shared" si="7"/>
        <v>1573.8</v>
      </c>
      <c r="AV12" s="423">
        <f t="shared" si="7"/>
        <v>409.59999999999997</v>
      </c>
      <c r="AW12" s="422">
        <f t="shared" si="7"/>
        <v>392.89999999999992</v>
      </c>
      <c r="AX12" s="424">
        <f t="shared" si="7"/>
        <v>266.7</v>
      </c>
      <c r="AY12" s="423">
        <f t="shared" si="7"/>
        <v>238.90650000000005</v>
      </c>
      <c r="AZ12" s="423">
        <f t="shared" si="7"/>
        <v>1667.4999999999998</v>
      </c>
      <c r="BA12" s="423">
        <f t="shared" si="7"/>
        <v>0</v>
      </c>
      <c r="BB12" s="423">
        <f t="shared" si="7"/>
        <v>2173.1064999999999</v>
      </c>
      <c r="BC12" s="425">
        <f t="shared" si="7"/>
        <v>1769.9</v>
      </c>
      <c r="BD12" s="427" t="s">
        <v>241</v>
      </c>
      <c r="BE12" s="426" t="s">
        <v>241</v>
      </c>
      <c r="BF12" s="425">
        <f>SUM(BF45:BF56)</f>
        <v>990.6</v>
      </c>
      <c r="BG12" s="424">
        <f>SUM(BG45:BG56)</f>
        <v>5943.3999999999987</v>
      </c>
      <c r="BH12" s="423">
        <f>SUM(BH45:BH56)</f>
        <v>766.40000000000009</v>
      </c>
      <c r="BI12" s="422">
        <f>SUM(BI45:BI56)</f>
        <v>480.70000000000005</v>
      </c>
      <c r="BJ12" s="424">
        <f>SUM(BJ45:BJ56)</f>
        <v>50.499999999999993</v>
      </c>
      <c r="BK12" s="423" t="s">
        <v>241</v>
      </c>
      <c r="BL12" s="423">
        <f>SUM(BL45:BL56)</f>
        <v>309.3</v>
      </c>
      <c r="BM12" s="423">
        <f>SUM(BM45:BM56)</f>
        <v>0</v>
      </c>
      <c r="BN12" s="423">
        <f>SUM(BN45:BN56)</f>
        <v>359.8</v>
      </c>
      <c r="BO12" s="425">
        <f>SUM(BO45:BO56)</f>
        <v>186.09999999999997</v>
      </c>
      <c r="BP12" s="427" t="s">
        <v>241</v>
      </c>
      <c r="BQ12" s="426" t="s">
        <v>241</v>
      </c>
      <c r="BR12" s="430" t="s">
        <v>241</v>
      </c>
      <c r="BS12" s="424">
        <f>SUM(BS45:BS56)</f>
        <v>400.5</v>
      </c>
      <c r="BT12" s="423">
        <f>SUM(BT45:BT56)</f>
        <v>41.2</v>
      </c>
      <c r="BU12" s="422">
        <f>SUM(BU45:BU56)</f>
        <v>87.5</v>
      </c>
      <c r="BV12" s="424">
        <f>SUM(BV45:BV56)</f>
        <v>26.5</v>
      </c>
      <c r="BW12" s="423" t="s">
        <v>241</v>
      </c>
      <c r="BX12" s="423">
        <f>SUM(BX45:BX56)</f>
        <v>115.70000000000002</v>
      </c>
      <c r="BY12" s="423">
        <f>SUM(BY45:BY56)</f>
        <v>0</v>
      </c>
      <c r="BZ12" s="423">
        <f>SUM(BZ45:BZ56)</f>
        <v>142.20000000000002</v>
      </c>
      <c r="CA12" s="425">
        <f>SUM(CA45:CA56)</f>
        <v>64.400000000000006</v>
      </c>
      <c r="CB12" s="427" t="s">
        <v>241</v>
      </c>
      <c r="CC12" s="426" t="s">
        <v>241</v>
      </c>
      <c r="CD12" s="425">
        <f t="shared" ref="CD12:CT12" si="8">SUM(CD45:CD56)</f>
        <v>218.29999999999998</v>
      </c>
      <c r="CE12" s="424">
        <f t="shared" si="8"/>
        <v>626.4</v>
      </c>
      <c r="CF12" s="423">
        <f t="shared" si="8"/>
        <v>111.39999999999998</v>
      </c>
      <c r="CG12" s="422">
        <f t="shared" si="8"/>
        <v>46.100000000000009</v>
      </c>
      <c r="CH12" s="424">
        <f t="shared" si="8"/>
        <v>2465.7000000000003</v>
      </c>
      <c r="CI12" s="423">
        <f t="shared" si="8"/>
        <v>2469.9000000000005</v>
      </c>
      <c r="CJ12" s="423">
        <f t="shared" si="8"/>
        <v>11123.9</v>
      </c>
      <c r="CK12" s="423">
        <f t="shared" si="8"/>
        <v>2636.5</v>
      </c>
      <c r="CL12" s="423">
        <f t="shared" si="8"/>
        <v>18696</v>
      </c>
      <c r="CM12" s="425">
        <f t="shared" si="8"/>
        <v>14367.600000000002</v>
      </c>
      <c r="CN12" s="424">
        <f t="shared" si="8"/>
        <v>3775.7999999999997</v>
      </c>
      <c r="CO12" s="423">
        <f t="shared" si="8"/>
        <v>3997.3000000000006</v>
      </c>
      <c r="CP12" s="425">
        <f t="shared" si="8"/>
        <v>7773.1</v>
      </c>
      <c r="CQ12" s="424">
        <f t="shared" si="8"/>
        <v>25006.399999999998</v>
      </c>
      <c r="CR12" s="423">
        <f t="shared" si="8"/>
        <v>6409.4</v>
      </c>
      <c r="CS12" s="422">
        <f t="shared" si="8"/>
        <v>5322.9000000000005</v>
      </c>
      <c r="CT12" s="422">
        <f t="shared" si="8"/>
        <v>56798.400000000001</v>
      </c>
    </row>
    <row r="13" spans="1:98" ht="12.75" customHeight="1" x14ac:dyDescent="0.3">
      <c r="A13" s="386" t="s">
        <v>247</v>
      </c>
      <c r="B13" s="424">
        <f t="shared" ref="B13:AN13" si="9">SUM(B57:B68)</f>
        <v>1158.0999999999999</v>
      </c>
      <c r="C13" s="423">
        <f t="shared" si="9"/>
        <v>1120.9963</v>
      </c>
      <c r="D13" s="423">
        <f t="shared" si="9"/>
        <v>1665.2</v>
      </c>
      <c r="E13" s="423">
        <f t="shared" si="9"/>
        <v>1927.8999999999999</v>
      </c>
      <c r="F13" s="423">
        <f t="shared" si="9"/>
        <v>5872.1963000000014</v>
      </c>
      <c r="G13" s="425">
        <f t="shared" si="9"/>
        <v>4608</v>
      </c>
      <c r="H13" s="424">
        <f t="shared" si="9"/>
        <v>1085.3000000000002</v>
      </c>
      <c r="I13" s="423">
        <f t="shared" si="9"/>
        <v>2402</v>
      </c>
      <c r="J13" s="425">
        <f t="shared" si="9"/>
        <v>3487.4999999999995</v>
      </c>
      <c r="K13" s="424">
        <f t="shared" si="9"/>
        <v>5488.3</v>
      </c>
      <c r="L13" s="423">
        <f t="shared" si="9"/>
        <v>1969.8999999999996</v>
      </c>
      <c r="M13" s="422">
        <f t="shared" si="9"/>
        <v>1646.1</v>
      </c>
      <c r="N13" s="424">
        <f t="shared" si="9"/>
        <v>407.3</v>
      </c>
      <c r="O13" s="423">
        <f t="shared" si="9"/>
        <v>595.79860000000008</v>
      </c>
      <c r="P13" s="423">
        <f t="shared" si="9"/>
        <v>3577.1000000000004</v>
      </c>
      <c r="Q13" s="423">
        <f t="shared" si="9"/>
        <v>196.40000000000003</v>
      </c>
      <c r="R13" s="423">
        <f t="shared" si="9"/>
        <v>4776.5985999999994</v>
      </c>
      <c r="S13" s="425">
        <f t="shared" si="9"/>
        <v>3592.0000000000005</v>
      </c>
      <c r="T13" s="424">
        <f t="shared" si="9"/>
        <v>700.7</v>
      </c>
      <c r="U13" s="423">
        <f t="shared" si="9"/>
        <v>726.9</v>
      </c>
      <c r="V13" s="425">
        <f t="shared" si="9"/>
        <v>1427.6000000000001</v>
      </c>
      <c r="W13" s="424">
        <f t="shared" si="9"/>
        <v>4061.6</v>
      </c>
      <c r="X13" s="423">
        <f t="shared" si="9"/>
        <v>1582.3999999999999</v>
      </c>
      <c r="Y13" s="422">
        <f t="shared" si="9"/>
        <v>1488.1000000000001</v>
      </c>
      <c r="Z13" s="424">
        <f t="shared" si="9"/>
        <v>442.09999999999991</v>
      </c>
      <c r="AA13" s="423">
        <f t="shared" si="9"/>
        <v>483.11220000000003</v>
      </c>
      <c r="AB13" s="423">
        <f t="shared" si="9"/>
        <v>2514.1999999999994</v>
      </c>
      <c r="AC13" s="423">
        <f t="shared" si="9"/>
        <v>331.7</v>
      </c>
      <c r="AD13" s="423">
        <f t="shared" si="9"/>
        <v>3771.1122000000005</v>
      </c>
      <c r="AE13" s="425">
        <f t="shared" si="9"/>
        <v>2859</v>
      </c>
      <c r="AF13" s="424">
        <f t="shared" si="9"/>
        <v>990.09999999999991</v>
      </c>
      <c r="AG13" s="423">
        <f t="shared" si="9"/>
        <v>683.30000000000007</v>
      </c>
      <c r="AH13" s="425">
        <f t="shared" si="9"/>
        <v>1673.4</v>
      </c>
      <c r="AI13" s="424">
        <f t="shared" si="9"/>
        <v>7353.0000000000009</v>
      </c>
      <c r="AJ13" s="423">
        <f t="shared" si="9"/>
        <v>1735.5999999999997</v>
      </c>
      <c r="AK13" s="422">
        <f t="shared" si="9"/>
        <v>1278.8</v>
      </c>
      <c r="AL13" s="424">
        <f t="shared" si="9"/>
        <v>88.9</v>
      </c>
      <c r="AM13" s="423">
        <f t="shared" si="9"/>
        <v>138.30000000000001</v>
      </c>
      <c r="AN13" s="423">
        <f t="shared" si="9"/>
        <v>1055</v>
      </c>
      <c r="AO13" s="429" t="s">
        <v>241</v>
      </c>
      <c r="AP13" s="423">
        <f t="shared" ref="AP13:BC13" si="10">SUM(AP57:AP68)</f>
        <v>1282.2000000000003</v>
      </c>
      <c r="AQ13" s="425">
        <f t="shared" si="10"/>
        <v>1003.4</v>
      </c>
      <c r="AR13" s="424">
        <f t="shared" si="10"/>
        <v>188.20000000000002</v>
      </c>
      <c r="AS13" s="423">
        <f t="shared" si="10"/>
        <v>119.5</v>
      </c>
      <c r="AT13" s="425">
        <f t="shared" si="10"/>
        <v>307.60000000000002</v>
      </c>
      <c r="AU13" s="424">
        <f t="shared" si="10"/>
        <v>1780.1999999999998</v>
      </c>
      <c r="AV13" s="423">
        <f t="shared" si="10"/>
        <v>499.8</v>
      </c>
      <c r="AW13" s="422">
        <f t="shared" si="10"/>
        <v>377.00000000000006</v>
      </c>
      <c r="AX13" s="424">
        <f t="shared" si="10"/>
        <v>209.1</v>
      </c>
      <c r="AY13" s="423">
        <f t="shared" si="10"/>
        <v>252.59489999999997</v>
      </c>
      <c r="AZ13" s="423">
        <f t="shared" si="10"/>
        <v>1466.8999999999999</v>
      </c>
      <c r="BA13" s="423">
        <f t="shared" si="10"/>
        <v>0</v>
      </c>
      <c r="BB13" s="423">
        <f t="shared" si="10"/>
        <v>1928.5948999999998</v>
      </c>
      <c r="BC13" s="425">
        <f t="shared" si="10"/>
        <v>1746.3000000000002</v>
      </c>
      <c r="BD13" s="427" t="s">
        <v>241</v>
      </c>
      <c r="BE13" s="426" t="s">
        <v>241</v>
      </c>
      <c r="BF13" s="425">
        <f>SUM(BF57:BF68)</f>
        <v>1066.9000000000001</v>
      </c>
      <c r="BG13" s="424">
        <f>SUM(BG57:BG68)</f>
        <v>6494.3</v>
      </c>
      <c r="BH13" s="423">
        <f>SUM(BH57:BH68)</f>
        <v>831.9</v>
      </c>
      <c r="BI13" s="422">
        <f>SUM(BI57:BI68)</f>
        <v>460.79999999999995</v>
      </c>
      <c r="BJ13" s="424">
        <f>SUM(BJ57:BJ68)</f>
        <v>50.3</v>
      </c>
      <c r="BK13" s="423" t="s">
        <v>241</v>
      </c>
      <c r="BL13" s="423">
        <f>SUM(BL57:BL68)</f>
        <v>399.1</v>
      </c>
      <c r="BM13" s="423">
        <f>SUM(BM57:BM68)</f>
        <v>0</v>
      </c>
      <c r="BN13" s="423">
        <f>SUM(BN57:BN68)</f>
        <v>463.75300000000004</v>
      </c>
      <c r="BO13" s="425">
        <f>SUM(BO57:BO68)</f>
        <v>176.5</v>
      </c>
      <c r="BP13" s="427" t="s">
        <v>241</v>
      </c>
      <c r="BQ13" s="426" t="s">
        <v>241</v>
      </c>
      <c r="BR13" s="430" t="s">
        <v>241</v>
      </c>
      <c r="BS13" s="424">
        <f>SUM(BS57:BS68)</f>
        <v>433.9</v>
      </c>
      <c r="BT13" s="423">
        <f>SUM(BT57:BT68)</f>
        <v>45.70000000000001</v>
      </c>
      <c r="BU13" s="422">
        <f>SUM(BU57:BU68)</f>
        <v>91.8</v>
      </c>
      <c r="BV13" s="424">
        <f>SUM(BV57:BV68)</f>
        <v>20.799999999999997</v>
      </c>
      <c r="BW13" s="423" t="s">
        <v>241</v>
      </c>
      <c r="BX13" s="423">
        <f>SUM(BX57:BX68)</f>
        <v>106.80000000000001</v>
      </c>
      <c r="BY13" s="423">
        <f>SUM(BY57:BY68)</f>
        <v>0</v>
      </c>
      <c r="BZ13" s="423">
        <f>SUM(BZ57:BZ68)</f>
        <v>129.953</v>
      </c>
      <c r="CA13" s="425">
        <f>SUM(CA57:CA68)</f>
        <v>64.5</v>
      </c>
      <c r="CB13" s="427" t="s">
        <v>241</v>
      </c>
      <c r="CC13" s="426" t="s">
        <v>241</v>
      </c>
      <c r="CD13" s="425">
        <f t="shared" ref="CD13:CT13" si="11">SUM(CD57:CD68)</f>
        <v>204.70000000000002</v>
      </c>
      <c r="CE13" s="424">
        <f t="shared" si="11"/>
        <v>656.6</v>
      </c>
      <c r="CF13" s="423">
        <f t="shared" si="11"/>
        <v>114.6</v>
      </c>
      <c r="CG13" s="422">
        <f t="shared" si="11"/>
        <v>44.4</v>
      </c>
      <c r="CH13" s="424">
        <f t="shared" si="11"/>
        <v>2376.6999999999998</v>
      </c>
      <c r="CI13" s="423">
        <f t="shared" si="11"/>
        <v>2609.2999999999997</v>
      </c>
      <c r="CJ13" s="423">
        <f t="shared" si="11"/>
        <v>10784.400000000001</v>
      </c>
      <c r="CK13" s="423">
        <f t="shared" si="11"/>
        <v>2455.9999999999995</v>
      </c>
      <c r="CL13" s="423">
        <f t="shared" si="11"/>
        <v>18226.399999999998</v>
      </c>
      <c r="CM13" s="425">
        <f t="shared" si="11"/>
        <v>14049.699999999999</v>
      </c>
      <c r="CN13" s="424">
        <f t="shared" si="11"/>
        <v>3838.3999999999996</v>
      </c>
      <c r="CO13" s="423">
        <f t="shared" si="11"/>
        <v>4329.5</v>
      </c>
      <c r="CP13" s="425">
        <f t="shared" si="11"/>
        <v>8167.9</v>
      </c>
      <c r="CQ13" s="424">
        <f t="shared" si="11"/>
        <v>26268</v>
      </c>
      <c r="CR13" s="423">
        <f t="shared" si="11"/>
        <v>6779.6000000000013</v>
      </c>
      <c r="CS13" s="422">
        <f t="shared" si="11"/>
        <v>5386.9999999999991</v>
      </c>
      <c r="CT13" s="422">
        <f t="shared" si="11"/>
        <v>58049.299999999996</v>
      </c>
    </row>
    <row r="14" spans="1:98" ht="12.75" customHeight="1" x14ac:dyDescent="0.3">
      <c r="A14" s="386" t="s">
        <v>246</v>
      </c>
      <c r="B14" s="424">
        <f t="shared" ref="B14:AN14" si="12">SUM(B69:B80)</f>
        <v>1148.9000000000001</v>
      </c>
      <c r="C14" s="423">
        <f t="shared" si="12"/>
        <v>1237.2812999999999</v>
      </c>
      <c r="D14" s="423">
        <f t="shared" si="12"/>
        <v>1679.8</v>
      </c>
      <c r="E14" s="423">
        <f t="shared" si="12"/>
        <v>1748.0000000000002</v>
      </c>
      <c r="F14" s="423">
        <f t="shared" si="12"/>
        <v>5813.9813000000004</v>
      </c>
      <c r="G14" s="425">
        <f t="shared" si="12"/>
        <v>4540.1000000000004</v>
      </c>
      <c r="H14" s="424">
        <f t="shared" si="12"/>
        <v>1178.0999999999999</v>
      </c>
      <c r="I14" s="423">
        <f t="shared" si="12"/>
        <v>2156.3999999999996</v>
      </c>
      <c r="J14" s="425">
        <f t="shared" si="12"/>
        <v>3334.3</v>
      </c>
      <c r="K14" s="424">
        <f t="shared" si="12"/>
        <v>5509.7</v>
      </c>
      <c r="L14" s="423">
        <f t="shared" si="12"/>
        <v>2152.6999999999998</v>
      </c>
      <c r="M14" s="422">
        <f t="shared" si="12"/>
        <v>1152.5999999999999</v>
      </c>
      <c r="N14" s="424">
        <f t="shared" si="12"/>
        <v>399.90000000000003</v>
      </c>
      <c r="O14" s="423">
        <f t="shared" si="12"/>
        <v>671.99619999999993</v>
      </c>
      <c r="P14" s="423">
        <f t="shared" si="12"/>
        <v>3541.3000000000011</v>
      </c>
      <c r="Q14" s="423">
        <f t="shared" si="12"/>
        <v>182.5</v>
      </c>
      <c r="R14" s="423">
        <f t="shared" si="12"/>
        <v>4795.6961999999994</v>
      </c>
      <c r="S14" s="425">
        <f t="shared" si="12"/>
        <v>3604.5</v>
      </c>
      <c r="T14" s="424">
        <f t="shared" si="12"/>
        <v>632.80000000000007</v>
      </c>
      <c r="U14" s="423">
        <f t="shared" si="12"/>
        <v>850.1</v>
      </c>
      <c r="V14" s="425">
        <f t="shared" si="12"/>
        <v>1482.9</v>
      </c>
      <c r="W14" s="424">
        <f t="shared" si="12"/>
        <v>4348.3999999999996</v>
      </c>
      <c r="X14" s="423">
        <f t="shared" si="12"/>
        <v>1689.9</v>
      </c>
      <c r="Y14" s="422">
        <f t="shared" si="12"/>
        <v>1396.3999999999999</v>
      </c>
      <c r="Z14" s="424">
        <f t="shared" si="12"/>
        <v>425.1</v>
      </c>
      <c r="AA14" s="423">
        <f t="shared" si="12"/>
        <v>543.80470000000003</v>
      </c>
      <c r="AB14" s="423">
        <f t="shared" si="12"/>
        <v>2460.0999999999995</v>
      </c>
      <c r="AC14" s="423">
        <f t="shared" si="12"/>
        <v>367.7</v>
      </c>
      <c r="AD14" s="423">
        <f t="shared" si="12"/>
        <v>3796.7047000000007</v>
      </c>
      <c r="AE14" s="425">
        <f t="shared" si="12"/>
        <v>2899.9</v>
      </c>
      <c r="AF14" s="424">
        <f t="shared" si="12"/>
        <v>985.5999999999998</v>
      </c>
      <c r="AG14" s="423">
        <f t="shared" si="12"/>
        <v>724.7</v>
      </c>
      <c r="AH14" s="425">
        <f t="shared" si="12"/>
        <v>1710.3000000000002</v>
      </c>
      <c r="AI14" s="424">
        <f t="shared" si="12"/>
        <v>7209.0000000000009</v>
      </c>
      <c r="AJ14" s="423">
        <f t="shared" si="12"/>
        <v>1978.2999999999997</v>
      </c>
      <c r="AK14" s="422">
        <f t="shared" si="12"/>
        <v>1154.1000000000001</v>
      </c>
      <c r="AL14" s="424">
        <f t="shared" si="12"/>
        <v>87.100000000000009</v>
      </c>
      <c r="AM14" s="423">
        <f t="shared" si="12"/>
        <v>150.9</v>
      </c>
      <c r="AN14" s="423">
        <f t="shared" si="12"/>
        <v>1026.8</v>
      </c>
      <c r="AO14" s="429" t="s">
        <v>241</v>
      </c>
      <c r="AP14" s="423">
        <f t="shared" ref="AP14:BC14" si="13">SUM(AP69:AP80)</f>
        <v>1264.8000000000002</v>
      </c>
      <c r="AQ14" s="425">
        <f t="shared" si="13"/>
        <v>1016.4000000000001</v>
      </c>
      <c r="AR14" s="424">
        <f t="shared" si="13"/>
        <v>202.39999999999998</v>
      </c>
      <c r="AS14" s="423">
        <f t="shared" si="13"/>
        <v>126.10000000000002</v>
      </c>
      <c r="AT14" s="425">
        <f t="shared" si="13"/>
        <v>328.4</v>
      </c>
      <c r="AU14" s="424">
        <f t="shared" si="13"/>
        <v>1701.0000000000002</v>
      </c>
      <c r="AV14" s="423">
        <f t="shared" si="13"/>
        <v>541.80000000000007</v>
      </c>
      <c r="AW14" s="422">
        <f t="shared" si="13"/>
        <v>303.70000000000005</v>
      </c>
      <c r="AX14" s="424">
        <f t="shared" si="13"/>
        <v>217.4</v>
      </c>
      <c r="AY14" s="423">
        <f t="shared" si="13"/>
        <v>268.07630000000006</v>
      </c>
      <c r="AZ14" s="423">
        <f t="shared" si="13"/>
        <v>1437.9</v>
      </c>
      <c r="BA14" s="423">
        <f t="shared" si="13"/>
        <v>0</v>
      </c>
      <c r="BB14" s="423">
        <f t="shared" si="13"/>
        <v>1923.3763000000001</v>
      </c>
      <c r="BC14" s="425">
        <f t="shared" si="13"/>
        <v>1724.0000000000002</v>
      </c>
      <c r="BD14" s="427" t="s">
        <v>241</v>
      </c>
      <c r="BE14" s="426" t="s">
        <v>241</v>
      </c>
      <c r="BF14" s="425">
        <f>SUM(BF69:BF80)</f>
        <v>1074.3999999999999</v>
      </c>
      <c r="BG14" s="424">
        <f>SUM(BG69:BG80)</f>
        <v>6267.0000000000009</v>
      </c>
      <c r="BH14" s="423">
        <f>SUM(BH69:BH80)</f>
        <v>889.00000000000011</v>
      </c>
      <c r="BI14" s="422">
        <f>SUM(BI69:BI80)</f>
        <v>404.4</v>
      </c>
      <c r="BJ14" s="424">
        <f>SUM(BJ69:BJ80)</f>
        <v>48.599999999999994</v>
      </c>
      <c r="BK14" s="423" t="s">
        <v>241</v>
      </c>
      <c r="BL14" s="423">
        <f>SUM(BL69:BL80)</f>
        <v>390.09999999999997</v>
      </c>
      <c r="BM14" s="423">
        <f>SUM(BM69:BM80)</f>
        <v>0</v>
      </c>
      <c r="BN14" s="423">
        <f>SUM(BN69:BN80)</f>
        <v>466.12200000000001</v>
      </c>
      <c r="BO14" s="425">
        <f>SUM(BO69:BO80)</f>
        <v>154.79999999999998</v>
      </c>
      <c r="BP14" s="427" t="s">
        <v>241</v>
      </c>
      <c r="BQ14" s="426" t="s">
        <v>241</v>
      </c>
      <c r="BR14" s="430" t="s">
        <v>241</v>
      </c>
      <c r="BS14" s="424">
        <f>SUM(BS69:BS80)</f>
        <v>449.49999999999994</v>
      </c>
      <c r="BT14" s="423">
        <f>SUM(BT69:BT80)</f>
        <v>43.4</v>
      </c>
      <c r="BU14" s="422">
        <f>SUM(BU69:BU80)</f>
        <v>76.099999999999994</v>
      </c>
      <c r="BV14" s="424">
        <f>SUM(BV69:BV80)</f>
        <v>20.500000000000004</v>
      </c>
      <c r="BW14" s="423" t="s">
        <v>241</v>
      </c>
      <c r="BX14" s="423">
        <f>SUM(BX69:BX80)</f>
        <v>102.60000000000001</v>
      </c>
      <c r="BY14" s="423">
        <f>SUM(BY69:BY80)</f>
        <v>0</v>
      </c>
      <c r="BZ14" s="423">
        <f>SUM(BZ69:BZ80)</f>
        <v>127.48400000000001</v>
      </c>
      <c r="CA14" s="425">
        <f>SUM(CA69:CA80)</f>
        <v>60.599999999999987</v>
      </c>
      <c r="CB14" s="427" t="s">
        <v>241</v>
      </c>
      <c r="CC14" s="426" t="s">
        <v>241</v>
      </c>
      <c r="CD14" s="425">
        <f t="shared" ref="CD14:CT14" si="14">SUM(CD69:CD80)</f>
        <v>212.2</v>
      </c>
      <c r="CE14" s="424">
        <f t="shared" si="14"/>
        <v>652.89999999999986</v>
      </c>
      <c r="CF14" s="423">
        <f t="shared" si="14"/>
        <v>107.69999999999999</v>
      </c>
      <c r="CG14" s="422">
        <f t="shared" si="14"/>
        <v>42</v>
      </c>
      <c r="CH14" s="424">
        <f t="shared" si="14"/>
        <v>2347.2000000000003</v>
      </c>
      <c r="CI14" s="423">
        <f t="shared" si="14"/>
        <v>2904.7000000000003</v>
      </c>
      <c r="CJ14" s="423">
        <f t="shared" si="14"/>
        <v>10638.499999999998</v>
      </c>
      <c r="CK14" s="423">
        <f t="shared" si="14"/>
        <v>2298.3000000000002</v>
      </c>
      <c r="CL14" s="423">
        <f t="shared" si="14"/>
        <v>18188.7</v>
      </c>
      <c r="CM14" s="425">
        <f t="shared" si="14"/>
        <v>14000.300000000001</v>
      </c>
      <c r="CN14" s="424">
        <f t="shared" si="14"/>
        <v>3875</v>
      </c>
      <c r="CO14" s="423">
        <f t="shared" si="14"/>
        <v>4267.8</v>
      </c>
      <c r="CP14" s="425">
        <f t="shared" si="14"/>
        <v>8142.7999999999993</v>
      </c>
      <c r="CQ14" s="424">
        <f t="shared" si="14"/>
        <v>26137.3</v>
      </c>
      <c r="CR14" s="423">
        <f t="shared" si="14"/>
        <v>7403.1</v>
      </c>
      <c r="CS14" s="422">
        <f t="shared" si="14"/>
        <v>4529.3</v>
      </c>
      <c r="CT14" s="422">
        <f t="shared" si="14"/>
        <v>56998.100000000006</v>
      </c>
    </row>
    <row r="15" spans="1:98" ht="12.75" customHeight="1" x14ac:dyDescent="0.3">
      <c r="A15" s="386" t="s">
        <v>245</v>
      </c>
      <c r="B15" s="424">
        <f t="shared" ref="B15:AN15" si="15">SUM(B81:B92)</f>
        <v>1108.7</v>
      </c>
      <c r="C15" s="423">
        <f t="shared" si="15"/>
        <v>1374.2829999999999</v>
      </c>
      <c r="D15" s="423">
        <f t="shared" si="15"/>
        <v>1824.6999999999996</v>
      </c>
      <c r="E15" s="423">
        <f t="shared" si="15"/>
        <v>1415.2</v>
      </c>
      <c r="F15" s="423">
        <f t="shared" si="15"/>
        <v>5722.8829999999989</v>
      </c>
      <c r="G15" s="425">
        <f t="shared" si="15"/>
        <v>4541.3999999999996</v>
      </c>
      <c r="H15" s="424">
        <f t="shared" si="15"/>
        <v>1250.3</v>
      </c>
      <c r="I15" s="423">
        <f t="shared" si="15"/>
        <v>2307.4</v>
      </c>
      <c r="J15" s="425">
        <f t="shared" si="15"/>
        <v>3557.5</v>
      </c>
      <c r="K15" s="424">
        <f t="shared" si="15"/>
        <v>5700.6999999999989</v>
      </c>
      <c r="L15" s="423">
        <f t="shared" si="15"/>
        <v>2497.2000000000003</v>
      </c>
      <c r="M15" s="422">
        <f t="shared" si="15"/>
        <v>1129.2</v>
      </c>
      <c r="N15" s="424">
        <f t="shared" si="15"/>
        <v>408.4</v>
      </c>
      <c r="O15" s="423">
        <f t="shared" si="15"/>
        <v>749.01429999999993</v>
      </c>
      <c r="P15" s="423">
        <f t="shared" si="15"/>
        <v>3466.2</v>
      </c>
      <c r="Q15" s="423">
        <f t="shared" si="15"/>
        <v>199.40000000000003</v>
      </c>
      <c r="R15" s="423">
        <f t="shared" si="15"/>
        <v>4823.0143000000007</v>
      </c>
      <c r="S15" s="425">
        <f t="shared" si="15"/>
        <v>3701.6</v>
      </c>
      <c r="T15" s="424">
        <f t="shared" si="15"/>
        <v>642.40000000000009</v>
      </c>
      <c r="U15" s="423">
        <f t="shared" si="15"/>
        <v>954.69999999999993</v>
      </c>
      <c r="V15" s="425">
        <f t="shared" si="15"/>
        <v>1597.1000000000001</v>
      </c>
      <c r="W15" s="424">
        <f t="shared" si="15"/>
        <v>4470.9000000000005</v>
      </c>
      <c r="X15" s="423">
        <f t="shared" si="15"/>
        <v>1915.9999999999998</v>
      </c>
      <c r="Y15" s="422">
        <f t="shared" si="15"/>
        <v>1592.3</v>
      </c>
      <c r="Z15" s="424">
        <f t="shared" si="15"/>
        <v>427.19999999999993</v>
      </c>
      <c r="AA15" s="423">
        <f t="shared" si="15"/>
        <v>596.91510000000005</v>
      </c>
      <c r="AB15" s="423">
        <f t="shared" si="15"/>
        <v>2405.4</v>
      </c>
      <c r="AC15" s="423">
        <f t="shared" si="15"/>
        <v>374.30000000000007</v>
      </c>
      <c r="AD15" s="423">
        <f t="shared" si="15"/>
        <v>3803.8150999999998</v>
      </c>
      <c r="AE15" s="425">
        <f t="shared" si="15"/>
        <v>3070.1000000000004</v>
      </c>
      <c r="AF15" s="424">
        <f t="shared" si="15"/>
        <v>1030.5</v>
      </c>
      <c r="AG15" s="423">
        <f t="shared" si="15"/>
        <v>779.10000000000014</v>
      </c>
      <c r="AH15" s="425">
        <f t="shared" si="15"/>
        <v>1809.6000000000001</v>
      </c>
      <c r="AI15" s="424">
        <f t="shared" si="15"/>
        <v>6924.3</v>
      </c>
      <c r="AJ15" s="423">
        <f t="shared" si="15"/>
        <v>2377.9</v>
      </c>
      <c r="AK15" s="422">
        <f t="shared" si="15"/>
        <v>1293.2</v>
      </c>
      <c r="AL15" s="424">
        <f t="shared" si="15"/>
        <v>90.700000000000017</v>
      </c>
      <c r="AM15" s="423">
        <f t="shared" si="15"/>
        <v>161.4</v>
      </c>
      <c r="AN15" s="423">
        <f t="shared" si="15"/>
        <v>1001.8</v>
      </c>
      <c r="AO15" s="429" t="s">
        <v>241</v>
      </c>
      <c r="AP15" s="423">
        <f t="shared" ref="AP15:BC15" si="16">SUM(AP81:AP92)</f>
        <v>1253.8999999999999</v>
      </c>
      <c r="AQ15" s="425">
        <f t="shared" si="16"/>
        <v>1021.4000000000001</v>
      </c>
      <c r="AR15" s="424">
        <f t="shared" si="16"/>
        <v>186.8</v>
      </c>
      <c r="AS15" s="423">
        <f t="shared" si="16"/>
        <v>142.19999999999999</v>
      </c>
      <c r="AT15" s="425">
        <f t="shared" si="16"/>
        <v>329.40000000000003</v>
      </c>
      <c r="AU15" s="424">
        <f t="shared" si="16"/>
        <v>1689.3</v>
      </c>
      <c r="AV15" s="423">
        <f t="shared" si="16"/>
        <v>613.10000000000014</v>
      </c>
      <c r="AW15" s="422">
        <f t="shared" si="16"/>
        <v>310.3</v>
      </c>
      <c r="AX15" s="424">
        <f t="shared" si="16"/>
        <v>223.00000000000003</v>
      </c>
      <c r="AY15" s="423">
        <f t="shared" si="16"/>
        <v>285.80290000000002</v>
      </c>
      <c r="AZ15" s="423">
        <f t="shared" si="16"/>
        <v>1452.3999999999999</v>
      </c>
      <c r="BA15" s="423">
        <f t="shared" si="16"/>
        <v>0</v>
      </c>
      <c r="BB15" s="423">
        <f t="shared" si="16"/>
        <v>1961.2028999999998</v>
      </c>
      <c r="BC15" s="425">
        <f t="shared" si="16"/>
        <v>1786.8000000000002</v>
      </c>
      <c r="BD15" s="427" t="s">
        <v>241</v>
      </c>
      <c r="BE15" s="426" t="s">
        <v>241</v>
      </c>
      <c r="BF15" s="425">
        <f>SUM(BF81:BF92)</f>
        <v>1030.1999999999998</v>
      </c>
      <c r="BG15" s="424">
        <f>SUM(BG81:BG92)</f>
        <v>6304.9999999999982</v>
      </c>
      <c r="BH15" s="423">
        <f>SUM(BH81:BH92)</f>
        <v>996.19999999999993</v>
      </c>
      <c r="BI15" s="422">
        <f>SUM(BI81:BI92)</f>
        <v>362.70000000000005</v>
      </c>
      <c r="BJ15" s="424">
        <f>SUM(BJ81:BJ92)</f>
        <v>49.999999999999993</v>
      </c>
      <c r="BK15" s="423" t="s">
        <v>241</v>
      </c>
      <c r="BL15" s="423">
        <f>SUM(BL81:BL92)</f>
        <v>367.7</v>
      </c>
      <c r="BM15" s="423">
        <f>SUM(BM81:BM92)</f>
        <v>0</v>
      </c>
      <c r="BN15" s="423">
        <f>SUM(BN81:BN92)</f>
        <v>439.053</v>
      </c>
      <c r="BO15" s="425">
        <f>SUM(BO81:BO92)</f>
        <v>163.4</v>
      </c>
      <c r="BP15" s="427" t="s">
        <v>241</v>
      </c>
      <c r="BQ15" s="426" t="s">
        <v>241</v>
      </c>
      <c r="BR15" s="430" t="s">
        <v>241</v>
      </c>
      <c r="BS15" s="424">
        <f>SUM(BS81:BS92)</f>
        <v>465.20000000000005</v>
      </c>
      <c r="BT15" s="423">
        <f>SUM(BT81:BT92)</f>
        <v>58.899999999999991</v>
      </c>
      <c r="BU15" s="422">
        <f>SUM(BU81:BU92)</f>
        <v>63.699999999999989</v>
      </c>
      <c r="BV15" s="424">
        <f>SUM(BV81:BV92)</f>
        <v>19.2</v>
      </c>
      <c r="BW15" s="423" t="s">
        <v>241</v>
      </c>
      <c r="BX15" s="423">
        <f>SUM(BX81:BX92)</f>
        <v>92.8</v>
      </c>
      <c r="BY15" s="423">
        <f>SUM(BY81:BY92)</f>
        <v>0</v>
      </c>
      <c r="BZ15" s="423">
        <f>SUM(BZ81:BZ92)</f>
        <v>115.14700000000001</v>
      </c>
      <c r="CA15" s="425">
        <f>SUM(CA81:CA92)</f>
        <v>56.400000000000006</v>
      </c>
      <c r="CB15" s="427" t="s">
        <v>241</v>
      </c>
      <c r="CC15" s="426" t="s">
        <v>241</v>
      </c>
      <c r="CD15" s="425">
        <f t="shared" ref="CD15:CT15" si="17">SUM(CD81:CD92)</f>
        <v>192.1</v>
      </c>
      <c r="CE15" s="424">
        <f t="shared" si="17"/>
        <v>656.69999999999993</v>
      </c>
      <c r="CF15" s="423">
        <f t="shared" si="17"/>
        <v>108.3</v>
      </c>
      <c r="CG15" s="422">
        <f t="shared" si="17"/>
        <v>44.2</v>
      </c>
      <c r="CH15" s="424">
        <f t="shared" si="17"/>
        <v>2327.1</v>
      </c>
      <c r="CI15" s="423">
        <f t="shared" si="17"/>
        <v>3193.2999999999997</v>
      </c>
      <c r="CJ15" s="423">
        <f t="shared" si="17"/>
        <v>10611</v>
      </c>
      <c r="CK15" s="423">
        <f t="shared" si="17"/>
        <v>1990.3000000000002</v>
      </c>
      <c r="CL15" s="423">
        <f t="shared" si="17"/>
        <v>18121.699999999997</v>
      </c>
      <c r="CM15" s="425">
        <f t="shared" si="17"/>
        <v>14341.099999999999</v>
      </c>
      <c r="CN15" s="424">
        <f t="shared" si="17"/>
        <v>3941.8999999999996</v>
      </c>
      <c r="CO15" s="423">
        <f t="shared" si="17"/>
        <v>4574.5</v>
      </c>
      <c r="CP15" s="425">
        <f t="shared" si="17"/>
        <v>8516.4000000000015</v>
      </c>
      <c r="CQ15" s="424">
        <f t="shared" si="17"/>
        <v>26211.9</v>
      </c>
      <c r="CR15" s="423">
        <f t="shared" si="17"/>
        <v>8567</v>
      </c>
      <c r="CS15" s="422">
        <f t="shared" si="17"/>
        <v>4795.5999999999995</v>
      </c>
      <c r="CT15" s="422">
        <f t="shared" si="17"/>
        <v>57645.600000000006</v>
      </c>
    </row>
    <row r="16" spans="1:98" ht="12.75" customHeight="1" x14ac:dyDescent="0.3">
      <c r="A16" s="386" t="s">
        <v>244</v>
      </c>
      <c r="B16" s="424">
        <f t="shared" ref="B16:AG16" si="18">SUM(B93:B104)</f>
        <v>1062.5999999999999</v>
      </c>
      <c r="C16" s="423">
        <f t="shared" si="18"/>
        <v>1422.1150999999998</v>
      </c>
      <c r="D16" s="423">
        <f t="shared" si="18"/>
        <v>1926.1999999999998</v>
      </c>
      <c r="E16" s="423">
        <f t="shared" si="18"/>
        <v>1388.6</v>
      </c>
      <c r="F16" s="423">
        <f t="shared" si="18"/>
        <v>5799.5151000000005</v>
      </c>
      <c r="G16" s="425">
        <f t="shared" si="18"/>
        <v>4560.4000000000005</v>
      </c>
      <c r="H16" s="424">
        <f t="shared" si="18"/>
        <v>1270.0999999999999</v>
      </c>
      <c r="I16" s="423">
        <f t="shared" si="18"/>
        <v>2504.3000000000002</v>
      </c>
      <c r="J16" s="425">
        <f t="shared" si="18"/>
        <v>3774.4</v>
      </c>
      <c r="K16" s="424">
        <f t="shared" si="18"/>
        <v>5976.5</v>
      </c>
      <c r="L16" s="423">
        <f t="shared" si="18"/>
        <v>2783.1000000000004</v>
      </c>
      <c r="M16" s="422">
        <f t="shared" si="18"/>
        <v>1025.8</v>
      </c>
      <c r="N16" s="424">
        <f t="shared" si="18"/>
        <v>414.7</v>
      </c>
      <c r="O16" s="423">
        <f t="shared" si="18"/>
        <v>779.64440000000002</v>
      </c>
      <c r="P16" s="423">
        <f t="shared" si="18"/>
        <v>3419.8</v>
      </c>
      <c r="Q16" s="423">
        <f t="shared" si="18"/>
        <v>219.8</v>
      </c>
      <c r="R16" s="423">
        <f t="shared" si="18"/>
        <v>4833.9444000000003</v>
      </c>
      <c r="S16" s="425">
        <f t="shared" si="18"/>
        <v>3662.1000000000004</v>
      </c>
      <c r="T16" s="424">
        <f t="shared" si="18"/>
        <v>650.79999999999995</v>
      </c>
      <c r="U16" s="423">
        <f t="shared" si="18"/>
        <v>1037.5</v>
      </c>
      <c r="V16" s="425">
        <f t="shared" si="18"/>
        <v>1688.2999999999997</v>
      </c>
      <c r="W16" s="424">
        <f t="shared" si="18"/>
        <v>4685.5</v>
      </c>
      <c r="X16" s="423">
        <f t="shared" si="18"/>
        <v>2035.1000000000004</v>
      </c>
      <c r="Y16" s="422">
        <f t="shared" si="18"/>
        <v>1423.6</v>
      </c>
      <c r="Z16" s="424">
        <f t="shared" si="18"/>
        <v>412.5</v>
      </c>
      <c r="AA16" s="423">
        <f t="shared" si="18"/>
        <v>601.44860000000006</v>
      </c>
      <c r="AB16" s="423">
        <f t="shared" si="18"/>
        <v>2227.4</v>
      </c>
      <c r="AC16" s="423">
        <f t="shared" si="18"/>
        <v>451.4</v>
      </c>
      <c r="AD16" s="423">
        <f t="shared" si="18"/>
        <v>3692.7485999999994</v>
      </c>
      <c r="AE16" s="425">
        <f t="shared" si="18"/>
        <v>3259.9999999999995</v>
      </c>
      <c r="AF16" s="424">
        <f t="shared" si="18"/>
        <v>1016.9000000000001</v>
      </c>
      <c r="AG16" s="423">
        <f t="shared" si="18"/>
        <v>877.80000000000018</v>
      </c>
      <c r="AH16" s="425">
        <f t="shared" ref="AH16:BC16" si="19">SUM(AH93:AH104)</f>
        <v>1894.7000000000003</v>
      </c>
      <c r="AI16" s="424">
        <f t="shared" si="19"/>
        <v>7184.4</v>
      </c>
      <c r="AJ16" s="423">
        <f t="shared" si="19"/>
        <v>2427.4</v>
      </c>
      <c r="AK16" s="422">
        <f t="shared" si="19"/>
        <v>1206.2</v>
      </c>
      <c r="AL16" s="424">
        <f t="shared" si="19"/>
        <v>94</v>
      </c>
      <c r="AM16" s="423">
        <f t="shared" si="19"/>
        <v>164.29999999999998</v>
      </c>
      <c r="AN16" s="423">
        <f t="shared" si="19"/>
        <v>997.3</v>
      </c>
      <c r="AO16" s="429">
        <f t="shared" si="19"/>
        <v>0</v>
      </c>
      <c r="AP16" s="423">
        <f t="shared" si="19"/>
        <v>1255.5999999999999</v>
      </c>
      <c r="AQ16" s="425">
        <f t="shared" si="19"/>
        <v>1037.9000000000001</v>
      </c>
      <c r="AR16" s="424">
        <f t="shared" si="19"/>
        <v>184.9</v>
      </c>
      <c r="AS16" s="423">
        <f t="shared" si="19"/>
        <v>157.29999999999998</v>
      </c>
      <c r="AT16" s="425">
        <f t="shared" si="19"/>
        <v>341.9</v>
      </c>
      <c r="AU16" s="424">
        <f t="shared" si="19"/>
        <v>1673.2</v>
      </c>
      <c r="AV16" s="423">
        <f t="shared" si="19"/>
        <v>613.1</v>
      </c>
      <c r="AW16" s="422">
        <f t="shared" si="19"/>
        <v>288</v>
      </c>
      <c r="AX16" s="424">
        <f t="shared" si="19"/>
        <v>216.7</v>
      </c>
      <c r="AY16" s="423">
        <f t="shared" si="19"/>
        <v>281.23749999999995</v>
      </c>
      <c r="AZ16" s="423">
        <f t="shared" si="19"/>
        <v>1440.8000000000002</v>
      </c>
      <c r="BA16" s="423">
        <f t="shared" si="19"/>
        <v>0</v>
      </c>
      <c r="BB16" s="423">
        <f t="shared" si="19"/>
        <v>1938.7375</v>
      </c>
      <c r="BC16" s="425">
        <f t="shared" si="19"/>
        <v>1915.3</v>
      </c>
      <c r="BD16" s="427" t="s">
        <v>241</v>
      </c>
      <c r="BE16" s="426" t="s">
        <v>241</v>
      </c>
      <c r="BF16" s="425">
        <f>SUM(BF93:BF104)</f>
        <v>1024.8</v>
      </c>
      <c r="BG16" s="424">
        <f>SUM(BG93:BG104)</f>
        <v>6519.8</v>
      </c>
      <c r="BH16" s="423">
        <f>SUM(BH93:BH104)</f>
        <v>1074.4000000000001</v>
      </c>
      <c r="BI16" s="422">
        <f>SUM(BI93:BI104)</f>
        <v>472.29999999999995</v>
      </c>
      <c r="BJ16" s="424">
        <f>SUM(BJ93:BJ104)</f>
        <v>48.4</v>
      </c>
      <c r="BK16" s="423" t="s">
        <v>241</v>
      </c>
      <c r="BL16" s="423">
        <f>SUM(BL93:BL104)</f>
        <v>357.40000000000003</v>
      </c>
      <c r="BM16" s="423">
        <f>SUM(BM93:BM104)</f>
        <v>0</v>
      </c>
      <c r="BN16" s="423">
        <f>SUM(BN93:BN104)</f>
        <v>428.24999999999994</v>
      </c>
      <c r="BO16" s="425">
        <f>SUM(BO93:BO104)</f>
        <v>192.1</v>
      </c>
      <c r="BP16" s="427" t="s">
        <v>241</v>
      </c>
      <c r="BQ16" s="426" t="s">
        <v>241</v>
      </c>
      <c r="BR16" s="430" t="s">
        <v>241</v>
      </c>
      <c r="BS16" s="424">
        <f>SUM(BS93:BS104)</f>
        <v>468.59999999999997</v>
      </c>
      <c r="BT16" s="423">
        <f>SUM(BT93:BT104)</f>
        <v>89.300000000000011</v>
      </c>
      <c r="BU16" s="422">
        <f>SUM(BU93:BU104)</f>
        <v>62.399999999999991</v>
      </c>
      <c r="BV16" s="424">
        <f>SUM(BV93:BV104)</f>
        <v>17.100000000000001</v>
      </c>
      <c r="BW16" s="423" t="s">
        <v>241</v>
      </c>
      <c r="BX16" s="423">
        <f>SUM(BX93:BX104)</f>
        <v>89.600000000000009</v>
      </c>
      <c r="BY16" s="423">
        <f>SUM(BY93:BY104)</f>
        <v>0</v>
      </c>
      <c r="BZ16" s="423">
        <f>SUM(BZ93:BZ104)</f>
        <v>109.79299999999999</v>
      </c>
      <c r="CA16" s="425">
        <f>SUM(CA93:CA104)</f>
        <v>63.400000000000006</v>
      </c>
      <c r="CB16" s="427" t="s">
        <v>241</v>
      </c>
      <c r="CC16" s="426" t="s">
        <v>241</v>
      </c>
      <c r="CD16" s="425">
        <f t="shared" ref="CD16:CT16" si="20">SUM(CD93:CD104)</f>
        <v>201.3</v>
      </c>
      <c r="CE16" s="424">
        <f t="shared" si="20"/>
        <v>679.3</v>
      </c>
      <c r="CF16" s="423">
        <f t="shared" si="20"/>
        <v>105</v>
      </c>
      <c r="CG16" s="422">
        <f t="shared" si="20"/>
        <v>41.500000000000007</v>
      </c>
      <c r="CH16" s="424">
        <f t="shared" si="20"/>
        <v>2265.5000000000005</v>
      </c>
      <c r="CI16" s="423">
        <f t="shared" si="20"/>
        <v>3275.9000000000005</v>
      </c>
      <c r="CJ16" s="423">
        <f t="shared" si="20"/>
        <v>10458</v>
      </c>
      <c r="CK16" s="423">
        <f t="shared" si="20"/>
        <v>2063.2000000000003</v>
      </c>
      <c r="CL16" s="423">
        <f t="shared" si="20"/>
        <v>18062.600000000002</v>
      </c>
      <c r="CM16" s="425">
        <f t="shared" si="20"/>
        <v>14691.199999999999</v>
      </c>
      <c r="CN16" s="424">
        <f t="shared" si="20"/>
        <v>3928.2000000000003</v>
      </c>
      <c r="CO16" s="423">
        <f t="shared" si="20"/>
        <v>4997.2999999999993</v>
      </c>
      <c r="CP16" s="425">
        <f t="shared" si="20"/>
        <v>8925.5</v>
      </c>
      <c r="CQ16" s="424">
        <f t="shared" si="20"/>
        <v>27186.799999999999</v>
      </c>
      <c r="CR16" s="423">
        <f t="shared" si="20"/>
        <v>9127.9000000000015</v>
      </c>
      <c r="CS16" s="422">
        <f t="shared" si="20"/>
        <v>4519.8</v>
      </c>
      <c r="CT16" s="422">
        <f t="shared" si="20"/>
        <v>58694.700000000012</v>
      </c>
    </row>
    <row r="17" spans="1:101" ht="12.75" customHeight="1" x14ac:dyDescent="0.3">
      <c r="A17" s="386" t="s">
        <v>243</v>
      </c>
      <c r="B17" s="424">
        <f t="shared" ref="B17:AG17" si="21">SUM(B105:B116)</f>
        <v>1055.8</v>
      </c>
      <c r="C17" s="423">
        <f t="shared" si="21"/>
        <v>1399.1627999999998</v>
      </c>
      <c r="D17" s="423">
        <f t="shared" si="21"/>
        <v>1908.3</v>
      </c>
      <c r="E17" s="423">
        <f t="shared" si="21"/>
        <v>1432.6</v>
      </c>
      <c r="F17" s="423">
        <f t="shared" si="21"/>
        <v>5795.8628000000008</v>
      </c>
      <c r="G17" s="425">
        <f t="shared" si="21"/>
        <v>4615.3999999999996</v>
      </c>
      <c r="H17" s="424">
        <f t="shared" si="21"/>
        <v>960.6</v>
      </c>
      <c r="I17" s="423">
        <f t="shared" si="21"/>
        <v>2773.7000000000003</v>
      </c>
      <c r="J17" s="425">
        <f t="shared" si="21"/>
        <v>3734.3000000000006</v>
      </c>
      <c r="K17" s="424">
        <f t="shared" si="21"/>
        <v>6521.2000000000007</v>
      </c>
      <c r="L17" s="423">
        <f t="shared" si="21"/>
        <v>3051.8999999999996</v>
      </c>
      <c r="M17" s="422">
        <f t="shared" si="21"/>
        <v>1013.5</v>
      </c>
      <c r="N17" s="424">
        <f t="shared" si="21"/>
        <v>412.50000000000006</v>
      </c>
      <c r="O17" s="423">
        <f t="shared" si="21"/>
        <v>761.78339999999992</v>
      </c>
      <c r="P17" s="423">
        <f t="shared" si="21"/>
        <v>3288.6999999999994</v>
      </c>
      <c r="Q17" s="423">
        <f t="shared" si="21"/>
        <v>290.8</v>
      </c>
      <c r="R17" s="423">
        <f t="shared" si="21"/>
        <v>4753.7834000000003</v>
      </c>
      <c r="S17" s="425">
        <f t="shared" si="21"/>
        <v>3885.8</v>
      </c>
      <c r="T17" s="424">
        <f t="shared" si="21"/>
        <v>760.69999999999993</v>
      </c>
      <c r="U17" s="423">
        <f t="shared" si="21"/>
        <v>1294.7999999999997</v>
      </c>
      <c r="V17" s="425">
        <f t="shared" si="21"/>
        <v>2055.5</v>
      </c>
      <c r="W17" s="424">
        <f t="shared" si="21"/>
        <v>4905.3999999999996</v>
      </c>
      <c r="X17" s="423">
        <f t="shared" si="21"/>
        <v>2254.5</v>
      </c>
      <c r="Y17" s="422">
        <f t="shared" si="21"/>
        <v>1405.7</v>
      </c>
      <c r="Z17" s="424">
        <f t="shared" si="21"/>
        <v>396.70000000000005</v>
      </c>
      <c r="AA17" s="423">
        <f t="shared" si="21"/>
        <v>594.61649999999986</v>
      </c>
      <c r="AB17" s="423">
        <f t="shared" si="21"/>
        <v>2103.4</v>
      </c>
      <c r="AC17" s="423">
        <f t="shared" si="21"/>
        <v>611.80000000000007</v>
      </c>
      <c r="AD17" s="423">
        <f t="shared" si="21"/>
        <v>3706.5165000000002</v>
      </c>
      <c r="AE17" s="425">
        <f t="shared" si="21"/>
        <v>3385</v>
      </c>
      <c r="AF17" s="424">
        <f t="shared" si="21"/>
        <v>998.5</v>
      </c>
      <c r="AG17" s="423">
        <f t="shared" si="21"/>
        <v>979.60000000000014</v>
      </c>
      <c r="AH17" s="425">
        <f t="shared" ref="AH17:BC17" si="22">SUM(AH105:AH116)</f>
        <v>1978.1000000000004</v>
      </c>
      <c r="AI17" s="424">
        <f t="shared" si="22"/>
        <v>7646.4000000000005</v>
      </c>
      <c r="AJ17" s="423">
        <f t="shared" si="22"/>
        <v>2570.9</v>
      </c>
      <c r="AK17" s="422">
        <f t="shared" si="22"/>
        <v>1221.4000000000001</v>
      </c>
      <c r="AL17" s="424">
        <f t="shared" si="22"/>
        <v>93.300000000000011</v>
      </c>
      <c r="AM17" s="423">
        <f t="shared" si="22"/>
        <v>158.3682</v>
      </c>
      <c r="AN17" s="423">
        <f t="shared" si="22"/>
        <v>991.40000000000009</v>
      </c>
      <c r="AO17" s="429">
        <f t="shared" si="22"/>
        <v>0</v>
      </c>
      <c r="AP17" s="423">
        <f t="shared" si="22"/>
        <v>1243.0682000000002</v>
      </c>
      <c r="AQ17" s="425">
        <f t="shared" si="22"/>
        <v>1012.5</v>
      </c>
      <c r="AR17" s="424">
        <f t="shared" si="22"/>
        <v>194.79999999999998</v>
      </c>
      <c r="AS17" s="423">
        <f t="shared" si="22"/>
        <v>157.19999999999999</v>
      </c>
      <c r="AT17" s="425">
        <f t="shared" si="22"/>
        <v>352.1</v>
      </c>
      <c r="AU17" s="424">
        <f t="shared" si="22"/>
        <v>1804.3</v>
      </c>
      <c r="AV17" s="423">
        <f t="shared" si="22"/>
        <v>649.69999999999993</v>
      </c>
      <c r="AW17" s="422">
        <f t="shared" si="22"/>
        <v>260.00000000000006</v>
      </c>
      <c r="AX17" s="424">
        <f t="shared" si="22"/>
        <v>212</v>
      </c>
      <c r="AY17" s="423">
        <f t="shared" si="22"/>
        <v>256.27570000000003</v>
      </c>
      <c r="AZ17" s="423">
        <f t="shared" si="22"/>
        <v>1369</v>
      </c>
      <c r="BA17" s="423">
        <f t="shared" si="22"/>
        <v>0</v>
      </c>
      <c r="BB17" s="423">
        <f t="shared" si="22"/>
        <v>1837.2756999999997</v>
      </c>
      <c r="BC17" s="425">
        <f t="shared" si="22"/>
        <v>1817.0000000000002</v>
      </c>
      <c r="BD17" s="427" t="s">
        <v>241</v>
      </c>
      <c r="BE17" s="426" t="s">
        <v>241</v>
      </c>
      <c r="BF17" s="425">
        <f>SUM(BF105:BF116)</f>
        <v>1016.7</v>
      </c>
      <c r="BG17" s="424">
        <f>SUM(BG105:BG116)</f>
        <v>6636.5</v>
      </c>
      <c r="BH17" s="423">
        <f>SUM(BH105:BH116)</f>
        <v>1112.5999999999999</v>
      </c>
      <c r="BI17" s="422">
        <f>SUM(BI105:BI116)</f>
        <v>398.40000000000003</v>
      </c>
      <c r="BJ17" s="424">
        <f>SUM(BJ105:BJ116)</f>
        <v>47.1</v>
      </c>
      <c r="BK17" s="423" t="s">
        <v>241</v>
      </c>
      <c r="BL17" s="423">
        <f>SUM(BL105:BL116)</f>
        <v>318.90000000000003</v>
      </c>
      <c r="BM17" s="423">
        <f>SUM(BM105:BM116)</f>
        <v>0</v>
      </c>
      <c r="BN17" s="423">
        <f>SUM(BN105:BN116)</f>
        <v>387.65800000000002</v>
      </c>
      <c r="BO17" s="425">
        <f>SUM(BO105:BO116)</f>
        <v>235</v>
      </c>
      <c r="BP17" s="427" t="s">
        <v>241</v>
      </c>
      <c r="BQ17" s="426" t="s">
        <v>241</v>
      </c>
      <c r="BR17" s="430" t="s">
        <v>241</v>
      </c>
      <c r="BS17" s="424">
        <f>SUM(BS105:BS116)</f>
        <v>495.89999999999992</v>
      </c>
      <c r="BT17" s="423">
        <f>SUM(BT105:BT116)</f>
        <v>115.99999999999999</v>
      </c>
      <c r="BU17" s="422">
        <f>SUM(BU105:BU116)</f>
        <v>69.800000000000011</v>
      </c>
      <c r="BV17" s="424">
        <f>SUM(BV105:BV116)</f>
        <v>17.399999999999999</v>
      </c>
      <c r="BW17" s="423" t="s">
        <v>241</v>
      </c>
      <c r="BX17" s="423">
        <f>SUM(BX105:BX116)</f>
        <v>88.799999999999983</v>
      </c>
      <c r="BY17" s="423">
        <f>SUM(BY105:BY116)</f>
        <v>0</v>
      </c>
      <c r="BZ17" s="423">
        <f>SUM(BZ105:BZ116)</f>
        <v>109.58799999999999</v>
      </c>
      <c r="CA17" s="425">
        <f>SUM(CA105:CA116)</f>
        <v>88.999999999999986</v>
      </c>
      <c r="CB17" s="427" t="s">
        <v>241</v>
      </c>
      <c r="CC17" s="426" t="s">
        <v>241</v>
      </c>
      <c r="CD17" s="425">
        <f t="shared" ref="CD17:CT17" si="23">SUM(CD105:CD116)</f>
        <v>176.4</v>
      </c>
      <c r="CE17" s="424">
        <f t="shared" si="23"/>
        <v>766.9</v>
      </c>
      <c r="CF17" s="423">
        <f t="shared" si="23"/>
        <v>106.89999999999999</v>
      </c>
      <c r="CG17" s="422">
        <f t="shared" si="23"/>
        <v>39.800000000000004</v>
      </c>
      <c r="CH17" s="424">
        <f t="shared" si="23"/>
        <v>2234.8999999999996</v>
      </c>
      <c r="CI17" s="423">
        <f t="shared" si="23"/>
        <v>3195.3999999999996</v>
      </c>
      <c r="CJ17" s="423">
        <f t="shared" si="23"/>
        <v>10068.700000000001</v>
      </c>
      <c r="CK17" s="423">
        <f t="shared" si="23"/>
        <v>2335.6</v>
      </c>
      <c r="CL17" s="423">
        <f t="shared" si="23"/>
        <v>17834.599999999999</v>
      </c>
      <c r="CM17" s="425">
        <f t="shared" si="23"/>
        <v>15039.699999999999</v>
      </c>
      <c r="CN17" s="424">
        <f t="shared" si="23"/>
        <v>3668.7999999999993</v>
      </c>
      <c r="CO17" s="423">
        <f t="shared" si="23"/>
        <v>5644.0999999999995</v>
      </c>
      <c r="CP17" s="425">
        <f t="shared" si="23"/>
        <v>9312.9</v>
      </c>
      <c r="CQ17" s="424">
        <f t="shared" si="23"/>
        <v>28776.900000000005</v>
      </c>
      <c r="CR17" s="423">
        <f t="shared" si="23"/>
        <v>9862.8000000000011</v>
      </c>
      <c r="CS17" s="422">
        <f t="shared" si="23"/>
        <v>4408.6000000000004</v>
      </c>
      <c r="CT17" s="422">
        <f t="shared" si="23"/>
        <v>60332.999999999993</v>
      </c>
    </row>
    <row r="18" spans="1:101" ht="18" customHeight="1" x14ac:dyDescent="0.3">
      <c r="A18" s="386" t="s">
        <v>242</v>
      </c>
      <c r="B18" s="424">
        <f t="shared" ref="B18:AG18" si="24">SUM(B117:B128)</f>
        <v>1057.9000000000001</v>
      </c>
      <c r="C18" s="423">
        <f t="shared" si="24"/>
        <v>1362.6275999999998</v>
      </c>
      <c r="D18" s="423">
        <f t="shared" si="24"/>
        <v>1823.6</v>
      </c>
      <c r="E18" s="423">
        <f t="shared" si="24"/>
        <v>1430.6000000000001</v>
      </c>
      <c r="F18" s="423">
        <f t="shared" si="24"/>
        <v>5674.7276000000011</v>
      </c>
      <c r="G18" s="425">
        <f t="shared" si="24"/>
        <v>4500</v>
      </c>
      <c r="H18" s="424">
        <f t="shared" si="24"/>
        <v>746.2</v>
      </c>
      <c r="I18" s="423">
        <f t="shared" si="24"/>
        <v>2768.2</v>
      </c>
      <c r="J18" s="425">
        <f t="shared" si="24"/>
        <v>3514</v>
      </c>
      <c r="K18" s="424">
        <f t="shared" si="24"/>
        <v>6744.1999999999989</v>
      </c>
      <c r="L18" s="423">
        <f t="shared" si="24"/>
        <v>3128.4</v>
      </c>
      <c r="M18" s="422">
        <f t="shared" si="24"/>
        <v>999.90000000000009</v>
      </c>
      <c r="N18" s="424">
        <f t="shared" si="24"/>
        <v>401.3</v>
      </c>
      <c r="O18" s="423">
        <f t="shared" si="24"/>
        <v>744.69830000000002</v>
      </c>
      <c r="P18" s="423">
        <f t="shared" si="24"/>
        <v>3262.4</v>
      </c>
      <c r="Q18" s="423">
        <f t="shared" si="24"/>
        <v>353.79999999999995</v>
      </c>
      <c r="R18" s="423">
        <f t="shared" si="24"/>
        <v>4762.1983</v>
      </c>
      <c r="S18" s="425">
        <f t="shared" si="24"/>
        <v>4071.0000000000005</v>
      </c>
      <c r="T18" s="424">
        <f t="shared" si="24"/>
        <v>735.69999999999993</v>
      </c>
      <c r="U18" s="423">
        <f t="shared" si="24"/>
        <v>1639.3</v>
      </c>
      <c r="V18" s="425">
        <f t="shared" si="24"/>
        <v>2375</v>
      </c>
      <c r="W18" s="424">
        <f t="shared" si="24"/>
        <v>4995.8999999999996</v>
      </c>
      <c r="X18" s="423">
        <f t="shared" si="24"/>
        <v>2382.6999999999998</v>
      </c>
      <c r="Y18" s="422">
        <f t="shared" si="24"/>
        <v>1401.8</v>
      </c>
      <c r="Z18" s="424">
        <f t="shared" si="24"/>
        <v>369.1</v>
      </c>
      <c r="AA18" s="423">
        <f t="shared" si="24"/>
        <v>579.03790000000004</v>
      </c>
      <c r="AB18" s="423">
        <f t="shared" si="24"/>
        <v>2026.4</v>
      </c>
      <c r="AC18" s="423">
        <f t="shared" si="24"/>
        <v>651</v>
      </c>
      <c r="AD18" s="423">
        <f t="shared" si="24"/>
        <v>3625.5378999999998</v>
      </c>
      <c r="AE18" s="425">
        <f t="shared" si="24"/>
        <v>3128.6</v>
      </c>
      <c r="AF18" s="424">
        <f t="shared" si="24"/>
        <v>971.80000000000007</v>
      </c>
      <c r="AG18" s="423">
        <f t="shared" si="24"/>
        <v>982.30000000000007</v>
      </c>
      <c r="AH18" s="425">
        <f t="shared" ref="AH18:BC18" si="25">SUM(AH117:AH128)</f>
        <v>1954.1000000000001</v>
      </c>
      <c r="AI18" s="424">
        <f t="shared" si="25"/>
        <v>7726.4000000000015</v>
      </c>
      <c r="AJ18" s="423">
        <f t="shared" si="25"/>
        <v>2528.9000000000005</v>
      </c>
      <c r="AK18" s="422">
        <f t="shared" si="25"/>
        <v>1159</v>
      </c>
      <c r="AL18" s="424">
        <f t="shared" si="25"/>
        <v>88.6</v>
      </c>
      <c r="AM18" s="423">
        <f t="shared" si="25"/>
        <v>147.03220000000002</v>
      </c>
      <c r="AN18" s="423">
        <f t="shared" si="25"/>
        <v>953.1</v>
      </c>
      <c r="AO18" s="429">
        <f t="shared" si="25"/>
        <v>0</v>
      </c>
      <c r="AP18" s="423">
        <f t="shared" si="25"/>
        <v>1188.7322000000001</v>
      </c>
      <c r="AQ18" s="425">
        <f t="shared" si="25"/>
        <v>956.2</v>
      </c>
      <c r="AR18" s="424">
        <f t="shared" si="25"/>
        <v>65.900000000000006</v>
      </c>
      <c r="AS18" s="423">
        <f t="shared" si="25"/>
        <v>50.399999999999991</v>
      </c>
      <c r="AT18" s="425">
        <f t="shared" si="25"/>
        <v>352.8</v>
      </c>
      <c r="AU18" s="424">
        <f t="shared" si="25"/>
        <v>1778.2</v>
      </c>
      <c r="AV18" s="423">
        <f t="shared" si="25"/>
        <v>621.5</v>
      </c>
      <c r="AW18" s="422">
        <f t="shared" si="25"/>
        <v>240.6</v>
      </c>
      <c r="AX18" s="424">
        <f t="shared" si="25"/>
        <v>212.3</v>
      </c>
      <c r="AY18" s="423">
        <f t="shared" si="25"/>
        <v>240.363</v>
      </c>
      <c r="AZ18" s="423">
        <f t="shared" si="25"/>
        <v>1363.8000000000002</v>
      </c>
      <c r="BA18" s="423">
        <f t="shared" si="25"/>
        <v>0</v>
      </c>
      <c r="BB18" s="423">
        <f t="shared" si="25"/>
        <v>1816.463</v>
      </c>
      <c r="BC18" s="425">
        <f t="shared" si="25"/>
        <v>1612.5000000000002</v>
      </c>
      <c r="BD18" s="427" t="s">
        <v>241</v>
      </c>
      <c r="BE18" s="426" t="s">
        <v>241</v>
      </c>
      <c r="BF18" s="425">
        <f>SUM(BF117:BF128)</f>
        <v>1018.4</v>
      </c>
      <c r="BG18" s="424">
        <f>SUM(BG117:BG128)</f>
        <v>6644.4</v>
      </c>
      <c r="BH18" s="423">
        <f>SUM(BH117:BH128)</f>
        <v>1115.3999999999999</v>
      </c>
      <c r="BI18" s="422">
        <f>SUM(BI117:BI128)</f>
        <v>469.09999999999997</v>
      </c>
      <c r="BJ18" s="424">
        <f>SUM(BJ117:BJ128)</f>
        <v>46</v>
      </c>
      <c r="BK18" s="423" t="s">
        <v>241</v>
      </c>
      <c r="BL18" s="423">
        <f>SUM(BL117:BL128)</f>
        <v>332.2</v>
      </c>
      <c r="BM18" s="423">
        <f>SUM(BM117:BM128)</f>
        <v>0</v>
      </c>
      <c r="BN18" s="423">
        <f>SUM(BN117:BN128)</f>
        <v>381.26400000000001</v>
      </c>
      <c r="BO18" s="425">
        <f>SUM(BO117:BO128)</f>
        <v>278.10000000000002</v>
      </c>
      <c r="BP18" s="427" t="s">
        <v>241</v>
      </c>
      <c r="BQ18" s="426" t="s">
        <v>241</v>
      </c>
      <c r="BR18" s="430" t="s">
        <v>241</v>
      </c>
      <c r="BS18" s="424">
        <f>SUM(BS117:BS128)</f>
        <v>547.6</v>
      </c>
      <c r="BT18" s="423">
        <f>SUM(BT117:BT128)</f>
        <v>147.89999999999998</v>
      </c>
      <c r="BU18" s="422">
        <f>SUM(BU117:BU128)</f>
        <v>71</v>
      </c>
      <c r="BV18" s="424">
        <f>SUM(BV117:BV128)</f>
        <v>20.9</v>
      </c>
      <c r="BW18" s="423" t="s">
        <v>241</v>
      </c>
      <c r="BX18" s="423">
        <f>SUM(BX117:BX128)</f>
        <v>100.60000000000001</v>
      </c>
      <c r="BY18" s="423">
        <f>SUM(BY117:BY128)</f>
        <v>0</v>
      </c>
      <c r="BZ18" s="423">
        <f>SUM(BZ117:BZ128)</f>
        <v>122.05500000000001</v>
      </c>
      <c r="CA18" s="425">
        <f>SUM(CA117:CA128)</f>
        <v>103.7</v>
      </c>
      <c r="CB18" s="427" t="s">
        <v>241</v>
      </c>
      <c r="CC18" s="426" t="s">
        <v>241</v>
      </c>
      <c r="CD18" s="425">
        <f t="shared" ref="CD18:CT18" si="26">SUM(CD117:CD128)</f>
        <v>220.29999999999998</v>
      </c>
      <c r="CE18" s="424">
        <f t="shared" si="26"/>
        <v>818.49999999999989</v>
      </c>
      <c r="CF18" s="423">
        <f t="shared" si="26"/>
        <v>120.29999999999998</v>
      </c>
      <c r="CG18" s="422">
        <f t="shared" si="26"/>
        <v>43.1</v>
      </c>
      <c r="CH18" s="424">
        <f t="shared" si="26"/>
        <v>2195.4</v>
      </c>
      <c r="CI18" s="423">
        <f t="shared" si="26"/>
        <v>3077.9000000000005</v>
      </c>
      <c r="CJ18" s="423">
        <f t="shared" si="26"/>
        <v>9862.1</v>
      </c>
      <c r="CK18" s="423">
        <f t="shared" si="26"/>
        <v>2435</v>
      </c>
      <c r="CL18" s="423">
        <f t="shared" si="26"/>
        <v>17570.400000000001</v>
      </c>
      <c r="CM18" s="425">
        <f t="shared" si="26"/>
        <v>14650.1</v>
      </c>
      <c r="CN18" s="424">
        <f t="shared" si="26"/>
        <v>3445.5999999999995</v>
      </c>
      <c r="CO18" s="423">
        <f t="shared" si="26"/>
        <v>5988.5999999999995</v>
      </c>
      <c r="CP18" s="425">
        <f t="shared" si="26"/>
        <v>9434.2000000000007</v>
      </c>
      <c r="CQ18" s="424">
        <f t="shared" si="26"/>
        <v>29255.1</v>
      </c>
      <c r="CR18" s="423">
        <f t="shared" si="26"/>
        <v>10044.800000000001</v>
      </c>
      <c r="CS18" s="422">
        <f t="shared" si="26"/>
        <v>4384.5</v>
      </c>
      <c r="CT18" s="422">
        <f t="shared" si="26"/>
        <v>60644.2</v>
      </c>
    </row>
    <row r="19" spans="1:101" ht="12.75" customHeight="1" x14ac:dyDescent="0.3">
      <c r="A19" s="386" t="s">
        <v>278</v>
      </c>
      <c r="B19" s="424">
        <f t="shared" ref="B19:AQ19" si="27">SUM(B129:B140)</f>
        <v>931.49999999999989</v>
      </c>
      <c r="C19" s="423">
        <f t="shared" si="27"/>
        <v>1273.4201</v>
      </c>
      <c r="D19" s="423">
        <f t="shared" si="27"/>
        <v>1665.9</v>
      </c>
      <c r="E19" s="423">
        <f t="shared" si="27"/>
        <v>1241.3</v>
      </c>
      <c r="F19" s="423">
        <f t="shared" si="27"/>
        <v>5112.120100000001</v>
      </c>
      <c r="G19" s="425">
        <f t="shared" si="27"/>
        <v>3940.3000000000011</v>
      </c>
      <c r="H19" s="424">
        <f t="shared" si="27"/>
        <v>591.09999999999991</v>
      </c>
      <c r="I19" s="423">
        <f t="shared" si="27"/>
        <v>2165.9</v>
      </c>
      <c r="J19" s="425">
        <f t="shared" si="27"/>
        <v>2756.9</v>
      </c>
      <c r="K19" s="424">
        <f t="shared" si="27"/>
        <v>6742.8</v>
      </c>
      <c r="L19" s="423">
        <f t="shared" si="27"/>
        <v>3077.7</v>
      </c>
      <c r="M19" s="422">
        <f t="shared" si="27"/>
        <v>850.59999999999991</v>
      </c>
      <c r="N19" s="424">
        <f t="shared" si="27"/>
        <v>376.4</v>
      </c>
      <c r="O19" s="423">
        <f t="shared" si="27"/>
        <v>695.41170000000011</v>
      </c>
      <c r="P19" s="423">
        <f t="shared" si="27"/>
        <v>2947.9</v>
      </c>
      <c r="Q19" s="423">
        <f t="shared" si="27"/>
        <v>316.29999999999995</v>
      </c>
      <c r="R19" s="423">
        <f t="shared" si="27"/>
        <v>4336.0117</v>
      </c>
      <c r="S19" s="425">
        <f t="shared" si="27"/>
        <v>3626.2999999999997</v>
      </c>
      <c r="T19" s="424">
        <f t="shared" si="27"/>
        <v>552.20000000000005</v>
      </c>
      <c r="U19" s="423">
        <f t="shared" si="27"/>
        <v>1248.5999999999999</v>
      </c>
      <c r="V19" s="425">
        <f t="shared" si="27"/>
        <v>1800.7999999999997</v>
      </c>
      <c r="W19" s="424">
        <f t="shared" si="27"/>
        <v>5168.5</v>
      </c>
      <c r="X19" s="423">
        <f t="shared" si="27"/>
        <v>2345.7999999999997</v>
      </c>
      <c r="Y19" s="422">
        <f t="shared" si="27"/>
        <v>1348.3</v>
      </c>
      <c r="Z19" s="424">
        <f t="shared" si="27"/>
        <v>338.59999999999997</v>
      </c>
      <c r="AA19" s="423">
        <f t="shared" si="27"/>
        <v>569.01650000000006</v>
      </c>
      <c r="AB19" s="423">
        <f t="shared" si="27"/>
        <v>1843.2999999999995</v>
      </c>
      <c r="AC19" s="423">
        <f t="shared" si="27"/>
        <v>601</v>
      </c>
      <c r="AD19" s="423">
        <f t="shared" si="27"/>
        <v>3351.9164999999998</v>
      </c>
      <c r="AE19" s="425">
        <f t="shared" si="27"/>
        <v>2839.6</v>
      </c>
      <c r="AF19" s="424">
        <f t="shared" si="27"/>
        <v>803.29999999999984</v>
      </c>
      <c r="AG19" s="423">
        <f t="shared" si="27"/>
        <v>731.8</v>
      </c>
      <c r="AH19" s="425">
        <f t="shared" si="27"/>
        <v>1535.0999999999997</v>
      </c>
      <c r="AI19" s="424">
        <f t="shared" si="27"/>
        <v>7663.9999999999991</v>
      </c>
      <c r="AJ19" s="423">
        <f t="shared" si="27"/>
        <v>2431.7000000000003</v>
      </c>
      <c r="AK19" s="422">
        <f t="shared" si="27"/>
        <v>1155.1000000000001</v>
      </c>
      <c r="AL19" s="424">
        <f t="shared" si="27"/>
        <v>82.7</v>
      </c>
      <c r="AM19" s="423">
        <f t="shared" si="27"/>
        <v>135.78259999999997</v>
      </c>
      <c r="AN19" s="423">
        <f t="shared" si="27"/>
        <v>900.59999999999991</v>
      </c>
      <c r="AO19" s="429">
        <f t="shared" si="27"/>
        <v>0</v>
      </c>
      <c r="AP19" s="423">
        <f t="shared" si="27"/>
        <v>1119.0826000000002</v>
      </c>
      <c r="AQ19" s="423">
        <f t="shared" si="27"/>
        <v>894.1</v>
      </c>
      <c r="AR19" s="424" t="s">
        <v>241</v>
      </c>
      <c r="AS19" s="423" t="s">
        <v>241</v>
      </c>
      <c r="AT19" s="425">
        <f t="shared" ref="AT19:BC19" si="28">SUM(AT129:AT140)</f>
        <v>273.5</v>
      </c>
      <c r="AU19" s="424">
        <f t="shared" si="28"/>
        <v>1796.5</v>
      </c>
      <c r="AV19" s="423">
        <f t="shared" si="28"/>
        <v>642.69999999999993</v>
      </c>
      <c r="AW19" s="422">
        <f t="shared" si="28"/>
        <v>231.1</v>
      </c>
      <c r="AX19" s="424">
        <f t="shared" si="28"/>
        <v>202.70000000000002</v>
      </c>
      <c r="AY19" s="423">
        <f t="shared" si="28"/>
        <v>233.733</v>
      </c>
      <c r="AZ19" s="423">
        <f t="shared" si="28"/>
        <v>1255</v>
      </c>
      <c r="BA19" s="423">
        <f t="shared" si="28"/>
        <v>0</v>
      </c>
      <c r="BB19" s="423">
        <f t="shared" si="28"/>
        <v>1691.433</v>
      </c>
      <c r="BC19" s="425">
        <f t="shared" si="28"/>
        <v>1513.3000000000004</v>
      </c>
      <c r="BD19" s="427" t="s">
        <v>241</v>
      </c>
      <c r="BE19" s="426" t="s">
        <v>241</v>
      </c>
      <c r="BF19" s="425">
        <f>SUM(BF129:BF140)</f>
        <v>833.4</v>
      </c>
      <c r="BG19" s="424">
        <f>SUM(BG129:BG140)</f>
        <v>6939.3000000000011</v>
      </c>
      <c r="BH19" s="423">
        <f>SUM(BH129:BH140)</f>
        <v>1101.5</v>
      </c>
      <c r="BI19" s="422">
        <f>SUM(BI129:BI140)</f>
        <v>426.7000000000001</v>
      </c>
      <c r="BJ19" s="424">
        <f>SUM(BJ129:BJ140)</f>
        <v>43.499999999999993</v>
      </c>
      <c r="BK19" s="423" t="s">
        <v>241</v>
      </c>
      <c r="BL19" s="423">
        <f>SUM(BL129:BL140)</f>
        <v>297.90000000000003</v>
      </c>
      <c r="BM19" s="423">
        <f>SUM(BM129:BM140)</f>
        <v>0</v>
      </c>
      <c r="BN19" s="423">
        <f>SUM(BN129:BN140)</f>
        <v>341.4</v>
      </c>
      <c r="BO19" s="425">
        <f>SUM(BO129:BO140)</f>
        <v>239.90000000000003</v>
      </c>
      <c r="BP19" s="427" t="s">
        <v>241</v>
      </c>
      <c r="BQ19" s="426" t="s">
        <v>241</v>
      </c>
      <c r="BR19" s="430" t="s">
        <v>241</v>
      </c>
      <c r="BS19" s="424">
        <f>SUM(BS129:BS140)</f>
        <v>558.40000000000009</v>
      </c>
      <c r="BT19" s="423">
        <f>SUM(BT129:BT140)</f>
        <v>134.60000000000002</v>
      </c>
      <c r="BU19" s="422">
        <f>SUM(BU129:BU140)</f>
        <v>74.5</v>
      </c>
      <c r="BV19" s="424">
        <f>SUM(BV129:BV140)</f>
        <v>20.9</v>
      </c>
      <c r="BW19" s="423" t="s">
        <v>241</v>
      </c>
      <c r="BX19" s="423">
        <f>SUM(BX129:BX140)</f>
        <v>101.40000000000002</v>
      </c>
      <c r="BY19" s="423">
        <f>SUM(BY129:BY140)</f>
        <v>0</v>
      </c>
      <c r="BZ19" s="423">
        <f>SUM(BZ129:BZ140)</f>
        <v>122.29999999999997</v>
      </c>
      <c r="CA19" s="425">
        <f>SUM(CA129:CA140)</f>
        <v>90.2</v>
      </c>
      <c r="CB19" s="427" t="s">
        <v>241</v>
      </c>
      <c r="CC19" s="426" t="s">
        <v>241</v>
      </c>
      <c r="CD19" s="425">
        <f t="shared" ref="CD19:CT19" si="29">SUM(CD129:CD140)</f>
        <v>152.79999999999998</v>
      </c>
      <c r="CE19" s="424">
        <f t="shared" si="29"/>
        <v>684.89999999999986</v>
      </c>
      <c r="CF19" s="423">
        <f t="shared" si="29"/>
        <v>93.9</v>
      </c>
      <c r="CG19" s="422">
        <f t="shared" si="29"/>
        <v>43.500000000000007</v>
      </c>
      <c r="CH19" s="424">
        <f t="shared" si="29"/>
        <v>1996.6</v>
      </c>
      <c r="CI19" s="423">
        <f t="shared" si="29"/>
        <v>2907.9</v>
      </c>
      <c r="CJ19" s="423">
        <f t="shared" si="29"/>
        <v>9012.6</v>
      </c>
      <c r="CK19" s="423">
        <f t="shared" si="29"/>
        <v>2158.6</v>
      </c>
      <c r="CL19" s="423">
        <f t="shared" si="29"/>
        <v>16075.7</v>
      </c>
      <c r="CM19" s="425">
        <f t="shared" si="29"/>
        <v>13143.7</v>
      </c>
      <c r="CN19" s="424">
        <f t="shared" si="29"/>
        <v>2761.8</v>
      </c>
      <c r="CO19" s="423">
        <f t="shared" si="29"/>
        <v>4590.6000000000004</v>
      </c>
      <c r="CP19" s="425">
        <f t="shared" si="29"/>
        <v>7352.4000000000005</v>
      </c>
      <c r="CQ19" s="424">
        <f t="shared" si="29"/>
        <v>29554.2</v>
      </c>
      <c r="CR19" s="423">
        <f t="shared" si="29"/>
        <v>9828.3000000000011</v>
      </c>
      <c r="CS19" s="422">
        <f t="shared" si="29"/>
        <v>4129.8</v>
      </c>
      <c r="CT19" s="422">
        <f t="shared" si="29"/>
        <v>57112.100000000006</v>
      </c>
    </row>
    <row r="20" spans="1:101" ht="12.75" customHeight="1" x14ac:dyDescent="0.3">
      <c r="A20" s="385"/>
      <c r="B20" s="428"/>
      <c r="C20" s="443"/>
      <c r="D20" s="440"/>
      <c r="E20" s="440"/>
      <c r="F20" s="443"/>
      <c r="G20" s="442"/>
      <c r="H20" s="441"/>
      <c r="I20" s="440"/>
      <c r="J20" s="442"/>
      <c r="K20" s="441"/>
      <c r="L20" s="440"/>
      <c r="M20" s="439"/>
      <c r="N20" s="441"/>
      <c r="O20" s="440"/>
      <c r="P20" s="440"/>
      <c r="Q20" s="440"/>
      <c r="R20" s="440"/>
      <c r="S20" s="442"/>
      <c r="T20" s="441"/>
      <c r="U20" s="440"/>
      <c r="V20" s="442"/>
      <c r="W20" s="441"/>
      <c r="X20" s="440"/>
      <c r="Y20" s="439"/>
      <c r="Z20" s="441"/>
      <c r="AA20" s="440"/>
      <c r="AB20" s="440"/>
      <c r="AC20" s="440"/>
      <c r="AD20" s="440"/>
      <c r="AE20" s="442"/>
      <c r="AF20" s="441"/>
      <c r="AG20" s="440"/>
      <c r="AH20" s="442"/>
      <c r="AI20" s="441"/>
      <c r="AJ20" s="440"/>
      <c r="AK20" s="439"/>
      <c r="AL20" s="441"/>
      <c r="AM20" s="440"/>
      <c r="AN20" s="440"/>
      <c r="AO20" s="444"/>
      <c r="AP20" s="440"/>
      <c r="AQ20" s="442"/>
      <c r="AR20" s="441"/>
      <c r="AS20" s="440"/>
      <c r="AT20" s="442"/>
      <c r="AU20" s="441"/>
      <c r="AV20" s="440"/>
      <c r="AW20" s="439"/>
      <c r="AX20" s="441"/>
      <c r="AY20" s="440"/>
      <c r="AZ20" s="440"/>
      <c r="BA20" s="440"/>
      <c r="BB20" s="443"/>
      <c r="BC20" s="442"/>
      <c r="BD20" s="441"/>
      <c r="BE20" s="440"/>
      <c r="BF20" s="442"/>
      <c r="BG20" s="441"/>
      <c r="BH20" s="440"/>
      <c r="BI20" s="439"/>
      <c r="BJ20" s="441"/>
      <c r="BK20" s="440"/>
      <c r="BL20" s="440"/>
      <c r="BM20" s="440"/>
      <c r="BN20" s="440"/>
      <c r="BO20" s="442"/>
      <c r="BP20" s="441"/>
      <c r="BQ20" s="440"/>
      <c r="BR20" s="442"/>
      <c r="BS20" s="441"/>
      <c r="BT20" s="440"/>
      <c r="BU20" s="439"/>
      <c r="BV20" s="441"/>
      <c r="BW20" s="440"/>
      <c r="BX20" s="440"/>
      <c r="BY20" s="440"/>
      <c r="BZ20" s="440"/>
      <c r="CA20" s="442"/>
      <c r="CB20" s="441"/>
      <c r="CC20" s="440"/>
      <c r="CD20" s="442"/>
      <c r="CE20" s="441"/>
      <c r="CF20" s="440"/>
      <c r="CG20" s="439"/>
      <c r="CH20" s="441"/>
      <c r="CI20" s="440"/>
      <c r="CJ20" s="440"/>
      <c r="CK20" s="440"/>
      <c r="CL20" s="440"/>
      <c r="CM20" s="442"/>
      <c r="CN20" s="441"/>
      <c r="CO20" s="440"/>
      <c r="CP20" s="442"/>
      <c r="CQ20" s="441"/>
      <c r="CR20" s="440"/>
      <c r="CS20" s="439"/>
      <c r="CT20" s="439"/>
    </row>
    <row r="21" spans="1:101" ht="12.75" customHeight="1" x14ac:dyDescent="0.3">
      <c r="A21" s="446">
        <v>40360</v>
      </c>
      <c r="B21" s="433">
        <v>67</v>
      </c>
      <c r="C21" s="432">
        <v>61.1297</v>
      </c>
      <c r="D21" s="432">
        <v>219.1</v>
      </c>
      <c r="E21" s="432">
        <v>163</v>
      </c>
      <c r="F21" s="432">
        <f t="shared" ref="F21:F52" si="30">SUM(B21:E21)</f>
        <v>510.22969999999998</v>
      </c>
      <c r="G21" s="434">
        <v>422</v>
      </c>
      <c r="H21" s="433">
        <v>48.7</v>
      </c>
      <c r="I21" s="432">
        <v>217.2</v>
      </c>
      <c r="J21" s="434">
        <v>265.8</v>
      </c>
      <c r="K21" s="433">
        <v>361.9</v>
      </c>
      <c r="L21" s="432">
        <v>137.19999999999999</v>
      </c>
      <c r="M21" s="431">
        <v>180.8</v>
      </c>
      <c r="N21" s="433">
        <v>30.5</v>
      </c>
      <c r="O21" s="432">
        <v>38.012800000000006</v>
      </c>
      <c r="P21" s="432">
        <v>304.7</v>
      </c>
      <c r="Q21" s="432">
        <v>27.4</v>
      </c>
      <c r="R21" s="432">
        <f t="shared" ref="R21:R52" si="31">SUM(N21:Q21)</f>
        <v>400.61279999999999</v>
      </c>
      <c r="S21" s="434">
        <v>309.60000000000002</v>
      </c>
      <c r="T21" s="433">
        <v>41.6</v>
      </c>
      <c r="U21" s="432">
        <v>56.4</v>
      </c>
      <c r="V21" s="434">
        <f t="shared" ref="V21:V52" si="32">SUM(T21:U21)</f>
        <v>98</v>
      </c>
      <c r="W21" s="433">
        <v>267.60000000000002</v>
      </c>
      <c r="X21" s="432">
        <v>110</v>
      </c>
      <c r="Y21" s="431">
        <v>174.9</v>
      </c>
      <c r="Z21" s="433">
        <v>41.5</v>
      </c>
      <c r="AA21" s="432">
        <v>35.510800000000003</v>
      </c>
      <c r="AB21" s="432">
        <v>216</v>
      </c>
      <c r="AC21" s="432">
        <v>84.8</v>
      </c>
      <c r="AD21" s="432">
        <f t="shared" ref="AD21:AD52" si="33">SUM(Z21:AC21)</f>
        <v>377.81080000000003</v>
      </c>
      <c r="AE21" s="434">
        <v>271.8</v>
      </c>
      <c r="AF21" s="433">
        <v>74.400000000000006</v>
      </c>
      <c r="AG21" s="432">
        <v>54.7</v>
      </c>
      <c r="AH21" s="434">
        <f t="shared" ref="AH21:AH52" si="34">SUM(AF21:AG21)</f>
        <v>129.10000000000002</v>
      </c>
      <c r="AI21" s="433">
        <v>526.6</v>
      </c>
      <c r="AJ21" s="432">
        <v>134.5</v>
      </c>
      <c r="AK21" s="431">
        <v>97.5</v>
      </c>
      <c r="AL21" s="433">
        <v>8.1</v>
      </c>
      <c r="AM21" s="432">
        <v>9.1</v>
      </c>
      <c r="AN21" s="432">
        <v>96.2</v>
      </c>
      <c r="AO21" s="438">
        <v>0</v>
      </c>
      <c r="AP21" s="432">
        <f t="shared" ref="AP21:AP52" si="35">SUM(AL21:AO21)</f>
        <v>113.4</v>
      </c>
      <c r="AQ21" s="434">
        <v>85.2</v>
      </c>
      <c r="AR21" s="433">
        <v>15.4</v>
      </c>
      <c r="AS21" s="432">
        <v>3.4</v>
      </c>
      <c r="AT21" s="434">
        <v>18.7</v>
      </c>
      <c r="AU21" s="433">
        <v>115.8</v>
      </c>
      <c r="AV21" s="432">
        <v>26.3</v>
      </c>
      <c r="AW21" s="431">
        <v>44.1</v>
      </c>
      <c r="AX21" s="433">
        <v>19.7</v>
      </c>
      <c r="AY21" s="432">
        <v>12.134499999999999</v>
      </c>
      <c r="AZ21" s="432">
        <v>137.1</v>
      </c>
      <c r="BA21" s="432">
        <v>0</v>
      </c>
      <c r="BB21" s="423">
        <f t="shared" ref="BB21:BB52" si="36">SUM(AX21:BA21)</f>
        <v>168.93449999999999</v>
      </c>
      <c r="BC21" s="434">
        <v>148.9</v>
      </c>
      <c r="BD21" s="436" t="s">
        <v>241</v>
      </c>
      <c r="BE21" s="435" t="s">
        <v>241</v>
      </c>
      <c r="BF21" s="434">
        <v>66.7</v>
      </c>
      <c r="BG21" s="433">
        <v>371.9</v>
      </c>
      <c r="BH21" s="432">
        <v>49.5</v>
      </c>
      <c r="BI21" s="431">
        <v>50.7</v>
      </c>
      <c r="BJ21" s="433">
        <v>4.8</v>
      </c>
      <c r="BK21" s="432" t="s">
        <v>241</v>
      </c>
      <c r="BL21" s="432">
        <v>28.9</v>
      </c>
      <c r="BM21" s="432">
        <v>0</v>
      </c>
      <c r="BN21" s="432">
        <f t="shared" ref="BN21:BN52" si="37">SUM(BJ21:BM21)</f>
        <v>33.699999999999996</v>
      </c>
      <c r="BO21" s="434">
        <v>17.100000000000001</v>
      </c>
      <c r="BP21" s="436" t="s">
        <v>241</v>
      </c>
      <c r="BQ21" s="435" t="s">
        <v>241</v>
      </c>
      <c r="BR21" s="437" t="s">
        <v>241</v>
      </c>
      <c r="BS21" s="433">
        <v>32.1</v>
      </c>
      <c r="BT21" s="432">
        <v>2.9</v>
      </c>
      <c r="BU21" s="431">
        <v>7.2</v>
      </c>
      <c r="BV21" s="433">
        <v>2.5</v>
      </c>
      <c r="BW21" s="432" t="s">
        <v>241</v>
      </c>
      <c r="BX21" s="432">
        <v>14.7</v>
      </c>
      <c r="BY21" s="432">
        <v>0</v>
      </c>
      <c r="BZ21" s="432">
        <f t="shared" ref="BZ21:BZ52" si="38">SUM(BV21:BY21)</f>
        <v>17.2</v>
      </c>
      <c r="CA21" s="434">
        <v>8</v>
      </c>
      <c r="CB21" s="436" t="s">
        <v>241</v>
      </c>
      <c r="CC21" s="435" t="s">
        <v>241</v>
      </c>
      <c r="CD21" s="434">
        <v>14.6</v>
      </c>
      <c r="CE21" s="433">
        <v>60</v>
      </c>
      <c r="CF21" s="432">
        <v>9.3000000000000007</v>
      </c>
      <c r="CG21" s="431">
        <v>3.9</v>
      </c>
      <c r="CH21" s="433">
        <v>174</v>
      </c>
      <c r="CI21" s="432">
        <v>156</v>
      </c>
      <c r="CJ21" s="432">
        <v>1016.7</v>
      </c>
      <c r="CK21" s="432">
        <v>275.2</v>
      </c>
      <c r="CL21" s="432">
        <f t="shared" ref="CL21:CL52" si="39">SUM(CH21:CK21)</f>
        <v>1621.9</v>
      </c>
      <c r="CM21" s="434">
        <f t="shared" ref="CM21:CM52" si="40">SUM(G21,S21,AE21,AQ21,BC21,BO21,CA21)</f>
        <v>1262.6000000000001</v>
      </c>
      <c r="CN21" s="433">
        <v>237.2</v>
      </c>
      <c r="CO21" s="432">
        <v>355.7</v>
      </c>
      <c r="CP21" s="434">
        <f t="shared" ref="CP21:CP52" si="41">SUM(CN21:CO21)</f>
        <v>592.9</v>
      </c>
      <c r="CQ21" s="433">
        <v>1736</v>
      </c>
      <c r="CR21" s="432">
        <v>469.6</v>
      </c>
      <c r="CS21" s="422">
        <f t="shared" ref="CS21:CS52" si="42">SUM(M21,Y21,AK21,AW21,BI21,BU21,CG21)</f>
        <v>559.10000000000014</v>
      </c>
      <c r="CT21" s="431">
        <f t="shared" ref="CT21:CT52" si="43">SUM(CL21,CP21,CQ21,CS21)</f>
        <v>4509.9000000000005</v>
      </c>
      <c r="CW21" s="415"/>
    </row>
    <row r="22" spans="1:101" ht="12.75" customHeight="1" x14ac:dyDescent="0.3">
      <c r="A22" s="446">
        <v>40391</v>
      </c>
      <c r="B22" s="424">
        <v>75.5</v>
      </c>
      <c r="C22" s="423">
        <v>64.898499999999999</v>
      </c>
      <c r="D22" s="423">
        <v>190.9</v>
      </c>
      <c r="E22" s="423">
        <v>184.9</v>
      </c>
      <c r="F22" s="423">
        <f t="shared" si="30"/>
        <v>516.19849999999997</v>
      </c>
      <c r="G22" s="425">
        <v>426.1</v>
      </c>
      <c r="H22" s="424">
        <v>46.8</v>
      </c>
      <c r="I22" s="423">
        <v>216.2</v>
      </c>
      <c r="J22" s="425">
        <v>262.89999999999998</v>
      </c>
      <c r="K22" s="424">
        <v>362.8</v>
      </c>
      <c r="L22" s="423">
        <v>139.1</v>
      </c>
      <c r="M22" s="422">
        <v>172.5</v>
      </c>
      <c r="N22" s="424">
        <v>30.6</v>
      </c>
      <c r="O22" s="423">
        <v>38.956699999999998</v>
      </c>
      <c r="P22" s="423">
        <v>306.5</v>
      </c>
      <c r="Q22" s="423">
        <v>29.9</v>
      </c>
      <c r="R22" s="423">
        <f t="shared" si="31"/>
        <v>405.95669999999996</v>
      </c>
      <c r="S22" s="425">
        <v>313.10000000000002</v>
      </c>
      <c r="T22" s="424">
        <v>41.9</v>
      </c>
      <c r="U22" s="423">
        <v>57.1</v>
      </c>
      <c r="V22" s="425">
        <f t="shared" si="32"/>
        <v>99</v>
      </c>
      <c r="W22" s="424">
        <v>261.2</v>
      </c>
      <c r="X22" s="423">
        <v>110.1</v>
      </c>
      <c r="Y22" s="422">
        <v>169.8</v>
      </c>
      <c r="Z22" s="424">
        <v>41.8</v>
      </c>
      <c r="AA22" s="423">
        <v>36.6066</v>
      </c>
      <c r="AB22" s="423">
        <v>211</v>
      </c>
      <c r="AC22" s="423">
        <v>85.4</v>
      </c>
      <c r="AD22" s="423">
        <f t="shared" si="33"/>
        <v>374.8066</v>
      </c>
      <c r="AE22" s="425">
        <v>271.5</v>
      </c>
      <c r="AF22" s="424">
        <v>73.3</v>
      </c>
      <c r="AG22" s="423">
        <v>51.9</v>
      </c>
      <c r="AH22" s="425">
        <f t="shared" si="34"/>
        <v>125.19999999999999</v>
      </c>
      <c r="AI22" s="424">
        <v>523.70000000000005</v>
      </c>
      <c r="AJ22" s="423">
        <v>134.19999999999999</v>
      </c>
      <c r="AK22" s="422">
        <v>98.9</v>
      </c>
      <c r="AL22" s="424">
        <v>8.1</v>
      </c>
      <c r="AM22" s="423">
        <v>9.6</v>
      </c>
      <c r="AN22" s="423">
        <v>95.9</v>
      </c>
      <c r="AO22" s="429">
        <v>0</v>
      </c>
      <c r="AP22" s="423">
        <f t="shared" si="35"/>
        <v>113.60000000000001</v>
      </c>
      <c r="AQ22" s="425">
        <v>86.3</v>
      </c>
      <c r="AR22" s="424">
        <v>14.6</v>
      </c>
      <c r="AS22" s="423">
        <v>3.1</v>
      </c>
      <c r="AT22" s="425">
        <v>17.600000000000001</v>
      </c>
      <c r="AU22" s="424">
        <v>116.1</v>
      </c>
      <c r="AV22" s="423">
        <v>26.1</v>
      </c>
      <c r="AW22" s="422">
        <v>40.799999999999997</v>
      </c>
      <c r="AX22" s="424">
        <v>20.2</v>
      </c>
      <c r="AY22" s="423">
        <v>12.6197</v>
      </c>
      <c r="AZ22" s="423">
        <v>136.19999999999999</v>
      </c>
      <c r="BA22" s="423">
        <v>0</v>
      </c>
      <c r="BB22" s="423">
        <f t="shared" si="36"/>
        <v>169.0197</v>
      </c>
      <c r="BC22" s="425">
        <v>149.1</v>
      </c>
      <c r="BD22" s="427" t="s">
        <v>241</v>
      </c>
      <c r="BE22" s="426" t="s">
        <v>241</v>
      </c>
      <c r="BF22" s="425">
        <v>67.2</v>
      </c>
      <c r="BG22" s="424">
        <v>388.5</v>
      </c>
      <c r="BH22" s="423">
        <v>47.9</v>
      </c>
      <c r="BI22" s="422">
        <v>56.3</v>
      </c>
      <c r="BJ22" s="424">
        <v>4.0999999999999996</v>
      </c>
      <c r="BK22" s="423" t="s">
        <v>241</v>
      </c>
      <c r="BL22" s="423">
        <v>28.1</v>
      </c>
      <c r="BM22" s="423">
        <v>0</v>
      </c>
      <c r="BN22" s="423">
        <f t="shared" si="37"/>
        <v>32.200000000000003</v>
      </c>
      <c r="BO22" s="425">
        <v>17.100000000000001</v>
      </c>
      <c r="BP22" s="427" t="s">
        <v>241</v>
      </c>
      <c r="BQ22" s="426" t="s">
        <v>241</v>
      </c>
      <c r="BR22" s="430" t="s">
        <v>241</v>
      </c>
      <c r="BS22" s="424">
        <v>30.3</v>
      </c>
      <c r="BT22" s="423">
        <v>2.8</v>
      </c>
      <c r="BU22" s="422">
        <v>6.9</v>
      </c>
      <c r="BV22" s="424">
        <v>2.6</v>
      </c>
      <c r="BW22" s="423" t="s">
        <v>241</v>
      </c>
      <c r="BX22" s="423">
        <v>14.4</v>
      </c>
      <c r="BY22" s="423">
        <v>0</v>
      </c>
      <c r="BZ22" s="423">
        <f t="shared" si="38"/>
        <v>17</v>
      </c>
      <c r="CA22" s="425">
        <v>8.5</v>
      </c>
      <c r="CB22" s="427" t="s">
        <v>241</v>
      </c>
      <c r="CC22" s="426" t="s">
        <v>241</v>
      </c>
      <c r="CD22" s="425">
        <v>14.3</v>
      </c>
      <c r="CE22" s="424">
        <v>62.8</v>
      </c>
      <c r="CF22" s="423">
        <v>8.9</v>
      </c>
      <c r="CG22" s="422">
        <v>4.3</v>
      </c>
      <c r="CH22" s="424">
        <v>182.9</v>
      </c>
      <c r="CI22" s="423">
        <v>162.80000000000001</v>
      </c>
      <c r="CJ22" s="423">
        <v>983.1</v>
      </c>
      <c r="CK22" s="423">
        <v>300.2</v>
      </c>
      <c r="CL22" s="423">
        <f t="shared" si="39"/>
        <v>1629.0000000000002</v>
      </c>
      <c r="CM22" s="425">
        <f t="shared" si="40"/>
        <v>1271.6999999999998</v>
      </c>
      <c r="CN22" s="424">
        <v>233.7</v>
      </c>
      <c r="CO22" s="423">
        <v>352.6</v>
      </c>
      <c r="CP22" s="425">
        <f t="shared" si="41"/>
        <v>586.29999999999995</v>
      </c>
      <c r="CQ22" s="424">
        <v>1745.4</v>
      </c>
      <c r="CR22" s="423">
        <v>469.2</v>
      </c>
      <c r="CS22" s="422">
        <f t="shared" si="42"/>
        <v>549.5</v>
      </c>
      <c r="CT22" s="422">
        <f t="shared" si="43"/>
        <v>4510.2000000000007</v>
      </c>
      <c r="CW22" s="415"/>
    </row>
    <row r="23" spans="1:101" ht="12.75" customHeight="1" x14ac:dyDescent="0.3">
      <c r="A23" s="446">
        <v>40422</v>
      </c>
      <c r="B23" s="424">
        <v>74.2</v>
      </c>
      <c r="C23" s="423">
        <v>63.439599999999999</v>
      </c>
      <c r="D23" s="423">
        <v>166.8</v>
      </c>
      <c r="E23" s="423">
        <v>177.6</v>
      </c>
      <c r="F23" s="423">
        <f t="shared" si="30"/>
        <v>482.03960000000006</v>
      </c>
      <c r="G23" s="425">
        <v>390.6</v>
      </c>
      <c r="H23" s="424">
        <v>49.1</v>
      </c>
      <c r="I23" s="423">
        <v>213.9</v>
      </c>
      <c r="J23" s="425">
        <v>263</v>
      </c>
      <c r="K23" s="424">
        <v>393.2</v>
      </c>
      <c r="L23" s="423">
        <v>138.4</v>
      </c>
      <c r="M23" s="422">
        <v>168.8</v>
      </c>
      <c r="N23" s="424">
        <v>27.8</v>
      </c>
      <c r="O23" s="423">
        <v>36.683199999999999</v>
      </c>
      <c r="P23" s="423">
        <v>274.89999999999998</v>
      </c>
      <c r="Q23" s="423">
        <v>27.3</v>
      </c>
      <c r="R23" s="423">
        <f t="shared" si="31"/>
        <v>366.6832</v>
      </c>
      <c r="S23" s="425">
        <v>278.8</v>
      </c>
      <c r="T23" s="424">
        <v>42</v>
      </c>
      <c r="U23" s="423">
        <v>58.4</v>
      </c>
      <c r="V23" s="425">
        <f t="shared" si="32"/>
        <v>100.4</v>
      </c>
      <c r="W23" s="424">
        <v>265.2</v>
      </c>
      <c r="X23" s="423">
        <v>108.3</v>
      </c>
      <c r="Y23" s="422">
        <v>160.80000000000001</v>
      </c>
      <c r="Z23" s="424">
        <v>39.5</v>
      </c>
      <c r="AA23" s="423">
        <v>36.026000000000003</v>
      </c>
      <c r="AB23" s="423">
        <v>194.6</v>
      </c>
      <c r="AC23" s="423">
        <v>80.599999999999994</v>
      </c>
      <c r="AD23" s="423">
        <f t="shared" si="33"/>
        <v>350.726</v>
      </c>
      <c r="AE23" s="425">
        <v>248.8</v>
      </c>
      <c r="AF23" s="424">
        <v>73.599999999999994</v>
      </c>
      <c r="AG23" s="423">
        <v>50.7</v>
      </c>
      <c r="AH23" s="425">
        <f t="shared" si="34"/>
        <v>124.3</v>
      </c>
      <c r="AI23" s="424">
        <v>489.3</v>
      </c>
      <c r="AJ23" s="423">
        <v>126.3</v>
      </c>
      <c r="AK23" s="422">
        <v>94.6</v>
      </c>
      <c r="AL23" s="424">
        <v>7.1</v>
      </c>
      <c r="AM23" s="423">
        <v>9.4</v>
      </c>
      <c r="AN23" s="423">
        <v>90.7</v>
      </c>
      <c r="AO23" s="429" t="s">
        <v>241</v>
      </c>
      <c r="AP23" s="423">
        <f t="shared" si="35"/>
        <v>107.2</v>
      </c>
      <c r="AQ23" s="425">
        <v>79.3</v>
      </c>
      <c r="AR23" s="424">
        <v>14.8</v>
      </c>
      <c r="AS23" s="423">
        <v>3.2</v>
      </c>
      <c r="AT23" s="425">
        <v>18</v>
      </c>
      <c r="AU23" s="424">
        <v>116.6</v>
      </c>
      <c r="AV23" s="423">
        <v>25</v>
      </c>
      <c r="AW23" s="422">
        <v>41.8</v>
      </c>
      <c r="AX23" s="424">
        <v>18.8</v>
      </c>
      <c r="AY23" s="423">
        <v>12.696200000000001</v>
      </c>
      <c r="AZ23" s="423">
        <v>125.8</v>
      </c>
      <c r="BA23" s="423" t="s">
        <v>241</v>
      </c>
      <c r="BB23" s="423">
        <f t="shared" si="36"/>
        <v>157.2962</v>
      </c>
      <c r="BC23" s="425">
        <v>137.9</v>
      </c>
      <c r="BD23" s="424">
        <v>45.152000000000001</v>
      </c>
      <c r="BE23" s="423">
        <v>22.14</v>
      </c>
      <c r="BF23" s="425">
        <v>67.3</v>
      </c>
      <c r="BG23" s="424">
        <v>362.3</v>
      </c>
      <c r="BH23" s="423">
        <v>42.1</v>
      </c>
      <c r="BI23" s="422">
        <v>56.9</v>
      </c>
      <c r="BJ23" s="424">
        <v>3.9</v>
      </c>
      <c r="BK23" s="423" t="s">
        <v>241</v>
      </c>
      <c r="BL23" s="423">
        <v>26</v>
      </c>
      <c r="BM23" s="423">
        <v>0</v>
      </c>
      <c r="BN23" s="423">
        <f t="shared" si="37"/>
        <v>29.9</v>
      </c>
      <c r="BO23" s="425">
        <v>14.8</v>
      </c>
      <c r="BP23" s="427" t="s">
        <v>241</v>
      </c>
      <c r="BQ23" s="426" t="s">
        <v>241</v>
      </c>
      <c r="BR23" s="425" t="s">
        <v>241</v>
      </c>
      <c r="BS23" s="424">
        <v>29.8</v>
      </c>
      <c r="BT23" s="423">
        <v>2.5</v>
      </c>
      <c r="BU23" s="422">
        <v>7.1</v>
      </c>
      <c r="BV23" s="424">
        <v>2.4</v>
      </c>
      <c r="BW23" s="423" t="s">
        <v>241</v>
      </c>
      <c r="BX23" s="423">
        <v>12.6</v>
      </c>
      <c r="BY23" s="423">
        <v>0</v>
      </c>
      <c r="BZ23" s="423">
        <f t="shared" si="38"/>
        <v>15</v>
      </c>
      <c r="CA23" s="425">
        <v>7.1</v>
      </c>
      <c r="CB23" s="427" t="s">
        <v>241</v>
      </c>
      <c r="CC23" s="426" t="s">
        <v>241</v>
      </c>
      <c r="CD23" s="425">
        <v>14.3</v>
      </c>
      <c r="CE23" s="424">
        <v>62.6</v>
      </c>
      <c r="CF23" s="423">
        <v>7.8</v>
      </c>
      <c r="CG23" s="422">
        <v>4.3</v>
      </c>
      <c r="CH23" s="424">
        <v>173.7</v>
      </c>
      <c r="CI23" s="423">
        <v>158.4</v>
      </c>
      <c r="CJ23" s="423">
        <v>891.4</v>
      </c>
      <c r="CK23" s="423">
        <v>285.5</v>
      </c>
      <c r="CL23" s="423">
        <f t="shared" si="39"/>
        <v>1509</v>
      </c>
      <c r="CM23" s="425">
        <f t="shared" si="40"/>
        <v>1157.3</v>
      </c>
      <c r="CN23" s="424">
        <v>237.2</v>
      </c>
      <c r="CO23" s="423">
        <v>350.1</v>
      </c>
      <c r="CP23" s="425">
        <f t="shared" si="41"/>
        <v>587.29999999999995</v>
      </c>
      <c r="CQ23" s="424">
        <v>1719.2</v>
      </c>
      <c r="CR23" s="423">
        <v>450.5</v>
      </c>
      <c r="CS23" s="422">
        <f t="shared" si="42"/>
        <v>534.30000000000007</v>
      </c>
      <c r="CT23" s="422">
        <f t="shared" si="43"/>
        <v>4349.8</v>
      </c>
      <c r="CW23" s="415"/>
    </row>
    <row r="24" spans="1:101" ht="12.75" customHeight="1" x14ac:dyDescent="0.3">
      <c r="A24" s="446">
        <v>40452</v>
      </c>
      <c r="B24" s="424">
        <v>76.2</v>
      </c>
      <c r="C24" s="423">
        <v>68.009299999999996</v>
      </c>
      <c r="D24" s="423">
        <v>202.8</v>
      </c>
      <c r="E24" s="423">
        <v>176.5</v>
      </c>
      <c r="F24" s="423">
        <f t="shared" si="30"/>
        <v>523.50929999999994</v>
      </c>
      <c r="G24" s="425">
        <v>422.3</v>
      </c>
      <c r="H24" s="424">
        <v>46.1</v>
      </c>
      <c r="I24" s="423">
        <v>220.2</v>
      </c>
      <c r="J24" s="425">
        <v>266.3</v>
      </c>
      <c r="K24" s="424">
        <v>379.6</v>
      </c>
      <c r="L24" s="423">
        <v>141.30000000000001</v>
      </c>
      <c r="M24" s="422">
        <v>161.5</v>
      </c>
      <c r="N24" s="424">
        <v>34.5</v>
      </c>
      <c r="O24" s="423">
        <v>33.722300000000004</v>
      </c>
      <c r="P24" s="423">
        <v>327.10000000000002</v>
      </c>
      <c r="Q24" s="423">
        <v>28.6</v>
      </c>
      <c r="R24" s="423">
        <f t="shared" si="31"/>
        <v>423.92230000000006</v>
      </c>
      <c r="S24" s="425">
        <v>327.9</v>
      </c>
      <c r="T24" s="424">
        <v>43.4</v>
      </c>
      <c r="U24" s="423">
        <v>49.5</v>
      </c>
      <c r="V24" s="425">
        <f t="shared" si="32"/>
        <v>92.9</v>
      </c>
      <c r="W24" s="424">
        <v>289.8</v>
      </c>
      <c r="X24" s="423">
        <v>119.2</v>
      </c>
      <c r="Y24" s="422">
        <v>150.19999999999999</v>
      </c>
      <c r="Z24" s="424">
        <v>41.4</v>
      </c>
      <c r="AA24" s="423">
        <v>38.202100000000002</v>
      </c>
      <c r="AB24" s="423">
        <v>210.9</v>
      </c>
      <c r="AC24" s="423">
        <v>81.7</v>
      </c>
      <c r="AD24" s="423">
        <f t="shared" si="33"/>
        <v>372.20210000000003</v>
      </c>
      <c r="AE24" s="425">
        <v>267.89999999999998</v>
      </c>
      <c r="AF24" s="424">
        <v>76.8</v>
      </c>
      <c r="AG24" s="423">
        <v>51.3</v>
      </c>
      <c r="AH24" s="425">
        <f t="shared" si="34"/>
        <v>128.1</v>
      </c>
      <c r="AI24" s="424">
        <v>509.4</v>
      </c>
      <c r="AJ24" s="423">
        <v>126.5</v>
      </c>
      <c r="AK24" s="422">
        <v>93.7</v>
      </c>
      <c r="AL24" s="424">
        <v>7.4</v>
      </c>
      <c r="AM24" s="423">
        <v>9.6</v>
      </c>
      <c r="AN24" s="423">
        <v>89.7</v>
      </c>
      <c r="AO24" s="429">
        <v>0</v>
      </c>
      <c r="AP24" s="423">
        <f t="shared" si="35"/>
        <v>106.7</v>
      </c>
      <c r="AQ24" s="425">
        <v>77.099999999999994</v>
      </c>
      <c r="AR24" s="424">
        <v>14.3</v>
      </c>
      <c r="AS24" s="423">
        <v>3.1</v>
      </c>
      <c r="AT24" s="425">
        <v>17.5</v>
      </c>
      <c r="AU24" s="424">
        <v>124.7</v>
      </c>
      <c r="AV24" s="423">
        <v>24.7</v>
      </c>
      <c r="AW24" s="422">
        <v>45.9</v>
      </c>
      <c r="AX24" s="424">
        <v>21.9</v>
      </c>
      <c r="AY24" s="423">
        <v>13.1287</v>
      </c>
      <c r="AZ24" s="423">
        <v>140.69999999999999</v>
      </c>
      <c r="BA24" s="423">
        <v>0</v>
      </c>
      <c r="BB24" s="423">
        <f t="shared" si="36"/>
        <v>175.7287</v>
      </c>
      <c r="BC24" s="425">
        <v>149.5</v>
      </c>
      <c r="BD24" s="427" t="s">
        <v>241</v>
      </c>
      <c r="BE24" s="426" t="s">
        <v>241</v>
      </c>
      <c r="BF24" s="425">
        <v>67.2</v>
      </c>
      <c r="BG24" s="424">
        <v>415.7</v>
      </c>
      <c r="BH24" s="423">
        <v>58</v>
      </c>
      <c r="BI24" s="422">
        <v>53.4</v>
      </c>
      <c r="BJ24" s="424">
        <v>3.9</v>
      </c>
      <c r="BK24" s="423" t="s">
        <v>241</v>
      </c>
      <c r="BL24" s="423">
        <v>27.3</v>
      </c>
      <c r="BM24" s="423">
        <v>0</v>
      </c>
      <c r="BN24" s="423">
        <f t="shared" si="37"/>
        <v>31.2</v>
      </c>
      <c r="BO24" s="425">
        <v>15.2</v>
      </c>
      <c r="BP24" s="427" t="s">
        <v>241</v>
      </c>
      <c r="BQ24" s="426" t="s">
        <v>241</v>
      </c>
      <c r="BR24" s="425" t="s">
        <v>241</v>
      </c>
      <c r="BS24" s="424">
        <v>34.4</v>
      </c>
      <c r="BT24" s="423">
        <v>2.5</v>
      </c>
      <c r="BU24" s="422">
        <v>7.6</v>
      </c>
      <c r="BV24" s="424">
        <v>2.2999999999999998</v>
      </c>
      <c r="BW24" s="423" t="s">
        <v>241</v>
      </c>
      <c r="BX24" s="423">
        <v>10.4</v>
      </c>
      <c r="BY24" s="423">
        <v>0</v>
      </c>
      <c r="BZ24" s="423">
        <f t="shared" si="38"/>
        <v>12.7</v>
      </c>
      <c r="CA24" s="425">
        <v>5</v>
      </c>
      <c r="CB24" s="427" t="s">
        <v>241</v>
      </c>
      <c r="CC24" s="426" t="s">
        <v>241</v>
      </c>
      <c r="CD24" s="425">
        <v>14.2</v>
      </c>
      <c r="CE24" s="424">
        <v>57.4</v>
      </c>
      <c r="CF24" s="423">
        <v>8.1999999999999993</v>
      </c>
      <c r="CG24" s="422">
        <v>4.4000000000000004</v>
      </c>
      <c r="CH24" s="424">
        <v>187.5</v>
      </c>
      <c r="CI24" s="423">
        <v>162.80000000000001</v>
      </c>
      <c r="CJ24" s="423">
        <v>1009</v>
      </c>
      <c r="CK24" s="423">
        <v>286.8</v>
      </c>
      <c r="CL24" s="423">
        <f t="shared" si="39"/>
        <v>1646.1</v>
      </c>
      <c r="CM24" s="425">
        <f t="shared" si="40"/>
        <v>1264.9000000000001</v>
      </c>
      <c r="CN24" s="424">
        <v>237.8</v>
      </c>
      <c r="CO24" s="423">
        <v>348.4</v>
      </c>
      <c r="CP24" s="425">
        <f t="shared" si="41"/>
        <v>586.20000000000005</v>
      </c>
      <c r="CQ24" s="424">
        <v>1811</v>
      </c>
      <c r="CR24" s="423">
        <v>480.4</v>
      </c>
      <c r="CS24" s="422">
        <f t="shared" si="42"/>
        <v>516.69999999999993</v>
      </c>
      <c r="CT24" s="422">
        <f t="shared" si="43"/>
        <v>4560</v>
      </c>
      <c r="CW24" s="415"/>
    </row>
    <row r="25" spans="1:101" ht="12.75" customHeight="1" x14ac:dyDescent="0.3">
      <c r="A25" s="446">
        <v>40483</v>
      </c>
      <c r="B25" s="424">
        <v>80</v>
      </c>
      <c r="C25" s="423">
        <v>72.287700000000001</v>
      </c>
      <c r="D25" s="423">
        <v>202.7</v>
      </c>
      <c r="E25" s="423">
        <v>182.2</v>
      </c>
      <c r="F25" s="423">
        <f t="shared" si="30"/>
        <v>537.18769999999995</v>
      </c>
      <c r="G25" s="425">
        <v>431.6</v>
      </c>
      <c r="H25" s="424">
        <v>46.9</v>
      </c>
      <c r="I25" s="423">
        <v>210.6</v>
      </c>
      <c r="J25" s="425">
        <v>257.5</v>
      </c>
      <c r="K25" s="424">
        <v>410.2</v>
      </c>
      <c r="L25" s="423">
        <v>143.80000000000001</v>
      </c>
      <c r="M25" s="422">
        <v>156</v>
      </c>
      <c r="N25" s="424">
        <v>33.1</v>
      </c>
      <c r="O25" s="423">
        <v>44.4039</v>
      </c>
      <c r="P25" s="423">
        <v>309.3</v>
      </c>
      <c r="Q25" s="423">
        <v>28.5</v>
      </c>
      <c r="R25" s="423">
        <f t="shared" si="31"/>
        <v>415.3039</v>
      </c>
      <c r="S25" s="425">
        <v>319.8</v>
      </c>
      <c r="T25" s="424">
        <v>49.6</v>
      </c>
      <c r="U25" s="423">
        <v>57.9</v>
      </c>
      <c r="V25" s="425">
        <f t="shared" si="32"/>
        <v>107.5</v>
      </c>
      <c r="W25" s="424">
        <v>312.10000000000002</v>
      </c>
      <c r="X25" s="423">
        <v>119.8</v>
      </c>
      <c r="Y25" s="422">
        <v>154.9</v>
      </c>
      <c r="Z25" s="424">
        <v>42.2</v>
      </c>
      <c r="AA25" s="423">
        <v>38.999699999999997</v>
      </c>
      <c r="AB25" s="423">
        <v>210.8</v>
      </c>
      <c r="AC25" s="423">
        <v>81.900000000000006</v>
      </c>
      <c r="AD25" s="423">
        <f t="shared" si="33"/>
        <v>373.89970000000005</v>
      </c>
      <c r="AE25" s="425">
        <v>269</v>
      </c>
      <c r="AF25" s="424">
        <v>73.400000000000006</v>
      </c>
      <c r="AG25" s="423">
        <v>53</v>
      </c>
      <c r="AH25" s="425">
        <f t="shared" si="34"/>
        <v>126.4</v>
      </c>
      <c r="AI25" s="424">
        <v>504.6</v>
      </c>
      <c r="AJ25" s="423">
        <v>130.30000000000001</v>
      </c>
      <c r="AK25" s="422">
        <v>90.2</v>
      </c>
      <c r="AL25" s="424">
        <v>7.3</v>
      </c>
      <c r="AM25" s="423">
        <v>10.4</v>
      </c>
      <c r="AN25" s="423">
        <v>91.6</v>
      </c>
      <c r="AO25" s="429">
        <v>0</v>
      </c>
      <c r="AP25" s="423">
        <f t="shared" si="35"/>
        <v>109.3</v>
      </c>
      <c r="AQ25" s="425">
        <v>80.8</v>
      </c>
      <c r="AR25" s="424">
        <v>14.7</v>
      </c>
      <c r="AS25" s="423">
        <v>3.4</v>
      </c>
      <c r="AT25" s="425">
        <v>18.2</v>
      </c>
      <c r="AU25" s="424">
        <v>137.69999999999999</v>
      </c>
      <c r="AV25" s="423">
        <v>25.6</v>
      </c>
      <c r="AW25" s="422">
        <v>41.5</v>
      </c>
      <c r="AX25" s="424">
        <v>20.6</v>
      </c>
      <c r="AY25" s="423">
        <v>12.578899999999999</v>
      </c>
      <c r="AZ25" s="423">
        <v>132.69999999999999</v>
      </c>
      <c r="BA25" s="423">
        <v>0</v>
      </c>
      <c r="BB25" s="423">
        <f t="shared" si="36"/>
        <v>165.87889999999999</v>
      </c>
      <c r="BC25" s="425">
        <v>140.9</v>
      </c>
      <c r="BD25" s="427" t="s">
        <v>241</v>
      </c>
      <c r="BE25" s="426" t="s">
        <v>241</v>
      </c>
      <c r="BF25" s="425">
        <v>69.5</v>
      </c>
      <c r="BG25" s="424">
        <v>437.7</v>
      </c>
      <c r="BH25" s="423">
        <v>45.9</v>
      </c>
      <c r="BI25" s="422">
        <v>53.2</v>
      </c>
      <c r="BJ25" s="424">
        <v>4.5</v>
      </c>
      <c r="BK25" s="423" t="s">
        <v>241</v>
      </c>
      <c r="BL25" s="423">
        <v>29.6</v>
      </c>
      <c r="BM25" s="423">
        <v>0</v>
      </c>
      <c r="BN25" s="423">
        <f t="shared" si="37"/>
        <v>34.1</v>
      </c>
      <c r="BO25" s="425">
        <v>17.5</v>
      </c>
      <c r="BP25" s="427" t="s">
        <v>241</v>
      </c>
      <c r="BQ25" s="426" t="s">
        <v>241</v>
      </c>
      <c r="BR25" s="425" t="s">
        <v>241</v>
      </c>
      <c r="BS25" s="424">
        <v>36.6</v>
      </c>
      <c r="BT25" s="423">
        <v>3</v>
      </c>
      <c r="BU25" s="422">
        <v>7.7</v>
      </c>
      <c r="BV25" s="424">
        <v>2.2000000000000002</v>
      </c>
      <c r="BW25" s="423" t="s">
        <v>241</v>
      </c>
      <c r="BX25" s="423">
        <v>10.199999999999999</v>
      </c>
      <c r="BY25" s="423">
        <v>0</v>
      </c>
      <c r="BZ25" s="423">
        <f t="shared" si="38"/>
        <v>12.399999999999999</v>
      </c>
      <c r="CA25" s="425">
        <v>4.9000000000000004</v>
      </c>
      <c r="CB25" s="427" t="s">
        <v>241</v>
      </c>
      <c r="CC25" s="426" t="s">
        <v>241</v>
      </c>
      <c r="CD25" s="425">
        <v>12.4</v>
      </c>
      <c r="CE25" s="424">
        <v>50.2</v>
      </c>
      <c r="CF25" s="423">
        <v>7.7</v>
      </c>
      <c r="CG25" s="422">
        <v>4.2</v>
      </c>
      <c r="CH25" s="424">
        <v>190</v>
      </c>
      <c r="CI25" s="423">
        <v>178.8</v>
      </c>
      <c r="CJ25" s="423">
        <v>986.8</v>
      </c>
      <c r="CK25" s="423">
        <v>292.60000000000002</v>
      </c>
      <c r="CL25" s="423">
        <f t="shared" si="39"/>
        <v>1648.1999999999998</v>
      </c>
      <c r="CM25" s="425">
        <f t="shared" si="40"/>
        <v>1264.5000000000002</v>
      </c>
      <c r="CN25" s="424">
        <v>241.7</v>
      </c>
      <c r="CO25" s="423">
        <v>349.7</v>
      </c>
      <c r="CP25" s="425">
        <f t="shared" si="41"/>
        <v>591.4</v>
      </c>
      <c r="CQ25" s="424">
        <v>1889.1</v>
      </c>
      <c r="CR25" s="423">
        <v>476</v>
      </c>
      <c r="CS25" s="422">
        <f t="shared" si="42"/>
        <v>507.69999999999993</v>
      </c>
      <c r="CT25" s="422">
        <f t="shared" si="43"/>
        <v>4636.3999999999996</v>
      </c>
      <c r="CW25" s="415"/>
    </row>
    <row r="26" spans="1:101" ht="12.75" customHeight="1" x14ac:dyDescent="0.3">
      <c r="A26" s="446">
        <v>40513</v>
      </c>
      <c r="B26" s="424">
        <v>94.1</v>
      </c>
      <c r="C26" s="423">
        <v>78.00869999999999</v>
      </c>
      <c r="D26" s="423">
        <v>185.2</v>
      </c>
      <c r="E26" s="423">
        <v>221.1</v>
      </c>
      <c r="F26" s="423">
        <f t="shared" si="30"/>
        <v>578.40869999999995</v>
      </c>
      <c r="G26" s="425">
        <v>465.3</v>
      </c>
      <c r="H26" s="424">
        <v>46.9</v>
      </c>
      <c r="I26" s="423">
        <v>219.6</v>
      </c>
      <c r="J26" s="425">
        <v>266.39999999999998</v>
      </c>
      <c r="K26" s="424">
        <v>381.7</v>
      </c>
      <c r="L26" s="423">
        <v>143.30000000000001</v>
      </c>
      <c r="M26" s="422">
        <v>144.30000000000001</v>
      </c>
      <c r="N26" s="424">
        <v>36.200000000000003</v>
      </c>
      <c r="O26" s="423">
        <v>46.980899999999998</v>
      </c>
      <c r="P26" s="423">
        <v>326.3</v>
      </c>
      <c r="Q26" s="423">
        <v>30.6</v>
      </c>
      <c r="R26" s="423">
        <f t="shared" si="31"/>
        <v>440.08090000000004</v>
      </c>
      <c r="S26" s="425">
        <v>352.4</v>
      </c>
      <c r="T26" s="424">
        <v>47.9</v>
      </c>
      <c r="U26" s="423">
        <v>54.9</v>
      </c>
      <c r="V26" s="425">
        <f t="shared" si="32"/>
        <v>102.8</v>
      </c>
      <c r="W26" s="424">
        <v>299.8</v>
      </c>
      <c r="X26" s="423">
        <v>121.1</v>
      </c>
      <c r="Y26" s="422">
        <v>154</v>
      </c>
      <c r="Z26" s="424">
        <v>44.4</v>
      </c>
      <c r="AA26" s="423">
        <v>40.656500000000001</v>
      </c>
      <c r="AB26" s="423">
        <v>205.2</v>
      </c>
      <c r="AC26" s="423">
        <v>83.4</v>
      </c>
      <c r="AD26" s="423">
        <f t="shared" si="33"/>
        <v>373.65649999999994</v>
      </c>
      <c r="AE26" s="425">
        <v>274.7</v>
      </c>
      <c r="AF26" s="424">
        <v>71.7</v>
      </c>
      <c r="AG26" s="423">
        <v>52.2</v>
      </c>
      <c r="AH26" s="425">
        <f t="shared" si="34"/>
        <v>123.9</v>
      </c>
      <c r="AI26" s="424">
        <v>409.9</v>
      </c>
      <c r="AJ26" s="423">
        <v>118.8</v>
      </c>
      <c r="AK26" s="422">
        <v>83.4</v>
      </c>
      <c r="AL26" s="424">
        <v>8.3000000000000007</v>
      </c>
      <c r="AM26" s="423">
        <v>10.5</v>
      </c>
      <c r="AN26" s="423">
        <v>99.3</v>
      </c>
      <c r="AO26" s="429">
        <v>0</v>
      </c>
      <c r="AP26" s="423">
        <f t="shared" si="35"/>
        <v>118.1</v>
      </c>
      <c r="AQ26" s="425">
        <v>87.3</v>
      </c>
      <c r="AR26" s="424">
        <v>14.7</v>
      </c>
      <c r="AS26" s="423">
        <v>5.6</v>
      </c>
      <c r="AT26" s="425">
        <v>20.3</v>
      </c>
      <c r="AU26" s="424">
        <v>141.6</v>
      </c>
      <c r="AV26" s="423">
        <v>26.3</v>
      </c>
      <c r="AW26" s="422">
        <v>37.299999999999997</v>
      </c>
      <c r="AX26" s="424">
        <v>23.8</v>
      </c>
      <c r="AY26" s="423">
        <v>13.950700000000001</v>
      </c>
      <c r="AZ26" s="423">
        <v>146.80000000000001</v>
      </c>
      <c r="BA26" s="423">
        <v>0</v>
      </c>
      <c r="BB26" s="423">
        <f t="shared" si="36"/>
        <v>184.55070000000001</v>
      </c>
      <c r="BC26" s="425">
        <v>157.6</v>
      </c>
      <c r="BD26" s="427" t="s">
        <v>241</v>
      </c>
      <c r="BE26" s="426" t="s">
        <v>241</v>
      </c>
      <c r="BF26" s="425">
        <v>72.599999999999994</v>
      </c>
      <c r="BG26" s="424">
        <v>403</v>
      </c>
      <c r="BH26" s="423">
        <v>50.4</v>
      </c>
      <c r="BI26" s="422">
        <v>55.1</v>
      </c>
      <c r="BJ26" s="424">
        <v>5</v>
      </c>
      <c r="BK26" s="423" t="s">
        <v>241</v>
      </c>
      <c r="BL26" s="423">
        <v>31.4</v>
      </c>
      <c r="BM26" s="423">
        <v>0</v>
      </c>
      <c r="BN26" s="423">
        <f t="shared" si="37"/>
        <v>36.4</v>
      </c>
      <c r="BO26" s="425">
        <v>19.3</v>
      </c>
      <c r="BP26" s="427" t="s">
        <v>241</v>
      </c>
      <c r="BQ26" s="426" t="s">
        <v>241</v>
      </c>
      <c r="BR26" s="430" t="s">
        <v>241</v>
      </c>
      <c r="BS26" s="424">
        <v>35.299999999999997</v>
      </c>
      <c r="BT26" s="423">
        <v>3.4</v>
      </c>
      <c r="BU26" s="422">
        <v>8.3000000000000007</v>
      </c>
      <c r="BV26" s="424">
        <v>2.2999999999999998</v>
      </c>
      <c r="BW26" s="423" t="s">
        <v>241</v>
      </c>
      <c r="BX26" s="423">
        <v>9.8000000000000007</v>
      </c>
      <c r="BY26" s="423">
        <v>0</v>
      </c>
      <c r="BZ26" s="423">
        <f t="shared" si="38"/>
        <v>12.100000000000001</v>
      </c>
      <c r="CA26" s="425">
        <v>5</v>
      </c>
      <c r="CB26" s="427" t="s">
        <v>241</v>
      </c>
      <c r="CC26" s="426" t="s">
        <v>241</v>
      </c>
      <c r="CD26" s="425">
        <v>13.1</v>
      </c>
      <c r="CE26" s="424">
        <v>55.8</v>
      </c>
      <c r="CF26" s="423">
        <v>7.7</v>
      </c>
      <c r="CG26" s="422">
        <v>3.7</v>
      </c>
      <c r="CH26" s="424">
        <v>214</v>
      </c>
      <c r="CI26" s="423">
        <v>190.2</v>
      </c>
      <c r="CJ26" s="423">
        <v>1004</v>
      </c>
      <c r="CK26" s="423">
        <v>335.1</v>
      </c>
      <c r="CL26" s="423">
        <f t="shared" si="39"/>
        <v>1743.3000000000002</v>
      </c>
      <c r="CM26" s="425">
        <f t="shared" si="40"/>
        <v>1361.6</v>
      </c>
      <c r="CN26" s="424">
        <v>239.3</v>
      </c>
      <c r="CO26" s="423">
        <v>359.9</v>
      </c>
      <c r="CP26" s="425">
        <f t="shared" si="41"/>
        <v>599.20000000000005</v>
      </c>
      <c r="CQ26" s="424">
        <v>1727.1</v>
      </c>
      <c r="CR26" s="423">
        <v>470.9</v>
      </c>
      <c r="CS26" s="422">
        <f t="shared" si="42"/>
        <v>486.10000000000008</v>
      </c>
      <c r="CT26" s="422">
        <f t="shared" si="43"/>
        <v>4555.7</v>
      </c>
      <c r="CW26" s="415"/>
    </row>
    <row r="27" spans="1:101" ht="12.75" customHeight="1" x14ac:dyDescent="0.3">
      <c r="A27" s="446">
        <v>40544</v>
      </c>
      <c r="B27" s="424">
        <v>80.2</v>
      </c>
      <c r="C27" s="423">
        <v>62.959600000000002</v>
      </c>
      <c r="D27" s="423">
        <v>148.30000000000001</v>
      </c>
      <c r="E27" s="423">
        <v>175.3</v>
      </c>
      <c r="F27" s="423">
        <f t="shared" si="30"/>
        <v>466.75960000000003</v>
      </c>
      <c r="G27" s="425">
        <v>379</v>
      </c>
      <c r="H27" s="424">
        <v>44.1</v>
      </c>
      <c r="I27" s="423">
        <v>232.7</v>
      </c>
      <c r="J27" s="425">
        <v>276.8</v>
      </c>
      <c r="K27" s="424">
        <v>362.6</v>
      </c>
      <c r="L27" s="423">
        <v>123.6</v>
      </c>
      <c r="M27" s="422">
        <v>160.9</v>
      </c>
      <c r="N27" s="424">
        <v>28.4</v>
      </c>
      <c r="O27" s="423">
        <v>37.631599999999999</v>
      </c>
      <c r="P27" s="423">
        <v>266.60000000000002</v>
      </c>
      <c r="Q27" s="423">
        <v>26.6</v>
      </c>
      <c r="R27" s="423">
        <f t="shared" si="31"/>
        <v>359.23160000000007</v>
      </c>
      <c r="S27" s="425">
        <v>273.39999999999998</v>
      </c>
      <c r="T27" s="424">
        <v>49.6</v>
      </c>
      <c r="U27" s="423">
        <v>53.9</v>
      </c>
      <c r="V27" s="425">
        <f t="shared" si="32"/>
        <v>103.5</v>
      </c>
      <c r="W27" s="424">
        <v>267</v>
      </c>
      <c r="X27" s="423">
        <v>100.7</v>
      </c>
      <c r="Y27" s="422">
        <v>138.4</v>
      </c>
      <c r="Z27" s="424">
        <v>38.6</v>
      </c>
      <c r="AA27" s="423">
        <v>35.197199999999995</v>
      </c>
      <c r="AB27" s="423">
        <v>183.7</v>
      </c>
      <c r="AC27" s="423">
        <v>65.599999999999994</v>
      </c>
      <c r="AD27" s="423">
        <f t="shared" si="33"/>
        <v>323.09720000000004</v>
      </c>
      <c r="AE27" s="425">
        <v>237.5</v>
      </c>
      <c r="AF27" s="424">
        <v>67.400000000000006</v>
      </c>
      <c r="AG27" s="423">
        <v>50.8</v>
      </c>
      <c r="AH27" s="425">
        <f t="shared" si="34"/>
        <v>118.2</v>
      </c>
      <c r="AI27" s="424">
        <v>412.4</v>
      </c>
      <c r="AJ27" s="423">
        <v>110.3</v>
      </c>
      <c r="AK27" s="422">
        <v>74.5</v>
      </c>
      <c r="AL27" s="424">
        <v>7.7</v>
      </c>
      <c r="AM27" s="423">
        <v>9.6</v>
      </c>
      <c r="AN27" s="423">
        <v>86.6</v>
      </c>
      <c r="AO27" s="429">
        <v>0</v>
      </c>
      <c r="AP27" s="423">
        <f t="shared" si="35"/>
        <v>103.89999999999999</v>
      </c>
      <c r="AQ27" s="425">
        <v>77</v>
      </c>
      <c r="AR27" s="424">
        <v>14.2</v>
      </c>
      <c r="AS27" s="423">
        <v>6.8</v>
      </c>
      <c r="AT27" s="425">
        <v>21</v>
      </c>
      <c r="AU27" s="424">
        <v>119.6</v>
      </c>
      <c r="AV27" s="423">
        <v>22.2</v>
      </c>
      <c r="AW27" s="422">
        <v>35.299999999999997</v>
      </c>
      <c r="AX27" s="424">
        <v>18.7</v>
      </c>
      <c r="AY27" s="423">
        <v>11.7354</v>
      </c>
      <c r="AZ27" s="423">
        <v>123.8</v>
      </c>
      <c r="BA27" s="423">
        <v>0</v>
      </c>
      <c r="BB27" s="423">
        <f t="shared" si="36"/>
        <v>154.2354</v>
      </c>
      <c r="BC27" s="425">
        <v>131.19999999999999</v>
      </c>
      <c r="BD27" s="427" t="s">
        <v>241</v>
      </c>
      <c r="BE27" s="426" t="s">
        <v>241</v>
      </c>
      <c r="BF27" s="425">
        <v>70.7</v>
      </c>
      <c r="BG27" s="424">
        <v>355.6</v>
      </c>
      <c r="BH27" s="423">
        <v>35</v>
      </c>
      <c r="BI27" s="422">
        <v>44.6</v>
      </c>
      <c r="BJ27" s="424">
        <v>4.3</v>
      </c>
      <c r="BK27" s="423" t="s">
        <v>241</v>
      </c>
      <c r="BL27" s="423">
        <v>28</v>
      </c>
      <c r="BM27" s="423">
        <v>0</v>
      </c>
      <c r="BN27" s="423">
        <f t="shared" si="37"/>
        <v>32.299999999999997</v>
      </c>
      <c r="BO27" s="425">
        <v>16.2</v>
      </c>
      <c r="BP27" s="427" t="s">
        <v>241</v>
      </c>
      <c r="BQ27" s="426" t="s">
        <v>241</v>
      </c>
      <c r="BR27" s="425" t="s">
        <v>241</v>
      </c>
      <c r="BS27" s="424">
        <v>33</v>
      </c>
      <c r="BT27" s="423">
        <v>3</v>
      </c>
      <c r="BU27" s="422">
        <v>7.4</v>
      </c>
      <c r="BV27" s="424">
        <v>1.9</v>
      </c>
      <c r="BW27" s="423" t="s">
        <v>241</v>
      </c>
      <c r="BX27" s="423">
        <v>8.4</v>
      </c>
      <c r="BY27" s="423">
        <v>0</v>
      </c>
      <c r="BZ27" s="423">
        <f t="shared" si="38"/>
        <v>10.3</v>
      </c>
      <c r="CA27" s="425">
        <v>4.0999999999999996</v>
      </c>
      <c r="CB27" s="427" t="s">
        <v>241</v>
      </c>
      <c r="CC27" s="426" t="s">
        <v>241</v>
      </c>
      <c r="CD27" s="425">
        <v>12.3</v>
      </c>
      <c r="CE27" s="424">
        <v>46.8</v>
      </c>
      <c r="CF27" s="423">
        <v>6.8</v>
      </c>
      <c r="CG27" s="422">
        <v>3.1</v>
      </c>
      <c r="CH27" s="424">
        <v>179.9</v>
      </c>
      <c r="CI27" s="423">
        <v>157.30000000000001</v>
      </c>
      <c r="CJ27" s="423">
        <v>845.5</v>
      </c>
      <c r="CK27" s="423">
        <v>267.5</v>
      </c>
      <c r="CL27" s="423">
        <f t="shared" si="39"/>
        <v>1450.2</v>
      </c>
      <c r="CM27" s="425">
        <f t="shared" si="40"/>
        <v>1118.3999999999999</v>
      </c>
      <c r="CN27" s="424">
        <v>231.7</v>
      </c>
      <c r="CO27" s="423">
        <v>370.8</v>
      </c>
      <c r="CP27" s="425">
        <f t="shared" si="41"/>
        <v>602.5</v>
      </c>
      <c r="CQ27" s="424">
        <v>1597</v>
      </c>
      <c r="CR27" s="423">
        <v>401.7</v>
      </c>
      <c r="CS27" s="422">
        <f t="shared" si="42"/>
        <v>464.20000000000005</v>
      </c>
      <c r="CT27" s="422">
        <f t="shared" si="43"/>
        <v>4113.8999999999996</v>
      </c>
      <c r="CW27" s="415"/>
    </row>
    <row r="28" spans="1:101" ht="12.75" customHeight="1" x14ac:dyDescent="0.3">
      <c r="A28" s="446">
        <v>40575</v>
      </c>
      <c r="B28" s="424">
        <v>83.7</v>
      </c>
      <c r="C28" s="423">
        <v>63.344300000000004</v>
      </c>
      <c r="D28" s="423">
        <v>157.6</v>
      </c>
      <c r="E28" s="423">
        <v>187</v>
      </c>
      <c r="F28" s="423">
        <f t="shared" si="30"/>
        <v>491.64430000000004</v>
      </c>
      <c r="G28" s="425">
        <v>402.2</v>
      </c>
      <c r="H28" s="424">
        <v>45.5</v>
      </c>
      <c r="I28" s="423">
        <v>204.8</v>
      </c>
      <c r="J28" s="425">
        <v>250.3</v>
      </c>
      <c r="K28" s="424">
        <v>376.3</v>
      </c>
      <c r="L28" s="423">
        <v>136.19999999999999</v>
      </c>
      <c r="M28" s="422">
        <v>160.6</v>
      </c>
      <c r="N28" s="424">
        <v>31.2</v>
      </c>
      <c r="O28" s="423">
        <v>38.191300000000005</v>
      </c>
      <c r="P28" s="423">
        <v>296.3</v>
      </c>
      <c r="Q28" s="423">
        <v>24.1</v>
      </c>
      <c r="R28" s="423">
        <f t="shared" si="31"/>
        <v>389.79130000000004</v>
      </c>
      <c r="S28" s="425">
        <v>307.10000000000002</v>
      </c>
      <c r="T28" s="424">
        <v>42.9</v>
      </c>
      <c r="U28" s="423">
        <v>46.1</v>
      </c>
      <c r="V28" s="425">
        <f t="shared" si="32"/>
        <v>89</v>
      </c>
      <c r="W28" s="424">
        <v>288</v>
      </c>
      <c r="X28" s="423">
        <v>118.4</v>
      </c>
      <c r="Y28" s="422">
        <v>147.19999999999999</v>
      </c>
      <c r="Z28" s="424">
        <v>40.799999999999997</v>
      </c>
      <c r="AA28" s="423">
        <v>34.996499999999997</v>
      </c>
      <c r="AB28" s="423">
        <v>215.4</v>
      </c>
      <c r="AC28" s="423">
        <v>56.6</v>
      </c>
      <c r="AD28" s="423">
        <f t="shared" si="33"/>
        <v>347.79650000000004</v>
      </c>
      <c r="AE28" s="425">
        <v>254.9</v>
      </c>
      <c r="AF28" s="424">
        <v>63.2</v>
      </c>
      <c r="AG28" s="423">
        <v>47</v>
      </c>
      <c r="AH28" s="425">
        <f t="shared" si="34"/>
        <v>110.2</v>
      </c>
      <c r="AI28" s="424">
        <v>468.4</v>
      </c>
      <c r="AJ28" s="423">
        <v>126.2</v>
      </c>
      <c r="AK28" s="422">
        <v>94.4</v>
      </c>
      <c r="AL28" s="424">
        <v>7.1</v>
      </c>
      <c r="AM28" s="423">
        <v>8.8000000000000007</v>
      </c>
      <c r="AN28" s="423">
        <v>92.5</v>
      </c>
      <c r="AO28" s="429">
        <v>0</v>
      </c>
      <c r="AP28" s="423">
        <f t="shared" si="35"/>
        <v>108.4</v>
      </c>
      <c r="AQ28" s="425">
        <v>81.7</v>
      </c>
      <c r="AR28" s="424">
        <v>12.7</v>
      </c>
      <c r="AS28" s="423">
        <v>6.8</v>
      </c>
      <c r="AT28" s="425">
        <v>19.5</v>
      </c>
      <c r="AU28" s="424">
        <v>118.8</v>
      </c>
      <c r="AV28" s="423">
        <v>25.8</v>
      </c>
      <c r="AW28" s="422">
        <v>37.1</v>
      </c>
      <c r="AX28" s="424">
        <v>19.899999999999999</v>
      </c>
      <c r="AY28" s="423">
        <v>12.089399999999999</v>
      </c>
      <c r="AZ28" s="423">
        <v>135.80000000000001</v>
      </c>
      <c r="BA28" s="423">
        <v>0</v>
      </c>
      <c r="BB28" s="423">
        <f t="shared" si="36"/>
        <v>167.7894</v>
      </c>
      <c r="BC28" s="425">
        <v>142.9</v>
      </c>
      <c r="BD28" s="427" t="s">
        <v>241</v>
      </c>
      <c r="BE28" s="426" t="s">
        <v>241</v>
      </c>
      <c r="BF28" s="425">
        <v>65.400000000000006</v>
      </c>
      <c r="BG28" s="424">
        <v>370.2</v>
      </c>
      <c r="BH28" s="423">
        <v>43</v>
      </c>
      <c r="BI28" s="422">
        <v>47.3</v>
      </c>
      <c r="BJ28" s="424">
        <v>4.3</v>
      </c>
      <c r="BK28" s="423" t="s">
        <v>241</v>
      </c>
      <c r="BL28" s="423">
        <v>28.4</v>
      </c>
      <c r="BM28" s="423">
        <v>0</v>
      </c>
      <c r="BN28" s="423">
        <f t="shared" si="37"/>
        <v>32.699999999999996</v>
      </c>
      <c r="BO28" s="425">
        <v>17</v>
      </c>
      <c r="BP28" s="427" t="s">
        <v>241</v>
      </c>
      <c r="BQ28" s="426" t="s">
        <v>241</v>
      </c>
      <c r="BR28" s="425" t="s">
        <v>241</v>
      </c>
      <c r="BS28" s="424">
        <v>37.200000000000003</v>
      </c>
      <c r="BT28" s="423">
        <v>3.3</v>
      </c>
      <c r="BU28" s="422">
        <v>8.9</v>
      </c>
      <c r="BV28" s="424">
        <v>2</v>
      </c>
      <c r="BW28" s="423" t="s">
        <v>241</v>
      </c>
      <c r="BX28" s="423">
        <v>9</v>
      </c>
      <c r="BY28" s="423">
        <v>0</v>
      </c>
      <c r="BZ28" s="423">
        <f t="shared" si="38"/>
        <v>11</v>
      </c>
      <c r="CA28" s="425">
        <v>4.5999999999999996</v>
      </c>
      <c r="CB28" s="427" t="s">
        <v>241</v>
      </c>
      <c r="CC28" s="426" t="s">
        <v>241</v>
      </c>
      <c r="CD28" s="425">
        <v>10.9</v>
      </c>
      <c r="CE28" s="424">
        <v>35.200000000000003</v>
      </c>
      <c r="CF28" s="423">
        <v>7.8</v>
      </c>
      <c r="CG28" s="422">
        <v>3.5</v>
      </c>
      <c r="CH28" s="424">
        <v>189</v>
      </c>
      <c r="CI28" s="423">
        <v>157.5</v>
      </c>
      <c r="CJ28" s="423">
        <v>934.9</v>
      </c>
      <c r="CK28" s="423">
        <v>267.7</v>
      </c>
      <c r="CL28" s="423">
        <f t="shared" si="39"/>
        <v>1549.1000000000001</v>
      </c>
      <c r="CM28" s="425">
        <f t="shared" si="40"/>
        <v>1210.3999999999999</v>
      </c>
      <c r="CN28" s="424">
        <v>217.2</v>
      </c>
      <c r="CO28" s="423">
        <v>328.1</v>
      </c>
      <c r="CP28" s="425">
        <f t="shared" si="41"/>
        <v>545.29999999999995</v>
      </c>
      <c r="CQ28" s="424">
        <v>1694.1</v>
      </c>
      <c r="CR28" s="423">
        <v>460.7</v>
      </c>
      <c r="CS28" s="422">
        <f t="shared" si="42"/>
        <v>498.99999999999994</v>
      </c>
      <c r="CT28" s="422">
        <f t="shared" si="43"/>
        <v>4287.5</v>
      </c>
      <c r="CW28" s="415"/>
    </row>
    <row r="29" spans="1:101" ht="12.75" customHeight="1" x14ac:dyDescent="0.3">
      <c r="A29" s="446">
        <v>40603</v>
      </c>
      <c r="B29" s="424">
        <v>86.2</v>
      </c>
      <c r="C29" s="423">
        <v>68.601399999999998</v>
      </c>
      <c r="D29" s="423">
        <v>162.9</v>
      </c>
      <c r="E29" s="423">
        <v>201.2</v>
      </c>
      <c r="F29" s="423">
        <f t="shared" si="30"/>
        <v>518.90139999999997</v>
      </c>
      <c r="G29" s="425">
        <v>421.4</v>
      </c>
      <c r="H29" s="424">
        <v>53.6</v>
      </c>
      <c r="I29" s="423">
        <v>225.1</v>
      </c>
      <c r="J29" s="425">
        <v>278.8</v>
      </c>
      <c r="K29" s="424">
        <v>414</v>
      </c>
      <c r="L29" s="423">
        <v>151.1</v>
      </c>
      <c r="M29" s="422">
        <v>157.69999999999999</v>
      </c>
      <c r="N29" s="424">
        <v>30.9</v>
      </c>
      <c r="O29" s="423">
        <v>41.367899999999999</v>
      </c>
      <c r="P29" s="423">
        <v>303.2</v>
      </c>
      <c r="Q29" s="423">
        <v>27.5</v>
      </c>
      <c r="R29" s="423">
        <f t="shared" si="31"/>
        <v>402.96789999999999</v>
      </c>
      <c r="S29" s="425">
        <v>310.8</v>
      </c>
      <c r="T29" s="424">
        <v>47.3</v>
      </c>
      <c r="U29" s="423">
        <v>49.8</v>
      </c>
      <c r="V29" s="425">
        <f t="shared" si="32"/>
        <v>97.1</v>
      </c>
      <c r="W29" s="424">
        <v>315.7</v>
      </c>
      <c r="X29" s="423">
        <v>129.1</v>
      </c>
      <c r="Y29" s="422">
        <v>159.5</v>
      </c>
      <c r="Z29" s="424">
        <v>39.299999999999997</v>
      </c>
      <c r="AA29" s="423">
        <v>35.1404</v>
      </c>
      <c r="AB29" s="423">
        <v>219.8</v>
      </c>
      <c r="AC29" s="423">
        <v>58.5</v>
      </c>
      <c r="AD29" s="423">
        <f t="shared" si="33"/>
        <v>352.74040000000002</v>
      </c>
      <c r="AE29" s="425">
        <v>257.3</v>
      </c>
      <c r="AF29" s="424">
        <v>74</v>
      </c>
      <c r="AG29" s="423">
        <v>48.8</v>
      </c>
      <c r="AH29" s="425">
        <f t="shared" si="34"/>
        <v>122.8</v>
      </c>
      <c r="AI29" s="424">
        <v>487</v>
      </c>
      <c r="AJ29" s="423">
        <v>128.9</v>
      </c>
      <c r="AK29" s="422">
        <v>102.6</v>
      </c>
      <c r="AL29" s="424">
        <v>8</v>
      </c>
      <c r="AM29" s="423">
        <v>9.9</v>
      </c>
      <c r="AN29" s="423">
        <v>96.2</v>
      </c>
      <c r="AO29" s="429">
        <v>0</v>
      </c>
      <c r="AP29" s="423">
        <f t="shared" si="35"/>
        <v>114.1</v>
      </c>
      <c r="AQ29" s="425">
        <v>84.4</v>
      </c>
      <c r="AR29" s="424">
        <v>15.4</v>
      </c>
      <c r="AS29" s="423">
        <v>7.2</v>
      </c>
      <c r="AT29" s="425">
        <v>22.6</v>
      </c>
      <c r="AU29" s="424">
        <v>138.30000000000001</v>
      </c>
      <c r="AV29" s="423">
        <v>28.6</v>
      </c>
      <c r="AW29" s="422">
        <v>39.200000000000003</v>
      </c>
      <c r="AX29" s="424">
        <v>21.3</v>
      </c>
      <c r="AY29" s="423">
        <v>12.7629</v>
      </c>
      <c r="AZ29" s="423">
        <v>142.19999999999999</v>
      </c>
      <c r="BA29" s="423">
        <v>0</v>
      </c>
      <c r="BB29" s="423">
        <f t="shared" si="36"/>
        <v>176.2629</v>
      </c>
      <c r="BC29" s="425">
        <v>149.30000000000001</v>
      </c>
      <c r="BD29" s="427" t="s">
        <v>241</v>
      </c>
      <c r="BE29" s="426" t="s">
        <v>241</v>
      </c>
      <c r="BF29" s="425">
        <v>74</v>
      </c>
      <c r="BG29" s="424">
        <v>426.7</v>
      </c>
      <c r="BH29" s="423">
        <v>50.1</v>
      </c>
      <c r="BI29" s="422">
        <v>49.6</v>
      </c>
      <c r="BJ29" s="424">
        <v>4.5</v>
      </c>
      <c r="BK29" s="423" t="s">
        <v>241</v>
      </c>
      <c r="BL29" s="423">
        <v>29.8</v>
      </c>
      <c r="BM29" s="423">
        <v>0</v>
      </c>
      <c r="BN29" s="423">
        <f t="shared" si="37"/>
        <v>34.299999999999997</v>
      </c>
      <c r="BO29" s="425">
        <v>17.5</v>
      </c>
      <c r="BP29" s="427" t="s">
        <v>241</v>
      </c>
      <c r="BQ29" s="426" t="s">
        <v>241</v>
      </c>
      <c r="BR29" s="425" t="s">
        <v>241</v>
      </c>
      <c r="BS29" s="424">
        <v>36.1</v>
      </c>
      <c r="BT29" s="423">
        <v>3.3</v>
      </c>
      <c r="BU29" s="422">
        <v>8</v>
      </c>
      <c r="BV29" s="424">
        <v>2</v>
      </c>
      <c r="BW29" s="423" t="s">
        <v>241</v>
      </c>
      <c r="BX29" s="423">
        <v>9.6999999999999993</v>
      </c>
      <c r="BY29" s="423">
        <v>0</v>
      </c>
      <c r="BZ29" s="423">
        <f t="shared" si="38"/>
        <v>11.7</v>
      </c>
      <c r="CA29" s="425">
        <v>4.7</v>
      </c>
      <c r="CB29" s="427" t="s">
        <v>241</v>
      </c>
      <c r="CC29" s="426" t="s">
        <v>241</v>
      </c>
      <c r="CD29" s="425">
        <v>12.9</v>
      </c>
      <c r="CE29" s="424">
        <v>38.1</v>
      </c>
      <c r="CF29" s="423">
        <v>8</v>
      </c>
      <c r="CG29" s="422">
        <v>4</v>
      </c>
      <c r="CH29" s="424">
        <v>192.3</v>
      </c>
      <c r="CI29" s="423">
        <v>167.9</v>
      </c>
      <c r="CJ29" s="423">
        <v>963.8</v>
      </c>
      <c r="CK29" s="423">
        <v>287.2</v>
      </c>
      <c r="CL29" s="423">
        <f t="shared" si="39"/>
        <v>1611.2</v>
      </c>
      <c r="CM29" s="425">
        <f t="shared" si="40"/>
        <v>1245.4000000000001</v>
      </c>
      <c r="CN29" s="424">
        <v>250.9</v>
      </c>
      <c r="CO29" s="423">
        <v>357.3</v>
      </c>
      <c r="CP29" s="425">
        <f t="shared" si="41"/>
        <v>608.20000000000005</v>
      </c>
      <c r="CQ29" s="424">
        <v>1856</v>
      </c>
      <c r="CR29" s="423">
        <v>499.1</v>
      </c>
      <c r="CS29" s="422">
        <f t="shared" si="42"/>
        <v>520.59999999999991</v>
      </c>
      <c r="CT29" s="422">
        <f t="shared" si="43"/>
        <v>4596</v>
      </c>
      <c r="CW29" s="415"/>
    </row>
    <row r="30" spans="1:101" ht="12.75" customHeight="1" x14ac:dyDescent="0.3">
      <c r="A30" s="446">
        <v>40634</v>
      </c>
      <c r="B30" s="424">
        <v>79.7</v>
      </c>
      <c r="C30" s="423">
        <v>64.708100000000002</v>
      </c>
      <c r="D30" s="423">
        <v>144.69999999999999</v>
      </c>
      <c r="E30" s="423">
        <v>177.3</v>
      </c>
      <c r="F30" s="423">
        <f t="shared" si="30"/>
        <v>466.40809999999999</v>
      </c>
      <c r="G30" s="425">
        <v>383.2</v>
      </c>
      <c r="H30" s="424">
        <v>91.5</v>
      </c>
      <c r="I30" s="423">
        <v>181.2</v>
      </c>
      <c r="J30" s="425">
        <v>272.60000000000002</v>
      </c>
      <c r="K30" s="424">
        <v>376.8</v>
      </c>
      <c r="L30" s="423">
        <v>133.9</v>
      </c>
      <c r="M30" s="422">
        <v>157.80000000000001</v>
      </c>
      <c r="N30" s="424">
        <v>30.4</v>
      </c>
      <c r="O30" s="423">
        <v>38.804699999999997</v>
      </c>
      <c r="P30" s="423">
        <v>285.8</v>
      </c>
      <c r="Q30" s="423">
        <v>25.2</v>
      </c>
      <c r="R30" s="423">
        <f t="shared" si="31"/>
        <v>380.2047</v>
      </c>
      <c r="S30" s="425">
        <v>291.10000000000002</v>
      </c>
      <c r="T30" s="424">
        <v>52.2</v>
      </c>
      <c r="U30" s="423">
        <v>41.6</v>
      </c>
      <c r="V30" s="425">
        <f t="shared" si="32"/>
        <v>93.800000000000011</v>
      </c>
      <c r="W30" s="424">
        <v>286.7</v>
      </c>
      <c r="X30" s="423">
        <v>114.2</v>
      </c>
      <c r="Y30" s="422">
        <v>158.80000000000001</v>
      </c>
      <c r="Z30" s="424">
        <v>37.799999999999997</v>
      </c>
      <c r="AA30" s="423">
        <v>36.216500000000003</v>
      </c>
      <c r="AB30" s="423">
        <v>209</v>
      </c>
      <c r="AC30" s="423">
        <v>50.1</v>
      </c>
      <c r="AD30" s="423">
        <f t="shared" si="33"/>
        <v>333.11650000000003</v>
      </c>
      <c r="AE30" s="425">
        <v>239.9</v>
      </c>
      <c r="AF30" s="424">
        <v>74.099999999999994</v>
      </c>
      <c r="AG30" s="423">
        <v>43.8</v>
      </c>
      <c r="AH30" s="425">
        <f t="shared" si="34"/>
        <v>117.89999999999999</v>
      </c>
      <c r="AI30" s="424">
        <v>463.1</v>
      </c>
      <c r="AJ30" s="423">
        <v>115.5</v>
      </c>
      <c r="AK30" s="422">
        <v>94.5</v>
      </c>
      <c r="AL30" s="424">
        <v>7</v>
      </c>
      <c r="AM30" s="423">
        <v>9.6</v>
      </c>
      <c r="AN30" s="423">
        <v>90.4</v>
      </c>
      <c r="AO30" s="429" t="s">
        <v>241</v>
      </c>
      <c r="AP30" s="423">
        <f t="shared" si="35"/>
        <v>107</v>
      </c>
      <c r="AQ30" s="425">
        <v>77.5</v>
      </c>
      <c r="AR30" s="424">
        <v>14.8</v>
      </c>
      <c r="AS30" s="423">
        <v>7.5</v>
      </c>
      <c r="AT30" s="425">
        <v>22.4</v>
      </c>
      <c r="AU30" s="424">
        <v>127</v>
      </c>
      <c r="AV30" s="423">
        <v>26.7</v>
      </c>
      <c r="AW30" s="422">
        <v>38.4</v>
      </c>
      <c r="AX30" s="424">
        <v>22.1</v>
      </c>
      <c r="AY30" s="423">
        <v>12.016200000000001</v>
      </c>
      <c r="AZ30" s="423">
        <v>136.6</v>
      </c>
      <c r="BA30" s="423">
        <v>0</v>
      </c>
      <c r="BB30" s="423">
        <f t="shared" si="36"/>
        <v>170.71620000000001</v>
      </c>
      <c r="BC30" s="425">
        <v>143.80000000000001</v>
      </c>
      <c r="BD30" s="427" t="s">
        <v>241</v>
      </c>
      <c r="BE30" s="426" t="s">
        <v>241</v>
      </c>
      <c r="BF30" s="425">
        <v>71.5</v>
      </c>
      <c r="BG30" s="424">
        <v>414</v>
      </c>
      <c r="BH30" s="423">
        <v>52.3</v>
      </c>
      <c r="BI30" s="422">
        <v>38.5</v>
      </c>
      <c r="BJ30" s="424">
        <v>3.9</v>
      </c>
      <c r="BK30" s="423" t="s">
        <v>241</v>
      </c>
      <c r="BL30" s="423">
        <v>27.8</v>
      </c>
      <c r="BM30" s="423">
        <v>0</v>
      </c>
      <c r="BN30" s="423">
        <f t="shared" si="37"/>
        <v>31.7</v>
      </c>
      <c r="BO30" s="425">
        <v>15.6</v>
      </c>
      <c r="BP30" s="427" t="s">
        <v>241</v>
      </c>
      <c r="BQ30" s="426" t="s">
        <v>241</v>
      </c>
      <c r="BR30" s="425" t="s">
        <v>241</v>
      </c>
      <c r="BS30" s="424">
        <v>30.7</v>
      </c>
      <c r="BT30" s="423">
        <v>2.8</v>
      </c>
      <c r="BU30" s="422">
        <v>6.8</v>
      </c>
      <c r="BV30" s="424">
        <v>2.2000000000000002</v>
      </c>
      <c r="BW30" s="423" t="s">
        <v>241</v>
      </c>
      <c r="BX30" s="423">
        <v>9.6</v>
      </c>
      <c r="BY30" s="423">
        <v>0</v>
      </c>
      <c r="BZ30" s="423">
        <f t="shared" si="38"/>
        <v>11.8</v>
      </c>
      <c r="CA30" s="425">
        <v>4.5999999999999996</v>
      </c>
      <c r="CB30" s="427" t="s">
        <v>241</v>
      </c>
      <c r="CC30" s="426" t="s">
        <v>241</v>
      </c>
      <c r="CD30" s="425">
        <v>12.5</v>
      </c>
      <c r="CE30" s="424">
        <v>45.5</v>
      </c>
      <c r="CF30" s="423">
        <v>8.4</v>
      </c>
      <c r="CG30" s="422">
        <v>4</v>
      </c>
      <c r="CH30" s="424">
        <v>183</v>
      </c>
      <c r="CI30" s="423">
        <v>161.5</v>
      </c>
      <c r="CJ30" s="423">
        <v>903.7</v>
      </c>
      <c r="CK30" s="423">
        <v>252.6</v>
      </c>
      <c r="CL30" s="423">
        <f t="shared" si="39"/>
        <v>1500.8</v>
      </c>
      <c r="CM30" s="425">
        <f t="shared" si="40"/>
        <v>1155.6999999999998</v>
      </c>
      <c r="CN30" s="424">
        <v>292.10000000000002</v>
      </c>
      <c r="CO30" s="423">
        <v>298.60000000000002</v>
      </c>
      <c r="CP30" s="425">
        <f t="shared" si="41"/>
        <v>590.70000000000005</v>
      </c>
      <c r="CQ30" s="424">
        <v>1743.9</v>
      </c>
      <c r="CR30" s="423">
        <v>453.9</v>
      </c>
      <c r="CS30" s="422">
        <f t="shared" si="42"/>
        <v>498.8</v>
      </c>
      <c r="CT30" s="422">
        <f t="shared" si="43"/>
        <v>4334.2</v>
      </c>
      <c r="CW30" s="415"/>
    </row>
    <row r="31" spans="1:101" ht="12.75" customHeight="1" x14ac:dyDescent="0.3">
      <c r="A31" s="446">
        <v>40664</v>
      </c>
      <c r="B31" s="424">
        <v>83.4</v>
      </c>
      <c r="C31" s="423">
        <v>67.394499999999994</v>
      </c>
      <c r="D31" s="423">
        <v>145.1</v>
      </c>
      <c r="E31" s="423">
        <v>183.8</v>
      </c>
      <c r="F31" s="423">
        <f t="shared" si="30"/>
        <v>479.69450000000001</v>
      </c>
      <c r="G31" s="425">
        <v>397.4</v>
      </c>
      <c r="H31" s="424">
        <v>91.5</v>
      </c>
      <c r="I31" s="423">
        <v>178.7</v>
      </c>
      <c r="J31" s="425">
        <v>270.3</v>
      </c>
      <c r="K31" s="424">
        <v>430.3</v>
      </c>
      <c r="L31" s="423">
        <v>143.6</v>
      </c>
      <c r="M31" s="422">
        <v>173.6</v>
      </c>
      <c r="N31" s="424">
        <v>30.2</v>
      </c>
      <c r="O31" s="423">
        <v>40.103300000000004</v>
      </c>
      <c r="P31" s="423">
        <v>303.89999999999998</v>
      </c>
      <c r="Q31" s="423">
        <v>25.4</v>
      </c>
      <c r="R31" s="423">
        <f t="shared" si="31"/>
        <v>399.60329999999999</v>
      </c>
      <c r="S31" s="425">
        <v>306.60000000000002</v>
      </c>
      <c r="T31" s="424">
        <v>48.7</v>
      </c>
      <c r="U31" s="423">
        <v>37.9</v>
      </c>
      <c r="V31" s="425">
        <f t="shared" si="32"/>
        <v>86.6</v>
      </c>
      <c r="W31" s="424">
        <v>321.39999999999998</v>
      </c>
      <c r="X31" s="423">
        <v>123.2</v>
      </c>
      <c r="Y31" s="422">
        <v>178.2</v>
      </c>
      <c r="Z31" s="424">
        <v>39</v>
      </c>
      <c r="AA31" s="423">
        <v>36.1434</v>
      </c>
      <c r="AB31" s="423">
        <v>215.7</v>
      </c>
      <c r="AC31" s="423">
        <v>52.1</v>
      </c>
      <c r="AD31" s="423">
        <f t="shared" si="33"/>
        <v>342.9434</v>
      </c>
      <c r="AE31" s="425">
        <v>249.8</v>
      </c>
      <c r="AF31" s="424">
        <v>79.7</v>
      </c>
      <c r="AG31" s="423">
        <v>47.9</v>
      </c>
      <c r="AH31" s="425">
        <f t="shared" si="34"/>
        <v>127.6</v>
      </c>
      <c r="AI31" s="424">
        <v>550.6</v>
      </c>
      <c r="AJ31" s="423">
        <v>131.30000000000001</v>
      </c>
      <c r="AK31" s="422">
        <v>106.7</v>
      </c>
      <c r="AL31" s="424">
        <v>7.1</v>
      </c>
      <c r="AM31" s="423">
        <v>9.4</v>
      </c>
      <c r="AN31" s="423">
        <v>90.3</v>
      </c>
      <c r="AO31" s="429">
        <v>0</v>
      </c>
      <c r="AP31" s="423">
        <f t="shared" si="35"/>
        <v>106.8</v>
      </c>
      <c r="AQ31" s="425">
        <v>78.400000000000006</v>
      </c>
      <c r="AR31" s="424">
        <v>15.3</v>
      </c>
      <c r="AS31" s="423">
        <v>8</v>
      </c>
      <c r="AT31" s="425">
        <v>23.3</v>
      </c>
      <c r="AU31" s="424">
        <v>138.5</v>
      </c>
      <c r="AV31" s="423">
        <v>28.3</v>
      </c>
      <c r="AW31" s="422">
        <v>42.2</v>
      </c>
      <c r="AX31" s="424">
        <v>20.2</v>
      </c>
      <c r="AY31" s="423">
        <v>11.9018</v>
      </c>
      <c r="AZ31" s="423">
        <v>132.6</v>
      </c>
      <c r="BA31" s="423">
        <v>0</v>
      </c>
      <c r="BB31" s="423">
        <f t="shared" si="36"/>
        <v>164.70179999999999</v>
      </c>
      <c r="BC31" s="425">
        <v>138.69999999999999</v>
      </c>
      <c r="BD31" s="427" t="s">
        <v>241</v>
      </c>
      <c r="BE31" s="426" t="s">
        <v>241</v>
      </c>
      <c r="BF31" s="425">
        <v>73.099999999999994</v>
      </c>
      <c r="BG31" s="424">
        <v>455.6</v>
      </c>
      <c r="BH31" s="423">
        <v>53.7</v>
      </c>
      <c r="BI31" s="422">
        <v>48.8</v>
      </c>
      <c r="BJ31" s="424">
        <v>4</v>
      </c>
      <c r="BK31" s="423" t="s">
        <v>241</v>
      </c>
      <c r="BL31" s="423">
        <v>26.9</v>
      </c>
      <c r="BM31" s="423">
        <v>0</v>
      </c>
      <c r="BN31" s="423">
        <f t="shared" si="37"/>
        <v>30.9</v>
      </c>
      <c r="BO31" s="425">
        <v>15.8</v>
      </c>
      <c r="BP31" s="427" t="s">
        <v>241</v>
      </c>
      <c r="BQ31" s="426" t="s">
        <v>241</v>
      </c>
      <c r="BR31" s="425" t="s">
        <v>241</v>
      </c>
      <c r="BS31" s="424">
        <v>31.2</v>
      </c>
      <c r="BT31" s="423">
        <v>2.9</v>
      </c>
      <c r="BU31" s="422">
        <v>7.6</v>
      </c>
      <c r="BV31" s="424">
        <v>2.4</v>
      </c>
      <c r="BW31" s="423" t="s">
        <v>241</v>
      </c>
      <c r="BX31" s="423">
        <v>11.1</v>
      </c>
      <c r="BY31" s="423">
        <v>0</v>
      </c>
      <c r="BZ31" s="423">
        <f t="shared" si="38"/>
        <v>13.5</v>
      </c>
      <c r="CA31" s="425">
        <v>4.8</v>
      </c>
      <c r="CB31" s="427" t="s">
        <v>241</v>
      </c>
      <c r="CC31" s="426" t="s">
        <v>241</v>
      </c>
      <c r="CD31" s="425">
        <v>14.2</v>
      </c>
      <c r="CE31" s="424">
        <v>53.2</v>
      </c>
      <c r="CF31" s="423">
        <v>9.1</v>
      </c>
      <c r="CG31" s="422">
        <v>4.3</v>
      </c>
      <c r="CH31" s="424">
        <v>186.3</v>
      </c>
      <c r="CI31" s="423">
        <v>165</v>
      </c>
      <c r="CJ31" s="423">
        <v>925.6</v>
      </c>
      <c r="CK31" s="423">
        <v>261.3</v>
      </c>
      <c r="CL31" s="423">
        <f t="shared" si="39"/>
        <v>1538.2</v>
      </c>
      <c r="CM31" s="425">
        <f t="shared" si="40"/>
        <v>1191.5</v>
      </c>
      <c r="CN31" s="424">
        <v>297.89999999999998</v>
      </c>
      <c r="CO31" s="423">
        <v>297.10000000000002</v>
      </c>
      <c r="CP31" s="425">
        <f t="shared" si="41"/>
        <v>595</v>
      </c>
      <c r="CQ31" s="424">
        <v>1980.7</v>
      </c>
      <c r="CR31" s="423">
        <v>492.1</v>
      </c>
      <c r="CS31" s="422">
        <f t="shared" si="42"/>
        <v>561.39999999999986</v>
      </c>
      <c r="CT31" s="422">
        <f t="shared" si="43"/>
        <v>4675.2999999999993</v>
      </c>
      <c r="CW31" s="415"/>
    </row>
    <row r="32" spans="1:101" ht="12.75" customHeight="1" x14ac:dyDescent="0.3">
      <c r="A32" s="446">
        <v>40695</v>
      </c>
      <c r="B32" s="424">
        <v>81.2</v>
      </c>
      <c r="C32" s="423">
        <v>67.226500000000001</v>
      </c>
      <c r="D32" s="423">
        <v>192</v>
      </c>
      <c r="E32" s="423">
        <v>176.8</v>
      </c>
      <c r="F32" s="423">
        <f t="shared" si="30"/>
        <v>517.22649999999999</v>
      </c>
      <c r="G32" s="425">
        <v>383</v>
      </c>
      <c r="H32" s="424">
        <v>85.8</v>
      </c>
      <c r="I32" s="423">
        <v>174.2</v>
      </c>
      <c r="J32" s="425">
        <v>260</v>
      </c>
      <c r="K32" s="424">
        <v>378.6</v>
      </c>
      <c r="L32" s="423">
        <v>136.4</v>
      </c>
      <c r="M32" s="422">
        <v>170.5</v>
      </c>
      <c r="N32" s="424">
        <v>29.1</v>
      </c>
      <c r="O32" s="423">
        <v>39.1571</v>
      </c>
      <c r="P32" s="423">
        <v>240.2</v>
      </c>
      <c r="Q32" s="423">
        <v>23.2</v>
      </c>
      <c r="R32" s="423">
        <f t="shared" si="31"/>
        <v>331.65709999999996</v>
      </c>
      <c r="S32" s="425">
        <v>293.2</v>
      </c>
      <c r="T32" s="424">
        <v>48.4</v>
      </c>
      <c r="U32" s="423">
        <v>46.5</v>
      </c>
      <c r="V32" s="425">
        <f t="shared" si="32"/>
        <v>94.9</v>
      </c>
      <c r="W32" s="424">
        <v>291.60000000000002</v>
      </c>
      <c r="X32" s="423">
        <v>119</v>
      </c>
      <c r="Y32" s="422">
        <v>158</v>
      </c>
      <c r="Z32" s="424">
        <v>37.5</v>
      </c>
      <c r="AA32" s="423">
        <v>36.3718</v>
      </c>
      <c r="AB32" s="423">
        <v>214.6</v>
      </c>
      <c r="AC32" s="423">
        <v>49.1</v>
      </c>
      <c r="AD32" s="423">
        <f t="shared" si="33"/>
        <v>337.57180000000005</v>
      </c>
      <c r="AE32" s="425">
        <v>238.8</v>
      </c>
      <c r="AF32" s="424">
        <v>76.3</v>
      </c>
      <c r="AG32" s="423">
        <v>46.7</v>
      </c>
      <c r="AH32" s="425">
        <f t="shared" si="34"/>
        <v>123</v>
      </c>
      <c r="AI32" s="424">
        <v>549.1</v>
      </c>
      <c r="AJ32" s="423">
        <v>129.5</v>
      </c>
      <c r="AK32" s="422">
        <v>115.8</v>
      </c>
      <c r="AL32" s="424">
        <v>6.8</v>
      </c>
      <c r="AM32" s="423">
        <v>8.8000000000000007</v>
      </c>
      <c r="AN32" s="423">
        <v>88.5</v>
      </c>
      <c r="AO32" s="429" t="s">
        <v>241</v>
      </c>
      <c r="AP32" s="423">
        <f t="shared" si="35"/>
        <v>104.1</v>
      </c>
      <c r="AQ32" s="425">
        <v>75.900000000000006</v>
      </c>
      <c r="AR32" s="424">
        <v>12.7</v>
      </c>
      <c r="AS32" s="423">
        <v>7.4</v>
      </c>
      <c r="AT32" s="425">
        <v>20.100000000000001</v>
      </c>
      <c r="AU32" s="424">
        <v>129.1</v>
      </c>
      <c r="AV32" s="423">
        <v>27.2</v>
      </c>
      <c r="AW32" s="422">
        <v>41.2</v>
      </c>
      <c r="AX32" s="424">
        <v>19.2</v>
      </c>
      <c r="AY32" s="423">
        <v>11.6151</v>
      </c>
      <c r="AZ32" s="423">
        <v>115.7</v>
      </c>
      <c r="BA32" s="423">
        <v>0</v>
      </c>
      <c r="BB32" s="423">
        <f t="shared" si="36"/>
        <v>146.51510000000002</v>
      </c>
      <c r="BC32" s="425">
        <v>135.5</v>
      </c>
      <c r="BD32" s="427" t="s">
        <v>241</v>
      </c>
      <c r="BE32" s="426" t="s">
        <v>241</v>
      </c>
      <c r="BF32" s="425">
        <v>71.3</v>
      </c>
      <c r="BG32" s="424">
        <v>478.6</v>
      </c>
      <c r="BH32" s="423">
        <v>50.7</v>
      </c>
      <c r="BI32" s="422">
        <v>53.7</v>
      </c>
      <c r="BJ32" s="424">
        <v>3.8</v>
      </c>
      <c r="BK32" s="423" t="s">
        <v>241</v>
      </c>
      <c r="BL32" s="423">
        <v>25.4</v>
      </c>
      <c r="BM32" s="423">
        <v>0</v>
      </c>
      <c r="BN32" s="423">
        <f t="shared" si="37"/>
        <v>29.2</v>
      </c>
      <c r="BO32" s="425">
        <v>14.7</v>
      </c>
      <c r="BP32" s="427" t="s">
        <v>241</v>
      </c>
      <c r="BQ32" s="426" t="s">
        <v>241</v>
      </c>
      <c r="BR32" s="430" t="s">
        <v>241</v>
      </c>
      <c r="BS32" s="424">
        <v>28.2</v>
      </c>
      <c r="BT32" s="423">
        <v>2.6</v>
      </c>
      <c r="BU32" s="422">
        <v>7</v>
      </c>
      <c r="BV32" s="424">
        <v>2.2999999999999998</v>
      </c>
      <c r="BW32" s="423" t="s">
        <v>241</v>
      </c>
      <c r="BX32" s="423">
        <v>10.4</v>
      </c>
      <c r="BY32" s="423">
        <v>0</v>
      </c>
      <c r="BZ32" s="423">
        <f t="shared" si="38"/>
        <v>12.7</v>
      </c>
      <c r="CA32" s="425">
        <v>5.0999999999999996</v>
      </c>
      <c r="CB32" s="427" t="s">
        <v>241</v>
      </c>
      <c r="CC32" s="426" t="s">
        <v>241</v>
      </c>
      <c r="CD32" s="425">
        <v>13.6</v>
      </c>
      <c r="CE32" s="424">
        <v>79.599999999999994</v>
      </c>
      <c r="CF32" s="423">
        <v>9.9</v>
      </c>
      <c r="CG32" s="422">
        <v>4.0999999999999996</v>
      </c>
      <c r="CH32" s="424">
        <v>179.9</v>
      </c>
      <c r="CI32" s="423">
        <v>163.30000000000001</v>
      </c>
      <c r="CJ32" s="423">
        <v>886.9</v>
      </c>
      <c r="CK32" s="423">
        <v>249.1</v>
      </c>
      <c r="CL32" s="423">
        <f t="shared" si="39"/>
        <v>1479.1999999999998</v>
      </c>
      <c r="CM32" s="425">
        <f t="shared" si="40"/>
        <v>1146.2</v>
      </c>
      <c r="CN32" s="424">
        <v>281.3</v>
      </c>
      <c r="CO32" s="423">
        <v>301.39999999999998</v>
      </c>
      <c r="CP32" s="425">
        <f t="shared" si="41"/>
        <v>582.70000000000005</v>
      </c>
      <c r="CQ32" s="424">
        <v>1934.8</v>
      </c>
      <c r="CR32" s="423">
        <v>475.3</v>
      </c>
      <c r="CS32" s="422">
        <f t="shared" si="42"/>
        <v>550.30000000000007</v>
      </c>
      <c r="CT32" s="422">
        <f t="shared" si="43"/>
        <v>4547</v>
      </c>
      <c r="CW32" s="415"/>
    </row>
    <row r="33" spans="1:101" ht="12.75" customHeight="1" x14ac:dyDescent="0.3">
      <c r="A33" s="446">
        <v>40725</v>
      </c>
      <c r="B33" s="424">
        <v>87.3</v>
      </c>
      <c r="C33" s="423">
        <v>69.541800000000009</v>
      </c>
      <c r="D33" s="423">
        <v>155.19999999999999</v>
      </c>
      <c r="E33" s="423">
        <v>185.9</v>
      </c>
      <c r="F33" s="423">
        <f t="shared" si="30"/>
        <v>497.94179999999994</v>
      </c>
      <c r="G33" s="425">
        <v>403.4</v>
      </c>
      <c r="H33" s="424">
        <v>87.4</v>
      </c>
      <c r="I33" s="423">
        <v>189.6</v>
      </c>
      <c r="J33" s="425">
        <v>277</v>
      </c>
      <c r="K33" s="424">
        <v>410.6</v>
      </c>
      <c r="L33" s="423">
        <v>144.6</v>
      </c>
      <c r="M33" s="422">
        <v>177.8</v>
      </c>
      <c r="N33" s="424">
        <v>31.5</v>
      </c>
      <c r="O33" s="423">
        <v>40.918099999999995</v>
      </c>
      <c r="P33" s="423">
        <v>307.60000000000002</v>
      </c>
      <c r="Q33" s="423">
        <v>23</v>
      </c>
      <c r="R33" s="423">
        <f t="shared" si="31"/>
        <v>403.0181</v>
      </c>
      <c r="S33" s="425">
        <v>310.60000000000002</v>
      </c>
      <c r="T33" s="424">
        <v>51</v>
      </c>
      <c r="U33" s="423">
        <v>44.4</v>
      </c>
      <c r="V33" s="425">
        <f t="shared" si="32"/>
        <v>95.4</v>
      </c>
      <c r="W33" s="424">
        <v>285.8</v>
      </c>
      <c r="X33" s="423">
        <v>121.8</v>
      </c>
      <c r="Y33" s="422">
        <v>148.4</v>
      </c>
      <c r="Z33" s="424">
        <v>42</v>
      </c>
      <c r="AA33" s="423">
        <v>38.3782</v>
      </c>
      <c r="AB33" s="423">
        <v>222.8</v>
      </c>
      <c r="AC33" s="423">
        <v>52.3</v>
      </c>
      <c r="AD33" s="423">
        <f t="shared" si="33"/>
        <v>355.47820000000002</v>
      </c>
      <c r="AE33" s="425">
        <v>256</v>
      </c>
      <c r="AF33" s="424">
        <v>87.1</v>
      </c>
      <c r="AG33" s="423">
        <v>47.3</v>
      </c>
      <c r="AH33" s="425">
        <f t="shared" si="34"/>
        <v>134.39999999999998</v>
      </c>
      <c r="AI33" s="424">
        <v>563</v>
      </c>
      <c r="AJ33" s="423">
        <v>133.69999999999999</v>
      </c>
      <c r="AK33" s="422">
        <v>109.3</v>
      </c>
      <c r="AL33" s="424">
        <v>7.5</v>
      </c>
      <c r="AM33" s="423">
        <v>9.4</v>
      </c>
      <c r="AN33" s="423">
        <v>92.8</v>
      </c>
      <c r="AO33" s="429" t="s">
        <v>241</v>
      </c>
      <c r="AP33" s="423">
        <f t="shared" si="35"/>
        <v>109.69999999999999</v>
      </c>
      <c r="AQ33" s="425">
        <v>80.5</v>
      </c>
      <c r="AR33" s="424">
        <v>14.2</v>
      </c>
      <c r="AS33" s="423">
        <v>7.1</v>
      </c>
      <c r="AT33" s="425">
        <v>21.3</v>
      </c>
      <c r="AU33" s="424">
        <v>117.3</v>
      </c>
      <c r="AV33" s="423">
        <v>27.7</v>
      </c>
      <c r="AW33" s="422">
        <v>39.1</v>
      </c>
      <c r="AX33" s="424">
        <v>19.5</v>
      </c>
      <c r="AY33" s="423">
        <v>13.3446</v>
      </c>
      <c r="AZ33" s="423">
        <v>138.6</v>
      </c>
      <c r="BA33" s="423" t="s">
        <v>241</v>
      </c>
      <c r="BB33" s="423">
        <f t="shared" si="36"/>
        <v>171.44459999999998</v>
      </c>
      <c r="BC33" s="425">
        <v>144.5</v>
      </c>
      <c r="BD33" s="427" t="s">
        <v>241</v>
      </c>
      <c r="BE33" s="426" t="s">
        <v>241</v>
      </c>
      <c r="BF33" s="425">
        <v>71.8</v>
      </c>
      <c r="BG33" s="424">
        <v>423.7</v>
      </c>
      <c r="BH33" s="423">
        <v>54</v>
      </c>
      <c r="BI33" s="422">
        <v>50.9</v>
      </c>
      <c r="BJ33" s="424">
        <v>3.9</v>
      </c>
      <c r="BK33" s="423" t="s">
        <v>241</v>
      </c>
      <c r="BL33" s="423">
        <v>26.5</v>
      </c>
      <c r="BM33" s="423">
        <v>0</v>
      </c>
      <c r="BN33" s="423">
        <f t="shared" si="37"/>
        <v>30.4</v>
      </c>
      <c r="BO33" s="425">
        <v>16.3</v>
      </c>
      <c r="BP33" s="427" t="s">
        <v>241</v>
      </c>
      <c r="BQ33" s="426" t="s">
        <v>241</v>
      </c>
      <c r="BR33" s="430" t="s">
        <v>241</v>
      </c>
      <c r="BS33" s="424">
        <v>29.7</v>
      </c>
      <c r="BT33" s="423">
        <v>2.9</v>
      </c>
      <c r="BU33" s="422">
        <v>6.9</v>
      </c>
      <c r="BV33" s="424">
        <v>2.5</v>
      </c>
      <c r="BW33" s="423" t="s">
        <v>241</v>
      </c>
      <c r="BX33" s="423">
        <v>11.7</v>
      </c>
      <c r="BY33" s="423">
        <v>0</v>
      </c>
      <c r="BZ33" s="423">
        <f t="shared" si="38"/>
        <v>14.2</v>
      </c>
      <c r="CA33" s="425">
        <v>5.7</v>
      </c>
      <c r="CB33" s="427" t="s">
        <v>241</v>
      </c>
      <c r="CC33" s="426" t="s">
        <v>241</v>
      </c>
      <c r="CD33" s="425">
        <v>20.3</v>
      </c>
      <c r="CE33" s="424">
        <v>86.7</v>
      </c>
      <c r="CF33" s="423">
        <v>10.4</v>
      </c>
      <c r="CG33" s="422">
        <v>4.7</v>
      </c>
      <c r="CH33" s="424">
        <v>194.2</v>
      </c>
      <c r="CI33" s="423">
        <v>171.7</v>
      </c>
      <c r="CJ33" s="423">
        <v>955.3</v>
      </c>
      <c r="CK33" s="423">
        <v>261.2</v>
      </c>
      <c r="CL33" s="423">
        <f t="shared" si="39"/>
        <v>1582.3999999999999</v>
      </c>
      <c r="CM33" s="425">
        <f t="shared" si="40"/>
        <v>1217</v>
      </c>
      <c r="CN33" s="424">
        <v>306.8</v>
      </c>
      <c r="CO33" s="423">
        <v>313.60000000000002</v>
      </c>
      <c r="CP33" s="425">
        <f t="shared" si="41"/>
        <v>620.40000000000009</v>
      </c>
      <c r="CQ33" s="424">
        <v>1916.7</v>
      </c>
      <c r="CR33" s="423">
        <v>495</v>
      </c>
      <c r="CS33" s="422">
        <f t="shared" si="42"/>
        <v>537.10000000000014</v>
      </c>
      <c r="CT33" s="422">
        <f t="shared" si="43"/>
        <v>4656.6000000000004</v>
      </c>
      <c r="CW33" s="415"/>
    </row>
    <row r="34" spans="1:101" ht="12.75" customHeight="1" x14ac:dyDescent="0.3">
      <c r="A34" s="446">
        <v>40756</v>
      </c>
      <c r="B34" s="424">
        <v>94</v>
      </c>
      <c r="C34" s="423">
        <v>76.140100000000004</v>
      </c>
      <c r="D34" s="423">
        <v>156</v>
      </c>
      <c r="E34" s="423">
        <v>192</v>
      </c>
      <c r="F34" s="423">
        <f t="shared" si="30"/>
        <v>518.14010000000007</v>
      </c>
      <c r="G34" s="425">
        <v>423</v>
      </c>
      <c r="H34" s="424">
        <v>89.8</v>
      </c>
      <c r="I34" s="423">
        <v>189.6</v>
      </c>
      <c r="J34" s="425">
        <v>279.39999999999998</v>
      </c>
      <c r="K34" s="424">
        <v>423.2</v>
      </c>
      <c r="L34" s="423">
        <v>149.19999999999999</v>
      </c>
      <c r="M34" s="422">
        <v>157.19999999999999</v>
      </c>
      <c r="N34" s="424">
        <v>33.200000000000003</v>
      </c>
      <c r="O34" s="423">
        <v>44.003500000000003</v>
      </c>
      <c r="P34" s="423">
        <v>320.7</v>
      </c>
      <c r="Q34" s="423">
        <v>23.3</v>
      </c>
      <c r="R34" s="423">
        <f t="shared" si="31"/>
        <v>421.20350000000002</v>
      </c>
      <c r="S34" s="425">
        <v>322</v>
      </c>
      <c r="T34" s="424">
        <v>50.1</v>
      </c>
      <c r="U34" s="423">
        <v>43.6</v>
      </c>
      <c r="V34" s="425">
        <f t="shared" si="32"/>
        <v>93.7</v>
      </c>
      <c r="W34" s="424">
        <v>304.2</v>
      </c>
      <c r="X34" s="423">
        <v>126.8</v>
      </c>
      <c r="Y34" s="422">
        <v>132.6</v>
      </c>
      <c r="Z34" s="424">
        <v>43.2</v>
      </c>
      <c r="AA34" s="423">
        <v>41.127900000000004</v>
      </c>
      <c r="AB34" s="423">
        <v>229.3</v>
      </c>
      <c r="AC34" s="423">
        <v>51.6</v>
      </c>
      <c r="AD34" s="423">
        <f t="shared" si="33"/>
        <v>365.22790000000003</v>
      </c>
      <c r="AE34" s="425">
        <v>265.39999999999998</v>
      </c>
      <c r="AF34" s="424">
        <v>85.3</v>
      </c>
      <c r="AG34" s="423">
        <v>49.7</v>
      </c>
      <c r="AH34" s="425">
        <f t="shared" si="34"/>
        <v>135</v>
      </c>
      <c r="AI34" s="424">
        <v>587.6</v>
      </c>
      <c r="AJ34" s="423">
        <v>141.80000000000001</v>
      </c>
      <c r="AK34" s="422">
        <v>105.4</v>
      </c>
      <c r="AL34" s="424">
        <v>7.8</v>
      </c>
      <c r="AM34" s="423">
        <v>10.4</v>
      </c>
      <c r="AN34" s="423">
        <v>95.3</v>
      </c>
      <c r="AO34" s="429" t="s">
        <v>241</v>
      </c>
      <c r="AP34" s="423">
        <f t="shared" si="35"/>
        <v>113.5</v>
      </c>
      <c r="AQ34" s="425">
        <v>83.1</v>
      </c>
      <c r="AR34" s="424">
        <v>16.3</v>
      </c>
      <c r="AS34" s="423">
        <v>7.1</v>
      </c>
      <c r="AT34" s="425">
        <v>23.4</v>
      </c>
      <c r="AU34" s="424">
        <v>119.6</v>
      </c>
      <c r="AV34" s="423">
        <v>28</v>
      </c>
      <c r="AW34" s="422">
        <v>39.299999999999997</v>
      </c>
      <c r="AX34" s="424">
        <v>18.8</v>
      </c>
      <c r="AY34" s="423">
        <v>15.697100000000001</v>
      </c>
      <c r="AZ34" s="423">
        <v>140.4</v>
      </c>
      <c r="BA34" s="423">
        <v>0</v>
      </c>
      <c r="BB34" s="423">
        <f t="shared" si="36"/>
        <v>174.89710000000002</v>
      </c>
      <c r="BC34" s="425">
        <v>146.5</v>
      </c>
      <c r="BD34" s="427" t="s">
        <v>241</v>
      </c>
      <c r="BE34" s="426" t="s">
        <v>241</v>
      </c>
      <c r="BF34" s="425">
        <v>72.900000000000006</v>
      </c>
      <c r="BG34" s="424">
        <v>446</v>
      </c>
      <c r="BH34" s="423">
        <v>51.6</v>
      </c>
      <c r="BI34" s="422">
        <v>54.5</v>
      </c>
      <c r="BJ34" s="424">
        <v>4.0999999999999996</v>
      </c>
      <c r="BK34" s="423" t="s">
        <v>241</v>
      </c>
      <c r="BL34" s="423">
        <v>28</v>
      </c>
      <c r="BM34" s="423">
        <v>0</v>
      </c>
      <c r="BN34" s="423">
        <f t="shared" si="37"/>
        <v>32.1</v>
      </c>
      <c r="BO34" s="425">
        <v>17.399999999999999</v>
      </c>
      <c r="BP34" s="427" t="s">
        <v>241</v>
      </c>
      <c r="BQ34" s="426" t="s">
        <v>241</v>
      </c>
      <c r="BR34" s="430" t="s">
        <v>241</v>
      </c>
      <c r="BS34" s="424">
        <v>30.3</v>
      </c>
      <c r="BT34" s="423">
        <v>3.1</v>
      </c>
      <c r="BU34" s="422">
        <v>6.6</v>
      </c>
      <c r="BV34" s="424">
        <v>2.5</v>
      </c>
      <c r="BW34" s="423" t="s">
        <v>241</v>
      </c>
      <c r="BX34" s="423">
        <v>11.4</v>
      </c>
      <c r="BY34" s="423">
        <v>0</v>
      </c>
      <c r="BZ34" s="423">
        <f t="shared" si="38"/>
        <v>13.9</v>
      </c>
      <c r="CA34" s="425">
        <v>5.9</v>
      </c>
      <c r="CB34" s="427" t="s">
        <v>241</v>
      </c>
      <c r="CC34" s="426" t="s">
        <v>241</v>
      </c>
      <c r="CD34" s="425">
        <v>18.2</v>
      </c>
      <c r="CE34" s="424">
        <v>57.4</v>
      </c>
      <c r="CF34" s="423">
        <v>10.3</v>
      </c>
      <c r="CG34" s="422">
        <v>4.2</v>
      </c>
      <c r="CH34" s="424">
        <v>203.6</v>
      </c>
      <c r="CI34" s="423">
        <v>187.5</v>
      </c>
      <c r="CJ34" s="423">
        <v>981.1</v>
      </c>
      <c r="CK34" s="423">
        <v>266.89999999999998</v>
      </c>
      <c r="CL34" s="423">
        <f t="shared" si="39"/>
        <v>1639.1</v>
      </c>
      <c r="CM34" s="425">
        <f t="shared" si="40"/>
        <v>1263.3000000000002</v>
      </c>
      <c r="CN34" s="424">
        <v>308.3</v>
      </c>
      <c r="CO34" s="423">
        <v>314.3</v>
      </c>
      <c r="CP34" s="425">
        <f t="shared" si="41"/>
        <v>622.6</v>
      </c>
      <c r="CQ34" s="424">
        <v>1968.2</v>
      </c>
      <c r="CR34" s="423">
        <v>510.9</v>
      </c>
      <c r="CS34" s="422">
        <f t="shared" si="42"/>
        <v>499.79999999999995</v>
      </c>
      <c r="CT34" s="422">
        <f t="shared" si="43"/>
        <v>4729.7</v>
      </c>
      <c r="CW34" s="415"/>
    </row>
    <row r="35" spans="1:101" ht="12.75" customHeight="1" x14ac:dyDescent="0.3">
      <c r="A35" s="446">
        <v>40787</v>
      </c>
      <c r="B35" s="424">
        <v>86.9</v>
      </c>
      <c r="C35" s="423">
        <v>72.826599999999999</v>
      </c>
      <c r="D35" s="423">
        <v>145.30000000000001</v>
      </c>
      <c r="E35" s="423">
        <v>176.1</v>
      </c>
      <c r="F35" s="423">
        <f t="shared" si="30"/>
        <v>481.12660000000005</v>
      </c>
      <c r="G35" s="425">
        <v>389.2</v>
      </c>
      <c r="H35" s="424">
        <v>81</v>
      </c>
      <c r="I35" s="423">
        <v>182.6</v>
      </c>
      <c r="J35" s="425">
        <v>263.5</v>
      </c>
      <c r="K35" s="424">
        <v>424.7</v>
      </c>
      <c r="L35" s="423">
        <v>144</v>
      </c>
      <c r="M35" s="422">
        <v>164.9</v>
      </c>
      <c r="N35" s="424">
        <v>31.5</v>
      </c>
      <c r="O35" s="423">
        <v>38.506900000000002</v>
      </c>
      <c r="P35" s="423">
        <v>294.60000000000002</v>
      </c>
      <c r="Q35" s="423">
        <v>20</v>
      </c>
      <c r="R35" s="423">
        <f t="shared" si="31"/>
        <v>384.6069</v>
      </c>
      <c r="S35" s="425">
        <v>289.39999999999998</v>
      </c>
      <c r="T35" s="424">
        <v>50.7</v>
      </c>
      <c r="U35" s="423">
        <v>43.6</v>
      </c>
      <c r="V35" s="425">
        <f t="shared" si="32"/>
        <v>94.300000000000011</v>
      </c>
      <c r="W35" s="424">
        <v>308.2</v>
      </c>
      <c r="X35" s="423">
        <v>124.2</v>
      </c>
      <c r="Y35" s="422">
        <v>115.6</v>
      </c>
      <c r="Z35" s="424">
        <v>41.7</v>
      </c>
      <c r="AA35" s="423">
        <v>39.078099999999999</v>
      </c>
      <c r="AB35" s="423">
        <v>173.7</v>
      </c>
      <c r="AC35" s="423">
        <v>45.9</v>
      </c>
      <c r="AD35" s="423">
        <f t="shared" si="33"/>
        <v>300.37809999999996</v>
      </c>
      <c r="AE35" s="425">
        <v>247.2</v>
      </c>
      <c r="AF35" s="424">
        <v>82.1</v>
      </c>
      <c r="AG35" s="423">
        <v>48.5</v>
      </c>
      <c r="AH35" s="425">
        <f t="shared" si="34"/>
        <v>130.6</v>
      </c>
      <c r="AI35" s="424">
        <v>584.1</v>
      </c>
      <c r="AJ35" s="423">
        <v>135</v>
      </c>
      <c r="AK35" s="422">
        <v>101.2</v>
      </c>
      <c r="AL35" s="424">
        <v>7.6</v>
      </c>
      <c r="AM35" s="423">
        <v>10.4</v>
      </c>
      <c r="AN35" s="423">
        <v>91.6</v>
      </c>
      <c r="AO35" s="429" t="s">
        <v>241</v>
      </c>
      <c r="AP35" s="423">
        <f t="shared" si="35"/>
        <v>109.6</v>
      </c>
      <c r="AQ35" s="425">
        <v>79.2</v>
      </c>
      <c r="AR35" s="424">
        <v>14.9</v>
      </c>
      <c r="AS35" s="423">
        <v>7</v>
      </c>
      <c r="AT35" s="425">
        <v>22</v>
      </c>
      <c r="AU35" s="424">
        <v>121.4</v>
      </c>
      <c r="AV35" s="423">
        <v>27.1</v>
      </c>
      <c r="AW35" s="422">
        <v>36.6</v>
      </c>
      <c r="AX35" s="424">
        <v>19</v>
      </c>
      <c r="AY35" s="423">
        <v>15.613899999999999</v>
      </c>
      <c r="AZ35" s="423">
        <v>141.69999999999999</v>
      </c>
      <c r="BA35" s="423">
        <v>0</v>
      </c>
      <c r="BB35" s="423">
        <f t="shared" si="36"/>
        <v>176.31389999999999</v>
      </c>
      <c r="BC35" s="425">
        <v>148</v>
      </c>
      <c r="BD35" s="427" t="s">
        <v>241</v>
      </c>
      <c r="BE35" s="426" t="s">
        <v>241</v>
      </c>
      <c r="BF35" s="425">
        <v>74.900000000000006</v>
      </c>
      <c r="BG35" s="424">
        <v>459.3</v>
      </c>
      <c r="BH35" s="423">
        <v>55.8</v>
      </c>
      <c r="BI35" s="422">
        <v>53.8</v>
      </c>
      <c r="BJ35" s="424">
        <v>4</v>
      </c>
      <c r="BK35" s="423" t="s">
        <v>241</v>
      </c>
      <c r="BL35" s="423">
        <v>26.1</v>
      </c>
      <c r="BM35" s="423">
        <v>0</v>
      </c>
      <c r="BN35" s="423">
        <f t="shared" si="37"/>
        <v>30.1</v>
      </c>
      <c r="BO35" s="425">
        <v>14.9</v>
      </c>
      <c r="BP35" s="427" t="s">
        <v>241</v>
      </c>
      <c r="BQ35" s="426" t="s">
        <v>241</v>
      </c>
      <c r="BR35" s="430" t="s">
        <v>241</v>
      </c>
      <c r="BS35" s="424">
        <v>30.5</v>
      </c>
      <c r="BT35" s="423">
        <v>2.8</v>
      </c>
      <c r="BU35" s="422">
        <v>6.6</v>
      </c>
      <c r="BV35" s="424">
        <v>2.5</v>
      </c>
      <c r="BW35" s="423" t="s">
        <v>241</v>
      </c>
      <c r="BX35" s="423">
        <v>10.5</v>
      </c>
      <c r="BY35" s="423">
        <v>0</v>
      </c>
      <c r="BZ35" s="423">
        <f t="shared" si="38"/>
        <v>13</v>
      </c>
      <c r="CA35" s="425">
        <v>5</v>
      </c>
      <c r="CB35" s="427" t="s">
        <v>241</v>
      </c>
      <c r="CC35" s="426" t="s">
        <v>241</v>
      </c>
      <c r="CD35" s="425">
        <v>16.3</v>
      </c>
      <c r="CE35" s="424">
        <v>68.5</v>
      </c>
      <c r="CF35" s="423">
        <v>8.9</v>
      </c>
      <c r="CG35" s="422">
        <v>4.2</v>
      </c>
      <c r="CH35" s="424">
        <v>193.3</v>
      </c>
      <c r="CI35" s="423">
        <v>176.6</v>
      </c>
      <c r="CJ35" s="423">
        <v>883.4</v>
      </c>
      <c r="CK35" s="423">
        <v>242</v>
      </c>
      <c r="CL35" s="423">
        <f t="shared" si="39"/>
        <v>1495.3</v>
      </c>
      <c r="CM35" s="425">
        <f t="shared" si="40"/>
        <v>1172.9000000000001</v>
      </c>
      <c r="CN35" s="424">
        <v>294.60000000000002</v>
      </c>
      <c r="CO35" s="423">
        <v>307.2</v>
      </c>
      <c r="CP35" s="425">
        <f t="shared" si="41"/>
        <v>601.79999999999995</v>
      </c>
      <c r="CQ35" s="424">
        <v>1996.8</v>
      </c>
      <c r="CR35" s="423">
        <v>497.8</v>
      </c>
      <c r="CS35" s="422">
        <f t="shared" si="42"/>
        <v>482.90000000000003</v>
      </c>
      <c r="CT35" s="422">
        <f t="shared" si="43"/>
        <v>4576.7999999999993</v>
      </c>
      <c r="CW35" s="415"/>
    </row>
    <row r="36" spans="1:101" ht="12.75" customHeight="1" x14ac:dyDescent="0.3">
      <c r="A36" s="446">
        <v>40817</v>
      </c>
      <c r="B36" s="424">
        <v>86.2</v>
      </c>
      <c r="C36" s="423">
        <v>72.701100000000011</v>
      </c>
      <c r="D36" s="423">
        <v>137.6</v>
      </c>
      <c r="E36" s="423">
        <v>173.9</v>
      </c>
      <c r="F36" s="423">
        <f t="shared" si="30"/>
        <v>470.40110000000004</v>
      </c>
      <c r="G36" s="425">
        <v>388.2</v>
      </c>
      <c r="H36" s="424">
        <v>95</v>
      </c>
      <c r="I36" s="423">
        <v>188.3</v>
      </c>
      <c r="J36" s="425">
        <v>283.3</v>
      </c>
      <c r="K36" s="424">
        <v>402.9</v>
      </c>
      <c r="L36" s="423">
        <v>141.4</v>
      </c>
      <c r="M36" s="422">
        <v>143.69999999999999</v>
      </c>
      <c r="N36" s="424">
        <v>32.4</v>
      </c>
      <c r="O36" s="423">
        <v>40.917300000000004</v>
      </c>
      <c r="P36" s="423">
        <v>300.8</v>
      </c>
      <c r="Q36" s="423">
        <v>19</v>
      </c>
      <c r="R36" s="423">
        <f t="shared" si="31"/>
        <v>393.1173</v>
      </c>
      <c r="S36" s="425">
        <v>300.39999999999998</v>
      </c>
      <c r="T36" s="424">
        <v>48.4</v>
      </c>
      <c r="U36" s="423">
        <v>43.7</v>
      </c>
      <c r="V36" s="425">
        <f t="shared" si="32"/>
        <v>92.1</v>
      </c>
      <c r="W36" s="424">
        <v>309.3</v>
      </c>
      <c r="X36" s="423">
        <v>120.7</v>
      </c>
      <c r="Y36" s="422">
        <v>129.6</v>
      </c>
      <c r="Z36" s="424">
        <v>43</v>
      </c>
      <c r="AA36" s="423">
        <v>39.815100000000001</v>
      </c>
      <c r="AB36" s="423">
        <v>222.5</v>
      </c>
      <c r="AC36" s="423">
        <v>42</v>
      </c>
      <c r="AD36" s="423">
        <f t="shared" si="33"/>
        <v>347.31510000000003</v>
      </c>
      <c r="AE36" s="425">
        <v>249.5</v>
      </c>
      <c r="AF36" s="424">
        <v>76.7</v>
      </c>
      <c r="AG36" s="423">
        <v>49.3</v>
      </c>
      <c r="AH36" s="425">
        <f t="shared" si="34"/>
        <v>126</v>
      </c>
      <c r="AI36" s="424">
        <v>586.29999999999995</v>
      </c>
      <c r="AJ36" s="423">
        <v>134.80000000000001</v>
      </c>
      <c r="AK36" s="422">
        <v>100.9</v>
      </c>
      <c r="AL36" s="424">
        <v>7.3</v>
      </c>
      <c r="AM36" s="423">
        <v>10.1</v>
      </c>
      <c r="AN36" s="423">
        <v>88.2</v>
      </c>
      <c r="AO36" s="429" t="s">
        <v>241</v>
      </c>
      <c r="AP36" s="423">
        <f t="shared" si="35"/>
        <v>105.6</v>
      </c>
      <c r="AQ36" s="425">
        <v>76</v>
      </c>
      <c r="AR36" s="424">
        <v>15.3</v>
      </c>
      <c r="AS36" s="423">
        <v>6.5</v>
      </c>
      <c r="AT36" s="425">
        <v>21.7</v>
      </c>
      <c r="AU36" s="424">
        <v>122.6</v>
      </c>
      <c r="AV36" s="423">
        <v>26.4</v>
      </c>
      <c r="AW36" s="422">
        <v>34.6</v>
      </c>
      <c r="AX36" s="424">
        <v>20.9</v>
      </c>
      <c r="AY36" s="423">
        <v>15.280700000000001</v>
      </c>
      <c r="AZ36" s="423">
        <v>132.69999999999999</v>
      </c>
      <c r="BA36" s="423">
        <v>0</v>
      </c>
      <c r="BB36" s="423">
        <f t="shared" si="36"/>
        <v>168.88069999999999</v>
      </c>
      <c r="BC36" s="425">
        <v>141</v>
      </c>
      <c r="BD36" s="427" t="s">
        <v>241</v>
      </c>
      <c r="BE36" s="426" t="s">
        <v>241</v>
      </c>
      <c r="BF36" s="425">
        <v>74.099999999999994</v>
      </c>
      <c r="BG36" s="424">
        <v>458.7</v>
      </c>
      <c r="BH36" s="423">
        <v>51.8</v>
      </c>
      <c r="BI36" s="422">
        <v>48.4</v>
      </c>
      <c r="BJ36" s="424">
        <v>4</v>
      </c>
      <c r="BK36" s="423" t="s">
        <v>241</v>
      </c>
      <c r="BL36" s="423">
        <v>26.9</v>
      </c>
      <c r="BM36" s="423">
        <v>0</v>
      </c>
      <c r="BN36" s="423">
        <f t="shared" si="37"/>
        <v>30.9</v>
      </c>
      <c r="BO36" s="425">
        <v>15.7</v>
      </c>
      <c r="BP36" s="427" t="s">
        <v>241</v>
      </c>
      <c r="BQ36" s="426" t="s">
        <v>241</v>
      </c>
      <c r="BR36" s="425" t="s">
        <v>241</v>
      </c>
      <c r="BS36" s="424">
        <v>34</v>
      </c>
      <c r="BT36" s="423">
        <v>2.9</v>
      </c>
      <c r="BU36" s="422">
        <v>6.4</v>
      </c>
      <c r="BV36" s="424">
        <v>2.2000000000000002</v>
      </c>
      <c r="BW36" s="423" t="s">
        <v>241</v>
      </c>
      <c r="BX36" s="423">
        <v>10.3</v>
      </c>
      <c r="BY36" s="423">
        <v>0</v>
      </c>
      <c r="BZ36" s="423">
        <f t="shared" si="38"/>
        <v>12.5</v>
      </c>
      <c r="CA36" s="425">
        <v>4.8</v>
      </c>
      <c r="CB36" s="427" t="s">
        <v>241</v>
      </c>
      <c r="CC36" s="426" t="s">
        <v>241</v>
      </c>
      <c r="CD36" s="425">
        <v>15.2</v>
      </c>
      <c r="CE36" s="424">
        <v>56.2</v>
      </c>
      <c r="CF36" s="423">
        <v>8.8000000000000007</v>
      </c>
      <c r="CG36" s="422">
        <v>4.4000000000000004</v>
      </c>
      <c r="CH36" s="424">
        <v>195.9</v>
      </c>
      <c r="CI36" s="423">
        <v>178.9</v>
      </c>
      <c r="CJ36" s="423">
        <v>919</v>
      </c>
      <c r="CK36" s="423">
        <v>234.9</v>
      </c>
      <c r="CL36" s="423">
        <f t="shared" si="39"/>
        <v>1528.7</v>
      </c>
      <c r="CM36" s="425">
        <f t="shared" si="40"/>
        <v>1175.5999999999999</v>
      </c>
      <c r="CN36" s="424">
        <v>299.89999999999998</v>
      </c>
      <c r="CO36" s="423">
        <v>312.5</v>
      </c>
      <c r="CP36" s="425">
        <f t="shared" si="41"/>
        <v>612.4</v>
      </c>
      <c r="CQ36" s="424">
        <v>1970</v>
      </c>
      <c r="CR36" s="423">
        <v>486.8</v>
      </c>
      <c r="CS36" s="422">
        <f t="shared" si="42"/>
        <v>467.99999999999989</v>
      </c>
      <c r="CT36" s="422">
        <f t="shared" si="43"/>
        <v>4579.1000000000004</v>
      </c>
      <c r="CW36" s="415"/>
    </row>
    <row r="37" spans="1:101" ht="12.75" customHeight="1" x14ac:dyDescent="0.3">
      <c r="A37" s="446">
        <v>40848</v>
      </c>
      <c r="B37" s="424">
        <v>96.7</v>
      </c>
      <c r="C37" s="423">
        <v>79.591899999999995</v>
      </c>
      <c r="D37" s="423">
        <v>153.1</v>
      </c>
      <c r="E37" s="423">
        <v>189.8</v>
      </c>
      <c r="F37" s="423">
        <f t="shared" si="30"/>
        <v>519.19190000000003</v>
      </c>
      <c r="G37" s="425">
        <v>424.8</v>
      </c>
      <c r="H37" s="424">
        <v>87.2</v>
      </c>
      <c r="I37" s="423">
        <v>184.4</v>
      </c>
      <c r="J37" s="425">
        <v>271.7</v>
      </c>
      <c r="K37" s="424">
        <v>406</v>
      </c>
      <c r="L37" s="423">
        <v>154.30000000000001</v>
      </c>
      <c r="M37" s="422">
        <v>158.6</v>
      </c>
      <c r="N37" s="424">
        <v>33.6</v>
      </c>
      <c r="O37" s="423">
        <v>42.931100000000001</v>
      </c>
      <c r="P37" s="423">
        <v>315.5</v>
      </c>
      <c r="Q37" s="423">
        <v>18.5</v>
      </c>
      <c r="R37" s="423">
        <f t="shared" si="31"/>
        <v>410.53110000000004</v>
      </c>
      <c r="S37" s="425">
        <v>316.3</v>
      </c>
      <c r="T37" s="424">
        <v>54.9</v>
      </c>
      <c r="U37" s="423">
        <v>43.1</v>
      </c>
      <c r="V37" s="425">
        <f t="shared" si="32"/>
        <v>98</v>
      </c>
      <c r="W37" s="424">
        <v>345.1</v>
      </c>
      <c r="X37" s="423">
        <v>125.4</v>
      </c>
      <c r="Y37" s="422">
        <v>146.80000000000001</v>
      </c>
      <c r="Z37" s="424">
        <v>45.8</v>
      </c>
      <c r="AA37" s="423">
        <v>42.018699999999995</v>
      </c>
      <c r="AB37" s="423">
        <v>237.3</v>
      </c>
      <c r="AC37" s="423">
        <v>39.700000000000003</v>
      </c>
      <c r="AD37" s="423">
        <f t="shared" si="33"/>
        <v>364.81869999999998</v>
      </c>
      <c r="AE37" s="425">
        <v>238.9</v>
      </c>
      <c r="AF37" s="424">
        <v>82.8</v>
      </c>
      <c r="AG37" s="423">
        <v>47.9</v>
      </c>
      <c r="AH37" s="425">
        <f t="shared" si="34"/>
        <v>130.69999999999999</v>
      </c>
      <c r="AI37" s="424">
        <v>623.9</v>
      </c>
      <c r="AJ37" s="423">
        <v>142.19999999999999</v>
      </c>
      <c r="AK37" s="422">
        <v>122.2</v>
      </c>
      <c r="AL37" s="424">
        <v>7.8</v>
      </c>
      <c r="AM37" s="423">
        <v>10.8</v>
      </c>
      <c r="AN37" s="423">
        <v>96</v>
      </c>
      <c r="AO37" s="429" t="s">
        <v>241</v>
      </c>
      <c r="AP37" s="423">
        <f t="shared" si="35"/>
        <v>114.6</v>
      </c>
      <c r="AQ37" s="425">
        <v>110.1</v>
      </c>
      <c r="AR37" s="424">
        <v>14.2</v>
      </c>
      <c r="AS37" s="423">
        <v>7.7</v>
      </c>
      <c r="AT37" s="425">
        <v>21.9</v>
      </c>
      <c r="AU37" s="424">
        <v>141.69999999999999</v>
      </c>
      <c r="AV37" s="423">
        <v>28.7</v>
      </c>
      <c r="AW37" s="422">
        <v>39.1</v>
      </c>
      <c r="AX37" s="424">
        <v>21.6</v>
      </c>
      <c r="AY37" s="423">
        <v>16.779</v>
      </c>
      <c r="AZ37" s="423">
        <v>141.4</v>
      </c>
      <c r="BA37" s="423">
        <v>0</v>
      </c>
      <c r="BB37" s="423">
        <f t="shared" si="36"/>
        <v>179.779</v>
      </c>
      <c r="BC37" s="425">
        <v>151.19999999999999</v>
      </c>
      <c r="BD37" s="427" t="s">
        <v>241</v>
      </c>
      <c r="BE37" s="426" t="s">
        <v>241</v>
      </c>
      <c r="BF37" s="425">
        <v>73.099999999999994</v>
      </c>
      <c r="BG37" s="424">
        <v>475.5</v>
      </c>
      <c r="BH37" s="423">
        <v>58.4</v>
      </c>
      <c r="BI37" s="422">
        <v>55.4</v>
      </c>
      <c r="BJ37" s="424">
        <v>4.4000000000000004</v>
      </c>
      <c r="BK37" s="423" t="s">
        <v>241</v>
      </c>
      <c r="BL37" s="423">
        <v>30.1</v>
      </c>
      <c r="BM37" s="423">
        <v>0</v>
      </c>
      <c r="BN37" s="423">
        <f t="shared" si="37"/>
        <v>34.5</v>
      </c>
      <c r="BO37" s="425">
        <v>17.100000000000001</v>
      </c>
      <c r="BP37" s="427" t="s">
        <v>241</v>
      </c>
      <c r="BQ37" s="426" t="s">
        <v>241</v>
      </c>
      <c r="BR37" s="425" t="s">
        <v>241</v>
      </c>
      <c r="BS37" s="424">
        <v>34.9</v>
      </c>
      <c r="BT37" s="423">
        <v>3.3</v>
      </c>
      <c r="BU37" s="422">
        <v>7.1</v>
      </c>
      <c r="BV37" s="424">
        <v>2.5</v>
      </c>
      <c r="BW37" s="423" t="s">
        <v>241</v>
      </c>
      <c r="BX37" s="423">
        <v>10.6</v>
      </c>
      <c r="BY37" s="423">
        <v>0</v>
      </c>
      <c r="BZ37" s="423">
        <f t="shared" si="38"/>
        <v>13.1</v>
      </c>
      <c r="CA37" s="425">
        <v>5.6</v>
      </c>
      <c r="CB37" s="427" t="s">
        <v>241</v>
      </c>
      <c r="CC37" s="426" t="s">
        <v>241</v>
      </c>
      <c r="CD37" s="425">
        <v>13.9</v>
      </c>
      <c r="CE37" s="424">
        <v>61.6</v>
      </c>
      <c r="CF37" s="423">
        <v>9.5</v>
      </c>
      <c r="CG37" s="422">
        <v>4</v>
      </c>
      <c r="CH37" s="424">
        <v>212.4</v>
      </c>
      <c r="CI37" s="423">
        <v>192.2</v>
      </c>
      <c r="CJ37" s="423">
        <v>984</v>
      </c>
      <c r="CK37" s="423">
        <v>248</v>
      </c>
      <c r="CL37" s="423">
        <f t="shared" si="39"/>
        <v>1636.6</v>
      </c>
      <c r="CM37" s="425">
        <f t="shared" si="40"/>
        <v>1263.9999999999998</v>
      </c>
      <c r="CN37" s="424">
        <v>301.2</v>
      </c>
      <c r="CO37" s="423">
        <v>308.10000000000002</v>
      </c>
      <c r="CP37" s="425">
        <f t="shared" si="41"/>
        <v>609.29999999999995</v>
      </c>
      <c r="CQ37" s="424">
        <v>2088.8000000000002</v>
      </c>
      <c r="CR37" s="423">
        <v>521.79999999999995</v>
      </c>
      <c r="CS37" s="422">
        <f t="shared" si="42"/>
        <v>533.20000000000005</v>
      </c>
      <c r="CT37" s="422">
        <f t="shared" si="43"/>
        <v>4867.8999999999996</v>
      </c>
      <c r="CW37" s="415"/>
    </row>
    <row r="38" spans="1:101" ht="12.75" customHeight="1" x14ac:dyDescent="0.3">
      <c r="A38" s="446">
        <v>40878</v>
      </c>
      <c r="B38" s="424">
        <v>100.6</v>
      </c>
      <c r="C38" s="423">
        <v>82.206999999999994</v>
      </c>
      <c r="D38" s="423">
        <v>148.5</v>
      </c>
      <c r="E38" s="423">
        <v>187.6</v>
      </c>
      <c r="F38" s="423">
        <f t="shared" si="30"/>
        <v>518.90700000000004</v>
      </c>
      <c r="G38" s="425">
        <v>420.5</v>
      </c>
      <c r="H38" s="424">
        <v>88.9</v>
      </c>
      <c r="I38" s="423">
        <v>201</v>
      </c>
      <c r="J38" s="425">
        <v>289.89999999999998</v>
      </c>
      <c r="K38" s="424">
        <v>382.4</v>
      </c>
      <c r="L38" s="423">
        <v>144.80000000000001</v>
      </c>
      <c r="M38" s="422">
        <v>159.69999999999999</v>
      </c>
      <c r="N38" s="424">
        <v>36.1</v>
      </c>
      <c r="O38" s="423">
        <v>46.992699999999999</v>
      </c>
      <c r="P38" s="423">
        <v>327.2</v>
      </c>
      <c r="Q38" s="423">
        <v>20.2</v>
      </c>
      <c r="R38" s="423">
        <f t="shared" si="31"/>
        <v>430.49269999999996</v>
      </c>
      <c r="S38" s="425">
        <v>331.1</v>
      </c>
      <c r="T38" s="424">
        <v>50.1</v>
      </c>
      <c r="U38" s="423">
        <v>52.2</v>
      </c>
      <c r="V38" s="425">
        <f t="shared" si="32"/>
        <v>102.30000000000001</v>
      </c>
      <c r="W38" s="424">
        <v>328</v>
      </c>
      <c r="X38" s="423">
        <v>124.3</v>
      </c>
      <c r="Y38" s="422">
        <v>127.3</v>
      </c>
      <c r="Z38" s="424">
        <v>46.7</v>
      </c>
      <c r="AA38" s="423">
        <v>44.295699999999997</v>
      </c>
      <c r="AB38" s="423">
        <v>243.8</v>
      </c>
      <c r="AC38" s="423">
        <v>30.8</v>
      </c>
      <c r="AD38" s="423">
        <f t="shared" si="33"/>
        <v>365.59570000000002</v>
      </c>
      <c r="AE38" s="425">
        <v>266.2</v>
      </c>
      <c r="AF38" s="424">
        <v>76.599999999999994</v>
      </c>
      <c r="AG38" s="423">
        <v>52.2</v>
      </c>
      <c r="AH38" s="425">
        <f t="shared" si="34"/>
        <v>128.80000000000001</v>
      </c>
      <c r="AI38" s="424">
        <v>537.79999999999995</v>
      </c>
      <c r="AJ38" s="423">
        <v>133.5</v>
      </c>
      <c r="AK38" s="422">
        <v>93.7</v>
      </c>
      <c r="AL38" s="424">
        <v>8.5</v>
      </c>
      <c r="AM38" s="423">
        <v>11.9</v>
      </c>
      <c r="AN38" s="423">
        <v>96.9</v>
      </c>
      <c r="AO38" s="429" t="s">
        <v>241</v>
      </c>
      <c r="AP38" s="423">
        <f t="shared" si="35"/>
        <v>117.30000000000001</v>
      </c>
      <c r="AQ38" s="425">
        <v>86.1</v>
      </c>
      <c r="AR38" s="424">
        <v>14.4</v>
      </c>
      <c r="AS38" s="423">
        <v>10.1</v>
      </c>
      <c r="AT38" s="425">
        <v>24.6</v>
      </c>
      <c r="AU38" s="424">
        <v>130.30000000000001</v>
      </c>
      <c r="AV38" s="423">
        <v>27.5</v>
      </c>
      <c r="AW38" s="422">
        <v>35.1</v>
      </c>
      <c r="AX38" s="424">
        <v>22.5</v>
      </c>
      <c r="AY38" s="423">
        <v>17.5899</v>
      </c>
      <c r="AZ38" s="423">
        <v>142.1</v>
      </c>
      <c r="BA38" s="423">
        <v>0</v>
      </c>
      <c r="BB38" s="423">
        <f t="shared" si="36"/>
        <v>182.18989999999999</v>
      </c>
      <c r="BC38" s="425">
        <v>153</v>
      </c>
      <c r="BD38" s="427" t="s">
        <v>241</v>
      </c>
      <c r="BE38" s="426" t="s">
        <v>241</v>
      </c>
      <c r="BF38" s="425">
        <v>71.5</v>
      </c>
      <c r="BG38" s="424">
        <v>465</v>
      </c>
      <c r="BH38" s="423">
        <v>51.8</v>
      </c>
      <c r="BI38" s="422">
        <v>42.6</v>
      </c>
      <c r="BJ38" s="424">
        <v>4.8</v>
      </c>
      <c r="BK38" s="423" t="s">
        <v>241</v>
      </c>
      <c r="BL38" s="423">
        <v>31.9</v>
      </c>
      <c r="BM38" s="423">
        <v>0</v>
      </c>
      <c r="BN38" s="423">
        <f t="shared" si="37"/>
        <v>36.699999999999996</v>
      </c>
      <c r="BO38" s="425">
        <v>18.2</v>
      </c>
      <c r="BP38" s="427" t="s">
        <v>241</v>
      </c>
      <c r="BQ38" s="426" t="s">
        <v>241</v>
      </c>
      <c r="BR38" s="425" t="s">
        <v>241</v>
      </c>
      <c r="BS38" s="424">
        <v>34.4</v>
      </c>
      <c r="BT38" s="423">
        <v>3.7</v>
      </c>
      <c r="BU38" s="422">
        <v>8.1</v>
      </c>
      <c r="BV38" s="424">
        <v>2.4</v>
      </c>
      <c r="BW38" s="423" t="s">
        <v>241</v>
      </c>
      <c r="BX38" s="423">
        <v>10.6</v>
      </c>
      <c r="BY38" s="423">
        <v>0</v>
      </c>
      <c r="BZ38" s="423">
        <f t="shared" si="38"/>
        <v>13</v>
      </c>
      <c r="CA38" s="425">
        <v>5.0999999999999996</v>
      </c>
      <c r="CB38" s="427" t="s">
        <v>241</v>
      </c>
      <c r="CC38" s="426" t="s">
        <v>241</v>
      </c>
      <c r="CD38" s="425">
        <v>13</v>
      </c>
      <c r="CE38" s="424">
        <v>55.3</v>
      </c>
      <c r="CF38" s="423">
        <v>8.4</v>
      </c>
      <c r="CG38" s="422">
        <v>3.3</v>
      </c>
      <c r="CH38" s="424">
        <v>221.5</v>
      </c>
      <c r="CI38" s="423">
        <v>203.1</v>
      </c>
      <c r="CJ38" s="423">
        <v>1001</v>
      </c>
      <c r="CK38" s="423">
        <v>238.6</v>
      </c>
      <c r="CL38" s="423">
        <f t="shared" si="39"/>
        <v>1664.1999999999998</v>
      </c>
      <c r="CM38" s="425">
        <f t="shared" si="40"/>
        <v>1280.1999999999998</v>
      </c>
      <c r="CN38" s="424">
        <v>288.3</v>
      </c>
      <c r="CO38" s="423">
        <v>341.8</v>
      </c>
      <c r="CP38" s="425">
        <f t="shared" si="41"/>
        <v>630.1</v>
      </c>
      <c r="CQ38" s="424">
        <v>1933.2</v>
      </c>
      <c r="CR38" s="423">
        <v>494</v>
      </c>
      <c r="CS38" s="422">
        <f t="shared" si="42"/>
        <v>469.80000000000007</v>
      </c>
      <c r="CT38" s="422">
        <f t="shared" si="43"/>
        <v>4697.3</v>
      </c>
      <c r="CW38" s="415"/>
    </row>
    <row r="39" spans="1:101" ht="12.75" customHeight="1" x14ac:dyDescent="0.3">
      <c r="A39" s="446">
        <v>40909</v>
      </c>
      <c r="B39" s="424">
        <v>91.9</v>
      </c>
      <c r="C39" s="423">
        <v>78.620500000000007</v>
      </c>
      <c r="D39" s="423">
        <v>133.69999999999999</v>
      </c>
      <c r="E39" s="423">
        <v>165.2</v>
      </c>
      <c r="F39" s="423">
        <f t="shared" si="30"/>
        <v>469.4205</v>
      </c>
      <c r="G39" s="425">
        <v>379.1</v>
      </c>
      <c r="H39" s="424">
        <v>84.4</v>
      </c>
      <c r="I39" s="423">
        <v>197.1</v>
      </c>
      <c r="J39" s="425">
        <v>281.5</v>
      </c>
      <c r="K39" s="424">
        <v>378.6</v>
      </c>
      <c r="L39" s="423">
        <v>135.30000000000001</v>
      </c>
      <c r="M39" s="422">
        <v>145.6</v>
      </c>
      <c r="N39" s="424">
        <v>31.2</v>
      </c>
      <c r="O39" s="423">
        <v>42.031999999999996</v>
      </c>
      <c r="P39" s="423">
        <v>281.7</v>
      </c>
      <c r="Q39" s="423">
        <v>17.100000000000001</v>
      </c>
      <c r="R39" s="423">
        <f t="shared" si="31"/>
        <v>372.03200000000004</v>
      </c>
      <c r="S39" s="425">
        <v>284.3</v>
      </c>
      <c r="T39" s="424">
        <v>51.7</v>
      </c>
      <c r="U39" s="423">
        <v>47.6</v>
      </c>
      <c r="V39" s="425">
        <f t="shared" si="32"/>
        <v>99.300000000000011</v>
      </c>
      <c r="W39" s="424">
        <v>291.39999999999998</v>
      </c>
      <c r="X39" s="423">
        <v>110.5</v>
      </c>
      <c r="Y39" s="422">
        <v>125.9</v>
      </c>
      <c r="Z39" s="424">
        <v>41.6</v>
      </c>
      <c r="AA39" s="423">
        <v>41.313400000000001</v>
      </c>
      <c r="AB39" s="423">
        <v>216.3</v>
      </c>
      <c r="AC39" s="423">
        <v>24.8</v>
      </c>
      <c r="AD39" s="423">
        <f t="shared" si="33"/>
        <v>324.01339999999999</v>
      </c>
      <c r="AE39" s="425">
        <v>233.3</v>
      </c>
      <c r="AF39" s="424">
        <v>78.2</v>
      </c>
      <c r="AG39" s="423">
        <v>51.8</v>
      </c>
      <c r="AH39" s="425">
        <f t="shared" si="34"/>
        <v>130</v>
      </c>
      <c r="AI39" s="424">
        <v>517.20000000000005</v>
      </c>
      <c r="AJ39" s="423">
        <v>121.1</v>
      </c>
      <c r="AK39" s="422">
        <v>82.5</v>
      </c>
      <c r="AL39" s="424">
        <v>7.2</v>
      </c>
      <c r="AM39" s="423">
        <v>10.8</v>
      </c>
      <c r="AN39" s="423">
        <v>86.6</v>
      </c>
      <c r="AO39" s="429" t="s">
        <v>241</v>
      </c>
      <c r="AP39" s="423">
        <f t="shared" si="35"/>
        <v>104.6</v>
      </c>
      <c r="AQ39" s="425">
        <v>75.7</v>
      </c>
      <c r="AR39" s="424">
        <v>14</v>
      </c>
      <c r="AS39" s="423">
        <v>9.4</v>
      </c>
      <c r="AT39" s="425">
        <v>23.4</v>
      </c>
      <c r="AU39" s="424">
        <v>116.8</v>
      </c>
      <c r="AV39" s="423">
        <v>26.2</v>
      </c>
      <c r="AW39" s="422">
        <v>33.5</v>
      </c>
      <c r="AX39" s="424">
        <v>20.5</v>
      </c>
      <c r="AY39" s="423">
        <v>16.376999999999999</v>
      </c>
      <c r="AZ39" s="423">
        <v>129.19999999999999</v>
      </c>
      <c r="BA39" s="423">
        <v>0</v>
      </c>
      <c r="BB39" s="423">
        <f t="shared" si="36"/>
        <v>166.077</v>
      </c>
      <c r="BC39" s="425">
        <v>139.69999999999999</v>
      </c>
      <c r="BD39" s="427" t="s">
        <v>241</v>
      </c>
      <c r="BE39" s="426" t="s">
        <v>241</v>
      </c>
      <c r="BF39" s="425">
        <v>80.5</v>
      </c>
      <c r="BG39" s="424">
        <v>402</v>
      </c>
      <c r="BH39" s="423">
        <v>44.8</v>
      </c>
      <c r="BI39" s="422">
        <v>48.5</v>
      </c>
      <c r="BJ39" s="424">
        <v>4.5</v>
      </c>
      <c r="BK39" s="423" t="s">
        <v>241</v>
      </c>
      <c r="BL39" s="423">
        <v>28.7</v>
      </c>
      <c r="BM39" s="423">
        <v>0</v>
      </c>
      <c r="BN39" s="423">
        <f t="shared" si="37"/>
        <v>33.200000000000003</v>
      </c>
      <c r="BO39" s="425">
        <v>15.9</v>
      </c>
      <c r="BP39" s="427" t="s">
        <v>241</v>
      </c>
      <c r="BQ39" s="426" t="s">
        <v>241</v>
      </c>
      <c r="BR39" s="430" t="s">
        <v>241</v>
      </c>
      <c r="BS39" s="424">
        <v>34.9</v>
      </c>
      <c r="BT39" s="423">
        <v>3.4</v>
      </c>
      <c r="BU39" s="422">
        <v>9</v>
      </c>
      <c r="BV39" s="424">
        <v>2</v>
      </c>
      <c r="BW39" s="423" t="s">
        <v>241</v>
      </c>
      <c r="BX39" s="423">
        <v>8.6999999999999993</v>
      </c>
      <c r="BY39" s="423">
        <v>0</v>
      </c>
      <c r="BZ39" s="423">
        <f t="shared" si="38"/>
        <v>10.7</v>
      </c>
      <c r="CA39" s="425">
        <v>4.3</v>
      </c>
      <c r="CB39" s="427" t="s">
        <v>241</v>
      </c>
      <c r="CC39" s="426" t="s">
        <v>241</v>
      </c>
      <c r="CD39" s="425">
        <v>14.5</v>
      </c>
      <c r="CE39" s="424">
        <v>42.5</v>
      </c>
      <c r="CF39" s="423">
        <v>7.5</v>
      </c>
      <c r="CG39" s="422">
        <v>3.4</v>
      </c>
      <c r="CH39" s="424">
        <v>198.9</v>
      </c>
      <c r="CI39" s="423">
        <v>189.3</v>
      </c>
      <c r="CJ39" s="423">
        <v>884.9</v>
      </c>
      <c r="CK39" s="423">
        <v>207.1</v>
      </c>
      <c r="CL39" s="423">
        <f t="shared" si="39"/>
        <v>1480.1999999999998</v>
      </c>
      <c r="CM39" s="425">
        <f t="shared" si="40"/>
        <v>1132.3000000000002</v>
      </c>
      <c r="CN39" s="424">
        <v>295.60000000000002</v>
      </c>
      <c r="CO39" s="423">
        <v>333.6</v>
      </c>
      <c r="CP39" s="425">
        <f t="shared" si="41"/>
        <v>629.20000000000005</v>
      </c>
      <c r="CQ39" s="424">
        <v>1783.5</v>
      </c>
      <c r="CR39" s="423">
        <v>448.8</v>
      </c>
      <c r="CS39" s="422">
        <f t="shared" si="42"/>
        <v>448.4</v>
      </c>
      <c r="CT39" s="422">
        <f t="shared" si="43"/>
        <v>4341.2999999999993</v>
      </c>
      <c r="CW39" s="415"/>
    </row>
    <row r="40" spans="1:101" ht="12.75" customHeight="1" x14ac:dyDescent="0.3">
      <c r="A40" s="446">
        <v>40940</v>
      </c>
      <c r="B40" s="424">
        <v>98.6</v>
      </c>
      <c r="C40" s="423">
        <v>79.907300000000006</v>
      </c>
      <c r="D40" s="423">
        <v>137.69999999999999</v>
      </c>
      <c r="E40" s="423">
        <v>178.7</v>
      </c>
      <c r="F40" s="423">
        <f t="shared" si="30"/>
        <v>494.90729999999996</v>
      </c>
      <c r="G40" s="425">
        <v>401.3</v>
      </c>
      <c r="H40" s="424">
        <v>83.3</v>
      </c>
      <c r="I40" s="423">
        <v>180.2</v>
      </c>
      <c r="J40" s="425">
        <v>263.5</v>
      </c>
      <c r="K40" s="424">
        <v>384.1</v>
      </c>
      <c r="L40" s="423">
        <v>149.30000000000001</v>
      </c>
      <c r="M40" s="422">
        <v>153.1</v>
      </c>
      <c r="N40" s="424">
        <v>35.299999999999997</v>
      </c>
      <c r="O40" s="423">
        <v>43.651900000000005</v>
      </c>
      <c r="P40" s="423">
        <v>305.2</v>
      </c>
      <c r="Q40" s="423">
        <v>16.100000000000001</v>
      </c>
      <c r="R40" s="423">
        <f t="shared" si="31"/>
        <v>400.25189999999998</v>
      </c>
      <c r="S40" s="425">
        <v>314.7</v>
      </c>
      <c r="T40" s="424">
        <v>51.8</v>
      </c>
      <c r="U40" s="423">
        <v>41.5</v>
      </c>
      <c r="V40" s="425">
        <f t="shared" si="32"/>
        <v>93.3</v>
      </c>
      <c r="W40" s="424">
        <v>323</v>
      </c>
      <c r="X40" s="423">
        <v>126.3</v>
      </c>
      <c r="Y40" s="422">
        <v>160.6</v>
      </c>
      <c r="Z40" s="424">
        <v>41.9</v>
      </c>
      <c r="AA40" s="423">
        <v>41.424500000000002</v>
      </c>
      <c r="AB40" s="423">
        <v>231.3</v>
      </c>
      <c r="AC40" s="423">
        <v>31</v>
      </c>
      <c r="AD40" s="423">
        <f t="shared" si="33"/>
        <v>345.62450000000001</v>
      </c>
      <c r="AE40" s="425">
        <v>253.7</v>
      </c>
      <c r="AF40" s="424">
        <v>72.5</v>
      </c>
      <c r="AG40" s="423">
        <v>44.3</v>
      </c>
      <c r="AH40" s="425">
        <f t="shared" si="34"/>
        <v>116.8</v>
      </c>
      <c r="AI40" s="424">
        <v>532.5</v>
      </c>
      <c r="AJ40" s="423">
        <v>135.5</v>
      </c>
      <c r="AK40" s="422">
        <v>96.5</v>
      </c>
      <c r="AL40" s="424">
        <v>7.5</v>
      </c>
      <c r="AM40" s="423">
        <v>10.7</v>
      </c>
      <c r="AN40" s="423">
        <v>92.2</v>
      </c>
      <c r="AO40" s="429" t="s">
        <v>241</v>
      </c>
      <c r="AP40" s="423">
        <f t="shared" si="35"/>
        <v>110.4</v>
      </c>
      <c r="AQ40" s="425">
        <v>80.7</v>
      </c>
      <c r="AR40" s="424">
        <v>14.1</v>
      </c>
      <c r="AS40" s="423">
        <v>7.5</v>
      </c>
      <c r="AT40" s="425">
        <v>21.5</v>
      </c>
      <c r="AU40" s="424">
        <v>131</v>
      </c>
      <c r="AV40" s="423">
        <v>28.2</v>
      </c>
      <c r="AW40" s="422">
        <v>36.1</v>
      </c>
      <c r="AX40" s="424">
        <v>21.8</v>
      </c>
      <c r="AY40" s="423">
        <v>16.3962</v>
      </c>
      <c r="AZ40" s="423">
        <v>137.4</v>
      </c>
      <c r="BA40" s="423">
        <v>0</v>
      </c>
      <c r="BB40" s="423">
        <f t="shared" si="36"/>
        <v>175.59620000000001</v>
      </c>
      <c r="BC40" s="425">
        <v>149.1</v>
      </c>
      <c r="BD40" s="427" t="s">
        <v>241</v>
      </c>
      <c r="BE40" s="426" t="s">
        <v>241</v>
      </c>
      <c r="BF40" s="425">
        <v>70.900000000000006</v>
      </c>
      <c r="BG40" s="424">
        <v>452.8</v>
      </c>
      <c r="BH40" s="423">
        <v>51.9</v>
      </c>
      <c r="BI40" s="422">
        <v>55.4</v>
      </c>
      <c r="BJ40" s="424">
        <v>4.5999999999999996</v>
      </c>
      <c r="BK40" s="423" t="s">
        <v>241</v>
      </c>
      <c r="BL40" s="423">
        <v>29</v>
      </c>
      <c r="BM40" s="423">
        <v>0</v>
      </c>
      <c r="BN40" s="423">
        <f t="shared" si="37"/>
        <v>33.6</v>
      </c>
      <c r="BO40" s="425">
        <v>16.399999999999999</v>
      </c>
      <c r="BP40" s="427" t="s">
        <v>241</v>
      </c>
      <c r="BQ40" s="426" t="s">
        <v>241</v>
      </c>
      <c r="BR40" s="425" t="s">
        <v>241</v>
      </c>
      <c r="BS40" s="424">
        <v>35.4</v>
      </c>
      <c r="BT40" s="423">
        <v>3.6</v>
      </c>
      <c r="BU40" s="422">
        <v>8.8000000000000007</v>
      </c>
      <c r="BV40" s="424">
        <v>2.2000000000000002</v>
      </c>
      <c r="BW40" s="423" t="s">
        <v>241</v>
      </c>
      <c r="BX40" s="423">
        <v>9.9</v>
      </c>
      <c r="BY40" s="423">
        <v>0</v>
      </c>
      <c r="BZ40" s="423">
        <f t="shared" si="38"/>
        <v>12.100000000000001</v>
      </c>
      <c r="CA40" s="425">
        <v>5.0999999999999996</v>
      </c>
      <c r="CB40" s="427" t="s">
        <v>241</v>
      </c>
      <c r="CC40" s="426" t="s">
        <v>241</v>
      </c>
      <c r="CD40" s="425">
        <v>14.6</v>
      </c>
      <c r="CE40" s="424">
        <v>37</v>
      </c>
      <c r="CF40" s="423">
        <v>8</v>
      </c>
      <c r="CG40" s="422">
        <v>3.4</v>
      </c>
      <c r="CH40" s="424">
        <v>211.8</v>
      </c>
      <c r="CI40" s="423">
        <v>192.2</v>
      </c>
      <c r="CJ40" s="423">
        <v>942.8</v>
      </c>
      <c r="CK40" s="423">
        <v>225.8</v>
      </c>
      <c r="CL40" s="423">
        <f t="shared" si="39"/>
        <v>1572.6</v>
      </c>
      <c r="CM40" s="425">
        <f t="shared" si="40"/>
        <v>1221</v>
      </c>
      <c r="CN40" s="424">
        <v>284</v>
      </c>
      <c r="CO40" s="423">
        <v>296.5</v>
      </c>
      <c r="CP40" s="425">
        <f t="shared" si="41"/>
        <v>580.5</v>
      </c>
      <c r="CQ40" s="424">
        <v>1895.9</v>
      </c>
      <c r="CR40" s="423">
        <v>502.8</v>
      </c>
      <c r="CS40" s="422">
        <f t="shared" si="42"/>
        <v>513.9</v>
      </c>
      <c r="CT40" s="422">
        <f t="shared" si="43"/>
        <v>4562.8999999999996</v>
      </c>
      <c r="CW40" s="415"/>
    </row>
    <row r="41" spans="1:101" ht="12.75" customHeight="1" x14ac:dyDescent="0.3">
      <c r="A41" s="446">
        <v>40969</v>
      </c>
      <c r="B41" s="424">
        <v>98.2</v>
      </c>
      <c r="C41" s="423">
        <v>82.787999999999997</v>
      </c>
      <c r="D41" s="423">
        <v>137.9</v>
      </c>
      <c r="E41" s="423">
        <v>182.6</v>
      </c>
      <c r="F41" s="423">
        <f t="shared" si="30"/>
        <v>501.48800000000006</v>
      </c>
      <c r="G41" s="425">
        <v>407.4</v>
      </c>
      <c r="H41" s="424">
        <v>85.7</v>
      </c>
      <c r="I41" s="423">
        <v>184.6</v>
      </c>
      <c r="J41" s="425">
        <v>270.3</v>
      </c>
      <c r="K41" s="424">
        <v>416.5</v>
      </c>
      <c r="L41" s="423">
        <v>157.19999999999999</v>
      </c>
      <c r="M41" s="422">
        <v>162.19999999999999</v>
      </c>
      <c r="N41" s="424">
        <v>34.4</v>
      </c>
      <c r="O41" s="423">
        <v>43.653500000000001</v>
      </c>
      <c r="P41" s="423">
        <v>307.60000000000002</v>
      </c>
      <c r="Q41" s="423">
        <v>18.5</v>
      </c>
      <c r="R41" s="423">
        <f t="shared" si="31"/>
        <v>404.15350000000001</v>
      </c>
      <c r="S41" s="425">
        <v>311.3</v>
      </c>
      <c r="T41" s="424">
        <v>50.5</v>
      </c>
      <c r="U41" s="423">
        <v>44.3</v>
      </c>
      <c r="V41" s="425">
        <f t="shared" si="32"/>
        <v>94.8</v>
      </c>
      <c r="W41" s="424">
        <v>331.4</v>
      </c>
      <c r="X41" s="423">
        <v>127.4</v>
      </c>
      <c r="Y41" s="422">
        <v>156.30000000000001</v>
      </c>
      <c r="Z41" s="424">
        <v>41.4</v>
      </c>
      <c r="AA41" s="423">
        <v>42.125599999999999</v>
      </c>
      <c r="AB41" s="423">
        <v>229.3</v>
      </c>
      <c r="AC41" s="423">
        <v>31.3</v>
      </c>
      <c r="AD41" s="423">
        <f t="shared" si="33"/>
        <v>344.12560000000002</v>
      </c>
      <c r="AE41" s="425">
        <v>248.1</v>
      </c>
      <c r="AF41" s="424">
        <v>77.7</v>
      </c>
      <c r="AG41" s="423">
        <v>44.2</v>
      </c>
      <c r="AH41" s="425">
        <f t="shared" si="34"/>
        <v>121.9</v>
      </c>
      <c r="AI41" s="424">
        <v>550.6</v>
      </c>
      <c r="AJ41" s="423">
        <v>135.80000000000001</v>
      </c>
      <c r="AK41" s="422">
        <v>98.9</v>
      </c>
      <c r="AL41" s="424">
        <v>7.6</v>
      </c>
      <c r="AM41" s="423">
        <v>11.6</v>
      </c>
      <c r="AN41" s="423">
        <v>90.8</v>
      </c>
      <c r="AO41" s="429" t="s">
        <v>241</v>
      </c>
      <c r="AP41" s="423">
        <f t="shared" si="35"/>
        <v>110</v>
      </c>
      <c r="AQ41" s="425">
        <v>81</v>
      </c>
      <c r="AR41" s="424">
        <v>14.8</v>
      </c>
      <c r="AS41" s="423">
        <v>8.1</v>
      </c>
      <c r="AT41" s="425">
        <v>23</v>
      </c>
      <c r="AU41" s="424">
        <v>136.9</v>
      </c>
      <c r="AV41" s="423">
        <v>30.6</v>
      </c>
      <c r="AW41" s="422">
        <v>37.5</v>
      </c>
      <c r="AX41" s="424">
        <v>21.7</v>
      </c>
      <c r="AY41" s="423">
        <v>17.8523</v>
      </c>
      <c r="AZ41" s="423">
        <v>141.19999999999999</v>
      </c>
      <c r="BA41" s="423">
        <v>0</v>
      </c>
      <c r="BB41" s="423">
        <f t="shared" si="36"/>
        <v>180.75229999999999</v>
      </c>
      <c r="BC41" s="425">
        <v>151.6</v>
      </c>
      <c r="BD41" s="427" t="s">
        <v>241</v>
      </c>
      <c r="BE41" s="426" t="s">
        <v>241</v>
      </c>
      <c r="BF41" s="425">
        <v>76.5</v>
      </c>
      <c r="BG41" s="424">
        <v>460</v>
      </c>
      <c r="BH41" s="423">
        <v>55.6</v>
      </c>
      <c r="BI41" s="422">
        <v>54.6</v>
      </c>
      <c r="BJ41" s="424">
        <v>4.5</v>
      </c>
      <c r="BK41" s="423" t="s">
        <v>241</v>
      </c>
      <c r="BL41" s="423">
        <v>29.3</v>
      </c>
      <c r="BM41" s="423">
        <v>0</v>
      </c>
      <c r="BN41" s="423">
        <f t="shared" si="37"/>
        <v>33.799999999999997</v>
      </c>
      <c r="BO41" s="425">
        <v>16</v>
      </c>
      <c r="BP41" s="427" t="s">
        <v>241</v>
      </c>
      <c r="BQ41" s="426" t="s">
        <v>241</v>
      </c>
      <c r="BR41" s="430" t="s">
        <v>241</v>
      </c>
      <c r="BS41" s="424">
        <v>36.299999999999997</v>
      </c>
      <c r="BT41" s="423">
        <v>3.4</v>
      </c>
      <c r="BU41" s="422">
        <v>7.6</v>
      </c>
      <c r="BV41" s="424">
        <v>2.1</v>
      </c>
      <c r="BW41" s="423" t="s">
        <v>241</v>
      </c>
      <c r="BX41" s="423">
        <v>9.6999999999999993</v>
      </c>
      <c r="BY41" s="423">
        <v>0</v>
      </c>
      <c r="BZ41" s="423">
        <f t="shared" si="38"/>
        <v>11.799999999999999</v>
      </c>
      <c r="CA41" s="425">
        <v>4.8</v>
      </c>
      <c r="CB41" s="427" t="s">
        <v>241</v>
      </c>
      <c r="CC41" s="426" t="s">
        <v>241</v>
      </c>
      <c r="CD41" s="425">
        <v>16.2</v>
      </c>
      <c r="CE41" s="424">
        <v>45</v>
      </c>
      <c r="CF41" s="423">
        <v>8.6</v>
      </c>
      <c r="CG41" s="422">
        <v>3.8</v>
      </c>
      <c r="CH41" s="424">
        <v>210</v>
      </c>
      <c r="CI41" s="423">
        <v>198.2</v>
      </c>
      <c r="CJ41" s="423">
        <v>945.9</v>
      </c>
      <c r="CK41" s="423">
        <v>232.4</v>
      </c>
      <c r="CL41" s="423">
        <f t="shared" si="39"/>
        <v>1586.5</v>
      </c>
      <c r="CM41" s="425">
        <f t="shared" si="40"/>
        <v>1220.2</v>
      </c>
      <c r="CN41" s="424">
        <v>296.7</v>
      </c>
      <c r="CO41" s="423">
        <v>305.89999999999998</v>
      </c>
      <c r="CP41" s="425">
        <f t="shared" si="41"/>
        <v>602.59999999999991</v>
      </c>
      <c r="CQ41" s="424">
        <v>1976.6</v>
      </c>
      <c r="CR41" s="423">
        <v>518.70000000000005</v>
      </c>
      <c r="CS41" s="422">
        <f t="shared" si="42"/>
        <v>520.9</v>
      </c>
      <c r="CT41" s="422">
        <f t="shared" si="43"/>
        <v>4686.5999999999995</v>
      </c>
      <c r="CW41" s="415"/>
    </row>
    <row r="42" spans="1:101" ht="12.75" customHeight="1" x14ac:dyDescent="0.3">
      <c r="A42" s="446">
        <v>41000</v>
      </c>
      <c r="B42" s="424">
        <v>91.1</v>
      </c>
      <c r="C42" s="423">
        <v>74.779399999999995</v>
      </c>
      <c r="D42" s="423">
        <v>129.1</v>
      </c>
      <c r="E42" s="423">
        <v>166</v>
      </c>
      <c r="F42" s="423">
        <f t="shared" si="30"/>
        <v>460.97939999999994</v>
      </c>
      <c r="G42" s="425">
        <v>372.5</v>
      </c>
      <c r="H42" s="424">
        <v>88.6</v>
      </c>
      <c r="I42" s="423">
        <v>189.5</v>
      </c>
      <c r="J42" s="425">
        <v>278.10000000000002</v>
      </c>
      <c r="K42" s="424">
        <v>382</v>
      </c>
      <c r="L42" s="423">
        <v>139.30000000000001</v>
      </c>
      <c r="M42" s="422">
        <v>138.4</v>
      </c>
      <c r="N42" s="424">
        <v>31.6</v>
      </c>
      <c r="O42" s="423">
        <v>39.171900000000001</v>
      </c>
      <c r="P42" s="423">
        <v>283</v>
      </c>
      <c r="Q42" s="423">
        <v>16.899999999999999</v>
      </c>
      <c r="R42" s="423">
        <f t="shared" si="31"/>
        <v>370.67189999999999</v>
      </c>
      <c r="S42" s="425">
        <v>282.7</v>
      </c>
      <c r="T42" s="424">
        <v>48.6</v>
      </c>
      <c r="U42" s="423">
        <v>44.9</v>
      </c>
      <c r="V42" s="425">
        <f t="shared" si="32"/>
        <v>93.5</v>
      </c>
      <c r="W42" s="424">
        <v>309.60000000000002</v>
      </c>
      <c r="X42" s="423">
        <v>114.7</v>
      </c>
      <c r="Y42" s="422">
        <v>136</v>
      </c>
      <c r="Z42" s="424">
        <v>38.6</v>
      </c>
      <c r="AA42" s="423">
        <v>39.2517</v>
      </c>
      <c r="AB42" s="423">
        <v>213.6</v>
      </c>
      <c r="AC42" s="423">
        <v>28.9</v>
      </c>
      <c r="AD42" s="423">
        <f t="shared" si="33"/>
        <v>320.35169999999994</v>
      </c>
      <c r="AE42" s="425">
        <v>227.8</v>
      </c>
      <c r="AF42" s="424">
        <v>77.5</v>
      </c>
      <c r="AG42" s="423">
        <v>46.7</v>
      </c>
      <c r="AH42" s="425">
        <f t="shared" si="34"/>
        <v>124.2</v>
      </c>
      <c r="AI42" s="424">
        <v>560.6</v>
      </c>
      <c r="AJ42" s="423">
        <v>129.80000000000001</v>
      </c>
      <c r="AK42" s="422">
        <v>95.3</v>
      </c>
      <c r="AL42" s="424">
        <v>6.9</v>
      </c>
      <c r="AM42" s="423">
        <v>10.4</v>
      </c>
      <c r="AN42" s="423">
        <v>85.8</v>
      </c>
      <c r="AO42" s="429" t="s">
        <v>241</v>
      </c>
      <c r="AP42" s="423">
        <f t="shared" si="35"/>
        <v>103.1</v>
      </c>
      <c r="AQ42" s="425">
        <v>74.400000000000006</v>
      </c>
      <c r="AR42" s="424">
        <v>14</v>
      </c>
      <c r="AS42" s="423">
        <v>7.2</v>
      </c>
      <c r="AT42" s="425">
        <v>21.2</v>
      </c>
      <c r="AU42" s="424">
        <v>126.5</v>
      </c>
      <c r="AV42" s="423">
        <v>27</v>
      </c>
      <c r="AW42" s="422">
        <v>33.299999999999997</v>
      </c>
      <c r="AX42" s="424">
        <v>20.2</v>
      </c>
      <c r="AY42" s="423">
        <v>15.656799999999999</v>
      </c>
      <c r="AZ42" s="423">
        <v>125.8</v>
      </c>
      <c r="BA42" s="423">
        <v>0</v>
      </c>
      <c r="BB42" s="423">
        <f t="shared" si="36"/>
        <v>161.6568</v>
      </c>
      <c r="BC42" s="425">
        <v>134.1</v>
      </c>
      <c r="BD42" s="427" t="s">
        <v>241</v>
      </c>
      <c r="BE42" s="426" t="s">
        <v>241</v>
      </c>
      <c r="BF42" s="425">
        <v>74.2</v>
      </c>
      <c r="BG42" s="424">
        <v>454</v>
      </c>
      <c r="BH42" s="423">
        <v>48.5</v>
      </c>
      <c r="BI42" s="422">
        <v>45.9</v>
      </c>
      <c r="BJ42" s="424">
        <v>3.7</v>
      </c>
      <c r="BK42" s="423" t="s">
        <v>241</v>
      </c>
      <c r="BL42" s="423">
        <v>25.1</v>
      </c>
      <c r="BM42" s="423">
        <v>0</v>
      </c>
      <c r="BN42" s="423">
        <f t="shared" si="37"/>
        <v>28.8</v>
      </c>
      <c r="BO42" s="425">
        <v>14.1</v>
      </c>
      <c r="BP42" s="427" t="s">
        <v>241</v>
      </c>
      <c r="BQ42" s="426" t="s">
        <v>241</v>
      </c>
      <c r="BR42" s="430" t="s">
        <v>241</v>
      </c>
      <c r="BS42" s="424">
        <v>30.1</v>
      </c>
      <c r="BT42" s="423">
        <v>2.9</v>
      </c>
      <c r="BU42" s="422">
        <v>6.2</v>
      </c>
      <c r="BV42" s="424">
        <v>2.2000000000000002</v>
      </c>
      <c r="BW42" s="423" t="s">
        <v>241</v>
      </c>
      <c r="BX42" s="423">
        <v>10.199999999999999</v>
      </c>
      <c r="BY42" s="423">
        <v>0</v>
      </c>
      <c r="BZ42" s="423">
        <f t="shared" si="38"/>
        <v>12.399999999999999</v>
      </c>
      <c r="CA42" s="425">
        <v>5</v>
      </c>
      <c r="CB42" s="427" t="s">
        <v>241</v>
      </c>
      <c r="CC42" s="426" t="s">
        <v>241</v>
      </c>
      <c r="CD42" s="425">
        <v>16.399999999999999</v>
      </c>
      <c r="CE42" s="424">
        <v>39</v>
      </c>
      <c r="CF42" s="423">
        <v>8.8000000000000007</v>
      </c>
      <c r="CG42" s="422">
        <v>4.0999999999999996</v>
      </c>
      <c r="CH42" s="424">
        <v>194.3</v>
      </c>
      <c r="CI42" s="423">
        <v>179.4</v>
      </c>
      <c r="CJ42" s="423">
        <v>872.5</v>
      </c>
      <c r="CK42" s="423">
        <v>211.8</v>
      </c>
      <c r="CL42" s="423">
        <f t="shared" si="39"/>
        <v>1458</v>
      </c>
      <c r="CM42" s="425">
        <f t="shared" si="40"/>
        <v>1110.5999999999999</v>
      </c>
      <c r="CN42" s="424">
        <v>294</v>
      </c>
      <c r="CO42" s="423">
        <v>313.60000000000002</v>
      </c>
      <c r="CP42" s="425">
        <f t="shared" si="41"/>
        <v>607.6</v>
      </c>
      <c r="CQ42" s="424">
        <v>1901.7</v>
      </c>
      <c r="CR42" s="423">
        <v>470.9</v>
      </c>
      <c r="CS42" s="422">
        <f t="shared" si="42"/>
        <v>459.2</v>
      </c>
      <c r="CT42" s="422">
        <f t="shared" si="43"/>
        <v>4426.5</v>
      </c>
      <c r="CW42" s="415"/>
    </row>
    <row r="43" spans="1:101" ht="12.75" customHeight="1" x14ac:dyDescent="0.3">
      <c r="A43" s="446">
        <v>41030</v>
      </c>
      <c r="B43" s="424">
        <v>98</v>
      </c>
      <c r="C43" s="423">
        <v>82.807400000000001</v>
      </c>
      <c r="D43" s="423">
        <v>147</v>
      </c>
      <c r="E43" s="423">
        <v>187.1</v>
      </c>
      <c r="F43" s="423">
        <f t="shared" si="30"/>
        <v>514.90740000000005</v>
      </c>
      <c r="G43" s="425">
        <v>411</v>
      </c>
      <c r="H43" s="424">
        <v>87.6</v>
      </c>
      <c r="I43" s="423">
        <v>184.8</v>
      </c>
      <c r="J43" s="425">
        <v>272.39999999999998</v>
      </c>
      <c r="K43" s="424">
        <v>449.5</v>
      </c>
      <c r="L43" s="423">
        <v>163.4</v>
      </c>
      <c r="M43" s="422">
        <v>160.4</v>
      </c>
      <c r="N43" s="424">
        <v>33.5</v>
      </c>
      <c r="O43" s="423">
        <v>42.317399999999999</v>
      </c>
      <c r="P43" s="423">
        <v>310.89999999999998</v>
      </c>
      <c r="Q43" s="423">
        <v>18.2</v>
      </c>
      <c r="R43" s="423">
        <f t="shared" si="31"/>
        <v>404.91739999999999</v>
      </c>
      <c r="S43" s="425">
        <v>313.7</v>
      </c>
      <c r="T43" s="424">
        <v>49.5</v>
      </c>
      <c r="U43" s="423">
        <v>44.5</v>
      </c>
      <c r="V43" s="425">
        <f t="shared" si="32"/>
        <v>94</v>
      </c>
      <c r="W43" s="424">
        <v>346.5</v>
      </c>
      <c r="X43" s="423">
        <v>129.4</v>
      </c>
      <c r="Y43" s="422">
        <v>142</v>
      </c>
      <c r="Z43" s="424">
        <v>40.5</v>
      </c>
      <c r="AA43" s="423">
        <v>42.0045</v>
      </c>
      <c r="AB43" s="423">
        <v>228.8</v>
      </c>
      <c r="AC43" s="423">
        <v>32.200000000000003</v>
      </c>
      <c r="AD43" s="423">
        <f t="shared" si="33"/>
        <v>343.50450000000001</v>
      </c>
      <c r="AE43" s="425">
        <v>245.6</v>
      </c>
      <c r="AF43" s="424">
        <v>82.1</v>
      </c>
      <c r="AG43" s="423">
        <v>46.5</v>
      </c>
      <c r="AH43" s="425">
        <f t="shared" si="34"/>
        <v>128.6</v>
      </c>
      <c r="AI43" s="424">
        <v>620.5</v>
      </c>
      <c r="AJ43" s="423">
        <v>149.5</v>
      </c>
      <c r="AK43" s="422">
        <v>108.3</v>
      </c>
      <c r="AL43" s="424">
        <v>7.5</v>
      </c>
      <c r="AM43" s="423">
        <v>10.7</v>
      </c>
      <c r="AN43" s="423">
        <v>94.6</v>
      </c>
      <c r="AO43" s="429" t="s">
        <v>241</v>
      </c>
      <c r="AP43" s="423">
        <f t="shared" si="35"/>
        <v>112.8</v>
      </c>
      <c r="AQ43" s="425">
        <v>81.099999999999994</v>
      </c>
      <c r="AR43" s="424">
        <v>13.7</v>
      </c>
      <c r="AS43" s="423">
        <v>7.7</v>
      </c>
      <c r="AT43" s="425">
        <v>21.4</v>
      </c>
      <c r="AU43" s="424">
        <v>149.5</v>
      </c>
      <c r="AV43" s="423">
        <v>30.6</v>
      </c>
      <c r="AW43" s="422">
        <v>38.5</v>
      </c>
      <c r="AX43" s="424">
        <v>21.6</v>
      </c>
      <c r="AY43" s="423">
        <v>17.214500000000001</v>
      </c>
      <c r="AZ43" s="423">
        <v>139</v>
      </c>
      <c r="BA43" s="423">
        <v>0</v>
      </c>
      <c r="BB43" s="423">
        <f t="shared" si="36"/>
        <v>177.81450000000001</v>
      </c>
      <c r="BC43" s="425">
        <v>148.6</v>
      </c>
      <c r="BD43" s="427" t="s">
        <v>241</v>
      </c>
      <c r="BE43" s="426" t="s">
        <v>241</v>
      </c>
      <c r="BF43" s="425">
        <v>76</v>
      </c>
      <c r="BG43" s="424">
        <v>512</v>
      </c>
      <c r="BH43" s="423">
        <v>60.5</v>
      </c>
      <c r="BI43" s="422">
        <v>45.2</v>
      </c>
      <c r="BJ43" s="424">
        <v>4.3</v>
      </c>
      <c r="BK43" s="423" t="s">
        <v>241</v>
      </c>
      <c r="BL43" s="423">
        <v>26.4</v>
      </c>
      <c r="BM43" s="423">
        <v>0</v>
      </c>
      <c r="BN43" s="423">
        <f t="shared" si="37"/>
        <v>30.7</v>
      </c>
      <c r="BO43" s="425">
        <v>15.6</v>
      </c>
      <c r="BP43" s="427" t="s">
        <v>241</v>
      </c>
      <c r="BQ43" s="426" t="s">
        <v>241</v>
      </c>
      <c r="BR43" s="425" t="s">
        <v>241</v>
      </c>
      <c r="BS43" s="424">
        <v>31.8</v>
      </c>
      <c r="BT43" s="423">
        <v>3.1</v>
      </c>
      <c r="BU43" s="422">
        <v>6.8</v>
      </c>
      <c r="BV43" s="424">
        <v>2.4</v>
      </c>
      <c r="BW43" s="423" t="s">
        <v>241</v>
      </c>
      <c r="BX43" s="423">
        <v>10.7</v>
      </c>
      <c r="BY43" s="423">
        <v>0</v>
      </c>
      <c r="BZ43" s="423">
        <f t="shared" si="38"/>
        <v>13.1</v>
      </c>
      <c r="CA43" s="425">
        <v>5.2</v>
      </c>
      <c r="CB43" s="427" t="s">
        <v>241</v>
      </c>
      <c r="CC43" s="426" t="s">
        <v>241</v>
      </c>
      <c r="CD43" s="425">
        <v>17</v>
      </c>
      <c r="CE43" s="424">
        <v>61.3</v>
      </c>
      <c r="CF43" s="423">
        <v>9.6999999999999993</v>
      </c>
      <c r="CG43" s="422">
        <v>4.3</v>
      </c>
      <c r="CH43" s="424">
        <v>207.8</v>
      </c>
      <c r="CI43" s="423">
        <v>195.1</v>
      </c>
      <c r="CJ43" s="423">
        <v>957.3</v>
      </c>
      <c r="CK43" s="423">
        <v>237.5</v>
      </c>
      <c r="CL43" s="423">
        <f t="shared" si="39"/>
        <v>1597.6999999999998</v>
      </c>
      <c r="CM43" s="425">
        <f t="shared" si="40"/>
        <v>1220.8</v>
      </c>
      <c r="CN43" s="424">
        <v>301.60000000000002</v>
      </c>
      <c r="CO43" s="423">
        <v>307.8</v>
      </c>
      <c r="CP43" s="425">
        <f t="shared" si="41"/>
        <v>609.40000000000009</v>
      </c>
      <c r="CQ43" s="424">
        <v>2171.1</v>
      </c>
      <c r="CR43" s="423">
        <v>546.29999999999995</v>
      </c>
      <c r="CS43" s="422">
        <f t="shared" si="42"/>
        <v>505.5</v>
      </c>
      <c r="CT43" s="422">
        <f t="shared" si="43"/>
        <v>4883.7</v>
      </c>
      <c r="CW43" s="415"/>
    </row>
    <row r="44" spans="1:101" ht="12.75" customHeight="1" x14ac:dyDescent="0.3">
      <c r="A44" s="446">
        <v>41061</v>
      </c>
      <c r="B44" s="424">
        <v>89.6</v>
      </c>
      <c r="C44" s="423">
        <v>78.286600000000007</v>
      </c>
      <c r="D44" s="423">
        <v>130.4</v>
      </c>
      <c r="E44" s="423">
        <v>170.4</v>
      </c>
      <c r="F44" s="423">
        <f t="shared" si="30"/>
        <v>468.6866</v>
      </c>
      <c r="G44" s="425">
        <v>377.7</v>
      </c>
      <c r="H44" s="424">
        <v>86.9</v>
      </c>
      <c r="I44" s="423">
        <v>187.4</v>
      </c>
      <c r="J44" s="425">
        <v>274.3</v>
      </c>
      <c r="K44" s="424">
        <v>385</v>
      </c>
      <c r="L44" s="423">
        <v>144.4</v>
      </c>
      <c r="M44" s="422">
        <v>156.9</v>
      </c>
      <c r="N44" s="424">
        <v>31.7</v>
      </c>
      <c r="O44" s="423">
        <v>42.068899999999999</v>
      </c>
      <c r="P44" s="423">
        <v>288.10000000000002</v>
      </c>
      <c r="Q44" s="423">
        <v>16.7</v>
      </c>
      <c r="R44" s="423">
        <f t="shared" si="31"/>
        <v>378.56890000000004</v>
      </c>
      <c r="S44" s="425">
        <v>293</v>
      </c>
      <c r="T44" s="424">
        <v>51.1</v>
      </c>
      <c r="U44" s="423">
        <v>44.4</v>
      </c>
      <c r="V44" s="425">
        <f t="shared" si="32"/>
        <v>95.5</v>
      </c>
      <c r="W44" s="424">
        <v>302.39999999999998</v>
      </c>
      <c r="X44" s="423">
        <v>114.6</v>
      </c>
      <c r="Y44" s="422">
        <v>159</v>
      </c>
      <c r="Z44" s="424">
        <v>38.5</v>
      </c>
      <c r="AA44" s="423">
        <v>39.877900000000004</v>
      </c>
      <c r="AB44" s="423">
        <v>215</v>
      </c>
      <c r="AC44" s="423">
        <v>29.5</v>
      </c>
      <c r="AD44" s="423">
        <f t="shared" si="33"/>
        <v>322.87790000000001</v>
      </c>
      <c r="AE44" s="425">
        <v>230.4</v>
      </c>
      <c r="AF44" s="424">
        <v>81.599999999999994</v>
      </c>
      <c r="AG44" s="423">
        <v>46.5</v>
      </c>
      <c r="AH44" s="425">
        <f t="shared" si="34"/>
        <v>128.1</v>
      </c>
      <c r="AI44" s="424">
        <v>590.79999999999995</v>
      </c>
      <c r="AJ44" s="423">
        <v>136.69999999999999</v>
      </c>
      <c r="AK44" s="422">
        <v>99.9</v>
      </c>
      <c r="AL44" s="424">
        <v>6.8</v>
      </c>
      <c r="AM44" s="423">
        <v>10.1</v>
      </c>
      <c r="AN44" s="423">
        <v>86.2</v>
      </c>
      <c r="AO44" s="429" t="s">
        <v>241</v>
      </c>
      <c r="AP44" s="423">
        <f t="shared" si="35"/>
        <v>103.1</v>
      </c>
      <c r="AQ44" s="425">
        <v>75.099999999999994</v>
      </c>
      <c r="AR44" s="424">
        <v>12.8</v>
      </c>
      <c r="AS44" s="423">
        <v>7.1</v>
      </c>
      <c r="AT44" s="425">
        <v>19.899999999999999</v>
      </c>
      <c r="AU44" s="424">
        <v>127.6</v>
      </c>
      <c r="AV44" s="423">
        <v>28.6</v>
      </c>
      <c r="AW44" s="422">
        <v>36.1</v>
      </c>
      <c r="AX44" s="424">
        <v>19.3</v>
      </c>
      <c r="AY44" s="423">
        <v>16.562000000000001</v>
      </c>
      <c r="AZ44" s="423">
        <v>125.1</v>
      </c>
      <c r="BA44" s="423">
        <v>0</v>
      </c>
      <c r="BB44" s="423">
        <f t="shared" si="36"/>
        <v>160.96199999999999</v>
      </c>
      <c r="BC44" s="425">
        <v>139.5</v>
      </c>
      <c r="BD44" s="427" t="s">
        <v>241</v>
      </c>
      <c r="BE44" s="426" t="s">
        <v>241</v>
      </c>
      <c r="BF44" s="425">
        <v>72.400000000000006</v>
      </c>
      <c r="BG44" s="424">
        <v>466.3</v>
      </c>
      <c r="BH44" s="423">
        <v>57.1</v>
      </c>
      <c r="BI44" s="422">
        <v>40.799999999999997</v>
      </c>
      <c r="BJ44" s="424">
        <v>3.7</v>
      </c>
      <c r="BK44" s="423" t="s">
        <v>241</v>
      </c>
      <c r="BL44" s="423">
        <v>24.3</v>
      </c>
      <c r="BM44" s="423">
        <v>0</v>
      </c>
      <c r="BN44" s="423">
        <f t="shared" si="37"/>
        <v>28</v>
      </c>
      <c r="BO44" s="425">
        <v>13.6</v>
      </c>
      <c r="BP44" s="427" t="s">
        <v>241</v>
      </c>
      <c r="BQ44" s="426" t="s">
        <v>241</v>
      </c>
      <c r="BR44" s="425" t="s">
        <v>241</v>
      </c>
      <c r="BS44" s="424">
        <v>28.2</v>
      </c>
      <c r="BT44" s="423">
        <v>2.7</v>
      </c>
      <c r="BU44" s="422">
        <v>6.6</v>
      </c>
      <c r="BV44" s="424">
        <v>2.2999999999999998</v>
      </c>
      <c r="BW44" s="423" t="s">
        <v>241</v>
      </c>
      <c r="BX44" s="423">
        <v>11.1</v>
      </c>
      <c r="BY44" s="423">
        <v>0</v>
      </c>
      <c r="BZ44" s="423">
        <f t="shared" si="38"/>
        <v>13.399999999999999</v>
      </c>
      <c r="CA44" s="425">
        <v>4.9000000000000004</v>
      </c>
      <c r="CB44" s="427" t="s">
        <v>241</v>
      </c>
      <c r="CC44" s="426" t="s">
        <v>241</v>
      </c>
      <c r="CD44" s="425">
        <v>20.2</v>
      </c>
      <c r="CE44" s="424">
        <v>50</v>
      </c>
      <c r="CF44" s="423">
        <v>10.199999999999999</v>
      </c>
      <c r="CG44" s="422">
        <v>4.8</v>
      </c>
      <c r="CH44" s="424">
        <v>191.8</v>
      </c>
      <c r="CI44" s="423">
        <v>187</v>
      </c>
      <c r="CJ44" s="423">
        <v>880.3</v>
      </c>
      <c r="CK44" s="423">
        <v>216.6</v>
      </c>
      <c r="CL44" s="423">
        <f t="shared" si="39"/>
        <v>1475.6999999999998</v>
      </c>
      <c r="CM44" s="425">
        <f t="shared" si="40"/>
        <v>1134.2</v>
      </c>
      <c r="CN44" s="424">
        <v>300.3</v>
      </c>
      <c r="CO44" s="423">
        <v>310</v>
      </c>
      <c r="CP44" s="425">
        <f t="shared" si="41"/>
        <v>610.29999999999995</v>
      </c>
      <c r="CQ44" s="424">
        <v>1950.3</v>
      </c>
      <c r="CR44" s="423">
        <v>494.4</v>
      </c>
      <c r="CS44" s="422">
        <f t="shared" si="42"/>
        <v>504.1</v>
      </c>
      <c r="CT44" s="422">
        <f t="shared" si="43"/>
        <v>4540.4000000000005</v>
      </c>
      <c r="CW44" s="415"/>
    </row>
    <row r="45" spans="1:101" ht="12.75" customHeight="1" x14ac:dyDescent="0.3">
      <c r="A45" s="446">
        <v>41091</v>
      </c>
      <c r="B45" s="424">
        <v>95.7</v>
      </c>
      <c r="C45" s="423">
        <v>82.957899999999995</v>
      </c>
      <c r="D45" s="423">
        <v>136.6</v>
      </c>
      <c r="E45" s="423">
        <v>181.5</v>
      </c>
      <c r="F45" s="423">
        <f t="shared" si="30"/>
        <v>496.75789999999995</v>
      </c>
      <c r="G45" s="425">
        <v>400.4</v>
      </c>
      <c r="H45" s="424">
        <v>97.8</v>
      </c>
      <c r="I45" s="423">
        <v>190.9</v>
      </c>
      <c r="J45" s="425">
        <v>288.60000000000002</v>
      </c>
      <c r="K45" s="424">
        <v>419.7</v>
      </c>
      <c r="L45" s="423">
        <v>156.4</v>
      </c>
      <c r="M45" s="422">
        <v>151.4</v>
      </c>
      <c r="N45" s="424">
        <v>34.200000000000003</v>
      </c>
      <c r="O45" s="423">
        <v>44.266100000000002</v>
      </c>
      <c r="P45" s="423">
        <v>305.10000000000002</v>
      </c>
      <c r="Q45" s="423">
        <v>17.100000000000001</v>
      </c>
      <c r="R45" s="423">
        <f t="shared" si="31"/>
        <v>400.66610000000003</v>
      </c>
      <c r="S45" s="425">
        <v>310.60000000000002</v>
      </c>
      <c r="T45" s="424">
        <v>53.5</v>
      </c>
      <c r="U45" s="423">
        <v>46.4</v>
      </c>
      <c r="V45" s="425">
        <f t="shared" si="32"/>
        <v>99.9</v>
      </c>
      <c r="W45" s="424">
        <v>324.5</v>
      </c>
      <c r="X45" s="423">
        <v>125.5</v>
      </c>
      <c r="Y45" s="422">
        <v>134.5</v>
      </c>
      <c r="Z45" s="424">
        <v>41.8</v>
      </c>
      <c r="AA45" s="423">
        <v>43.097900000000003</v>
      </c>
      <c r="AB45" s="423">
        <v>229</v>
      </c>
      <c r="AC45" s="423">
        <v>31.9</v>
      </c>
      <c r="AD45" s="423">
        <f t="shared" si="33"/>
        <v>345.79789999999997</v>
      </c>
      <c r="AE45" s="425">
        <v>245.3</v>
      </c>
      <c r="AF45" s="424">
        <v>85.7</v>
      </c>
      <c r="AG45" s="423">
        <v>47</v>
      </c>
      <c r="AH45" s="425">
        <f t="shared" si="34"/>
        <v>132.69999999999999</v>
      </c>
      <c r="AI45" s="424">
        <v>594.9</v>
      </c>
      <c r="AJ45" s="423">
        <v>144.80000000000001</v>
      </c>
      <c r="AK45" s="422">
        <v>90.6</v>
      </c>
      <c r="AL45" s="424">
        <v>6.7</v>
      </c>
      <c r="AM45" s="423">
        <v>11.1</v>
      </c>
      <c r="AN45" s="423">
        <v>91.6</v>
      </c>
      <c r="AO45" s="429" t="s">
        <v>241</v>
      </c>
      <c r="AP45" s="423">
        <f t="shared" si="35"/>
        <v>109.39999999999999</v>
      </c>
      <c r="AQ45" s="425">
        <v>80.5</v>
      </c>
      <c r="AR45" s="424">
        <v>14.5</v>
      </c>
      <c r="AS45" s="423">
        <v>7.1</v>
      </c>
      <c r="AT45" s="425">
        <v>21.6</v>
      </c>
      <c r="AU45" s="424">
        <v>119.4</v>
      </c>
      <c r="AV45" s="423">
        <v>30.6</v>
      </c>
      <c r="AW45" s="422">
        <v>32.9</v>
      </c>
      <c r="AX45" s="424">
        <v>18.8</v>
      </c>
      <c r="AY45" s="423">
        <v>17.1418</v>
      </c>
      <c r="AZ45" s="423">
        <v>132.6</v>
      </c>
      <c r="BA45" s="423">
        <v>0</v>
      </c>
      <c r="BB45" s="423">
        <f t="shared" si="36"/>
        <v>168.54179999999999</v>
      </c>
      <c r="BC45" s="425">
        <v>145.4</v>
      </c>
      <c r="BD45" s="427" t="s">
        <v>241</v>
      </c>
      <c r="BE45" s="426" t="s">
        <v>241</v>
      </c>
      <c r="BF45" s="425">
        <v>79.099999999999994</v>
      </c>
      <c r="BG45" s="424">
        <v>464.6</v>
      </c>
      <c r="BH45" s="423">
        <v>63.5</v>
      </c>
      <c r="BI45" s="422">
        <v>48.8</v>
      </c>
      <c r="BJ45" s="424">
        <v>4.2</v>
      </c>
      <c r="BK45" s="423" t="s">
        <v>241</v>
      </c>
      <c r="BL45" s="423">
        <v>26.6</v>
      </c>
      <c r="BM45" s="423">
        <v>0</v>
      </c>
      <c r="BN45" s="423">
        <f t="shared" si="37"/>
        <v>30.8</v>
      </c>
      <c r="BO45" s="425">
        <v>15.7</v>
      </c>
      <c r="BP45" s="427" t="s">
        <v>241</v>
      </c>
      <c r="BQ45" s="426" t="s">
        <v>241</v>
      </c>
      <c r="BR45" s="430" t="s">
        <v>241</v>
      </c>
      <c r="BS45" s="424">
        <v>30</v>
      </c>
      <c r="BT45" s="423">
        <v>3.1</v>
      </c>
      <c r="BU45" s="422">
        <v>6</v>
      </c>
      <c r="BV45" s="424">
        <v>2.6</v>
      </c>
      <c r="BW45" s="423" t="s">
        <v>241</v>
      </c>
      <c r="BX45" s="423">
        <v>12.7</v>
      </c>
      <c r="BY45" s="423">
        <v>0</v>
      </c>
      <c r="BZ45" s="423">
        <f t="shared" si="38"/>
        <v>15.299999999999999</v>
      </c>
      <c r="CA45" s="425">
        <v>5.9</v>
      </c>
      <c r="CB45" s="427" t="s">
        <v>241</v>
      </c>
      <c r="CC45" s="426" t="s">
        <v>241</v>
      </c>
      <c r="CD45" s="425">
        <v>21.2</v>
      </c>
      <c r="CE45" s="424">
        <v>57.5</v>
      </c>
      <c r="CF45" s="423">
        <v>11.4</v>
      </c>
      <c r="CG45" s="422">
        <v>4.0999999999999996</v>
      </c>
      <c r="CH45" s="424">
        <v>204</v>
      </c>
      <c r="CI45" s="423">
        <v>198.6</v>
      </c>
      <c r="CJ45" s="423">
        <v>934.2</v>
      </c>
      <c r="CK45" s="423">
        <v>230.5</v>
      </c>
      <c r="CL45" s="423">
        <f t="shared" si="39"/>
        <v>1567.3000000000002</v>
      </c>
      <c r="CM45" s="425">
        <f t="shared" si="40"/>
        <v>1203.8000000000002</v>
      </c>
      <c r="CN45" s="424">
        <v>325.5</v>
      </c>
      <c r="CO45" s="423">
        <v>317.8</v>
      </c>
      <c r="CP45" s="425">
        <f t="shared" si="41"/>
        <v>643.29999999999995</v>
      </c>
      <c r="CQ45" s="424">
        <v>2010.6</v>
      </c>
      <c r="CR45" s="423">
        <v>535.29999999999995</v>
      </c>
      <c r="CS45" s="422">
        <f t="shared" si="42"/>
        <v>468.3</v>
      </c>
      <c r="CT45" s="422">
        <f t="shared" si="43"/>
        <v>4689.5000000000009</v>
      </c>
      <c r="CW45" s="415"/>
    </row>
    <row r="46" spans="1:101" ht="12.75" customHeight="1" x14ac:dyDescent="0.3">
      <c r="A46" s="446">
        <v>41122</v>
      </c>
      <c r="B46" s="424">
        <v>100.2</v>
      </c>
      <c r="C46" s="423">
        <v>84.448800000000006</v>
      </c>
      <c r="D46" s="423">
        <v>135.5</v>
      </c>
      <c r="E46" s="423">
        <v>187.4</v>
      </c>
      <c r="F46" s="423">
        <f t="shared" si="30"/>
        <v>507.54880000000003</v>
      </c>
      <c r="G46" s="425">
        <v>417.2</v>
      </c>
      <c r="H46" s="424">
        <v>89.9</v>
      </c>
      <c r="I46" s="423">
        <v>193.8</v>
      </c>
      <c r="J46" s="425">
        <v>283.7</v>
      </c>
      <c r="K46" s="424">
        <v>446</v>
      </c>
      <c r="L46" s="423">
        <v>162.5</v>
      </c>
      <c r="M46" s="422">
        <v>142.1</v>
      </c>
      <c r="N46" s="424">
        <v>34.799999999999997</v>
      </c>
      <c r="O46" s="423">
        <v>44.344800000000006</v>
      </c>
      <c r="P46" s="423">
        <v>313.5</v>
      </c>
      <c r="Q46" s="423">
        <v>18</v>
      </c>
      <c r="R46" s="423">
        <f t="shared" si="31"/>
        <v>410.64480000000003</v>
      </c>
      <c r="S46" s="425">
        <v>319</v>
      </c>
      <c r="T46" s="424">
        <v>56.1</v>
      </c>
      <c r="U46" s="423">
        <v>43.3</v>
      </c>
      <c r="V46" s="425">
        <f t="shared" si="32"/>
        <v>99.4</v>
      </c>
      <c r="W46" s="424">
        <v>332.1</v>
      </c>
      <c r="X46" s="423">
        <v>127.6</v>
      </c>
      <c r="Y46" s="422">
        <v>142</v>
      </c>
      <c r="Z46" s="424">
        <v>43.1</v>
      </c>
      <c r="AA46" s="423">
        <v>44.660800000000002</v>
      </c>
      <c r="AB46" s="423">
        <v>239.2</v>
      </c>
      <c r="AC46" s="423">
        <v>32.200000000000003</v>
      </c>
      <c r="AD46" s="423">
        <f t="shared" si="33"/>
        <v>359.16079999999999</v>
      </c>
      <c r="AE46" s="425">
        <v>254.5</v>
      </c>
      <c r="AF46" s="424">
        <v>89.6</v>
      </c>
      <c r="AG46" s="423">
        <v>49.1</v>
      </c>
      <c r="AH46" s="425">
        <f t="shared" si="34"/>
        <v>138.69999999999999</v>
      </c>
      <c r="AI46" s="424">
        <v>674.2</v>
      </c>
      <c r="AJ46" s="423">
        <v>152.30000000000001</v>
      </c>
      <c r="AK46" s="422">
        <v>95.8</v>
      </c>
      <c r="AL46" s="424">
        <v>7.3</v>
      </c>
      <c r="AM46" s="423">
        <v>11.2</v>
      </c>
      <c r="AN46" s="423">
        <v>92.8</v>
      </c>
      <c r="AO46" s="429" t="s">
        <v>241</v>
      </c>
      <c r="AP46" s="423">
        <f t="shared" si="35"/>
        <v>111.3</v>
      </c>
      <c r="AQ46" s="425">
        <v>82.9</v>
      </c>
      <c r="AR46" s="424">
        <v>14.5</v>
      </c>
      <c r="AS46" s="423">
        <v>7.8</v>
      </c>
      <c r="AT46" s="425">
        <v>22.3</v>
      </c>
      <c r="AU46" s="424">
        <v>122.1</v>
      </c>
      <c r="AV46" s="423">
        <v>32.700000000000003</v>
      </c>
      <c r="AW46" s="422">
        <v>33.700000000000003</v>
      </c>
      <c r="AX46" s="424">
        <v>20.9</v>
      </c>
      <c r="AY46" s="423">
        <v>18.435400000000001</v>
      </c>
      <c r="AZ46" s="423">
        <v>135.6</v>
      </c>
      <c r="BA46" s="423">
        <v>0</v>
      </c>
      <c r="BB46" s="423">
        <f t="shared" si="36"/>
        <v>174.93539999999999</v>
      </c>
      <c r="BC46" s="425">
        <v>151.30000000000001</v>
      </c>
      <c r="BD46" s="427" t="s">
        <v>241</v>
      </c>
      <c r="BE46" s="426" t="s">
        <v>241</v>
      </c>
      <c r="BF46" s="425">
        <v>79.7</v>
      </c>
      <c r="BG46" s="424">
        <v>496.5</v>
      </c>
      <c r="BH46" s="423">
        <v>68</v>
      </c>
      <c r="BI46" s="422">
        <v>39.200000000000003</v>
      </c>
      <c r="BJ46" s="424">
        <v>4.4000000000000004</v>
      </c>
      <c r="BK46" s="423" t="s">
        <v>241</v>
      </c>
      <c r="BL46" s="423">
        <v>26.5</v>
      </c>
      <c r="BM46" s="423">
        <v>0</v>
      </c>
      <c r="BN46" s="423">
        <f t="shared" si="37"/>
        <v>30.9</v>
      </c>
      <c r="BO46" s="425">
        <v>16.2</v>
      </c>
      <c r="BP46" s="427" t="s">
        <v>241</v>
      </c>
      <c r="BQ46" s="426" t="s">
        <v>241</v>
      </c>
      <c r="BR46" s="430" t="s">
        <v>241</v>
      </c>
      <c r="BS46" s="424">
        <v>30.9</v>
      </c>
      <c r="BT46" s="423">
        <v>3.3</v>
      </c>
      <c r="BU46" s="422">
        <v>5.6</v>
      </c>
      <c r="BV46" s="424">
        <v>2.5</v>
      </c>
      <c r="BW46" s="423" t="s">
        <v>241</v>
      </c>
      <c r="BX46" s="423">
        <v>11.3</v>
      </c>
      <c r="BY46" s="423">
        <v>0</v>
      </c>
      <c r="BZ46" s="423">
        <f t="shared" si="38"/>
        <v>13.8</v>
      </c>
      <c r="CA46" s="425">
        <v>6.1</v>
      </c>
      <c r="CB46" s="427" t="s">
        <v>241</v>
      </c>
      <c r="CC46" s="426" t="s">
        <v>241</v>
      </c>
      <c r="CD46" s="425">
        <v>29.2</v>
      </c>
      <c r="CE46" s="424">
        <v>50.9</v>
      </c>
      <c r="CF46" s="423">
        <v>11</v>
      </c>
      <c r="CG46" s="422">
        <v>3.9</v>
      </c>
      <c r="CH46" s="424">
        <v>213.2</v>
      </c>
      <c r="CI46" s="423">
        <v>203.2</v>
      </c>
      <c r="CJ46" s="423">
        <v>954.3</v>
      </c>
      <c r="CK46" s="423">
        <v>237.6</v>
      </c>
      <c r="CL46" s="423">
        <f t="shared" si="39"/>
        <v>1608.2999999999997</v>
      </c>
      <c r="CM46" s="425">
        <f t="shared" si="40"/>
        <v>1247.2</v>
      </c>
      <c r="CN46" s="424">
        <v>332.2</v>
      </c>
      <c r="CO46" s="423">
        <v>320.89999999999998</v>
      </c>
      <c r="CP46" s="425">
        <f t="shared" si="41"/>
        <v>653.09999999999991</v>
      </c>
      <c r="CQ46" s="424">
        <v>2152.8000000000002</v>
      </c>
      <c r="CR46" s="423">
        <v>557.4</v>
      </c>
      <c r="CS46" s="422">
        <f t="shared" si="42"/>
        <v>462.3</v>
      </c>
      <c r="CT46" s="422">
        <f t="shared" si="43"/>
        <v>4876.5</v>
      </c>
      <c r="CW46" s="415"/>
    </row>
    <row r="47" spans="1:101" ht="12.75" customHeight="1" x14ac:dyDescent="0.3">
      <c r="A47" s="446">
        <v>41153</v>
      </c>
      <c r="B47" s="424">
        <v>91</v>
      </c>
      <c r="C47" s="423">
        <v>80.5916</v>
      </c>
      <c r="D47" s="423">
        <v>124.3</v>
      </c>
      <c r="E47" s="423">
        <v>171.4</v>
      </c>
      <c r="F47" s="423">
        <f t="shared" si="30"/>
        <v>467.29160000000002</v>
      </c>
      <c r="G47" s="425">
        <v>384.5</v>
      </c>
      <c r="H47" s="424">
        <v>92.7</v>
      </c>
      <c r="I47" s="423">
        <v>190.1</v>
      </c>
      <c r="J47" s="425">
        <v>282.8</v>
      </c>
      <c r="K47" s="424">
        <v>411.1</v>
      </c>
      <c r="L47" s="423">
        <v>150.80000000000001</v>
      </c>
      <c r="M47" s="422">
        <v>111.5</v>
      </c>
      <c r="N47" s="424">
        <v>31.6</v>
      </c>
      <c r="O47" s="423">
        <v>41.038599999999995</v>
      </c>
      <c r="P47" s="423">
        <v>276.7</v>
      </c>
      <c r="Q47" s="423">
        <v>16.399999999999999</v>
      </c>
      <c r="R47" s="423">
        <f t="shared" si="31"/>
        <v>365.73859999999996</v>
      </c>
      <c r="S47" s="425">
        <v>286.60000000000002</v>
      </c>
      <c r="T47" s="424">
        <v>55.9</v>
      </c>
      <c r="U47" s="423">
        <v>42.2</v>
      </c>
      <c r="V47" s="425">
        <f t="shared" si="32"/>
        <v>98.1</v>
      </c>
      <c r="W47" s="424">
        <v>317.3</v>
      </c>
      <c r="X47" s="423">
        <v>121.1</v>
      </c>
      <c r="Y47" s="422">
        <v>115.2</v>
      </c>
      <c r="Z47" s="424">
        <v>39.6</v>
      </c>
      <c r="AA47" s="423">
        <v>43.268999999999998</v>
      </c>
      <c r="AB47" s="423">
        <v>216.1</v>
      </c>
      <c r="AC47" s="423">
        <v>28.8</v>
      </c>
      <c r="AD47" s="423">
        <f t="shared" si="33"/>
        <v>327.76900000000001</v>
      </c>
      <c r="AE47" s="425">
        <v>236.8</v>
      </c>
      <c r="AF47" s="424">
        <v>90.3</v>
      </c>
      <c r="AG47" s="423">
        <v>48.1</v>
      </c>
      <c r="AH47" s="425">
        <f t="shared" si="34"/>
        <v>138.4</v>
      </c>
      <c r="AI47" s="424">
        <v>632.4</v>
      </c>
      <c r="AJ47" s="423">
        <v>141.5</v>
      </c>
      <c r="AK47" s="422">
        <v>97.3</v>
      </c>
      <c r="AL47" s="424">
        <v>6.9</v>
      </c>
      <c r="AM47" s="423">
        <v>10.6</v>
      </c>
      <c r="AN47" s="423">
        <v>85</v>
      </c>
      <c r="AO47" s="429" t="s">
        <v>241</v>
      </c>
      <c r="AP47" s="423">
        <f t="shared" si="35"/>
        <v>102.5</v>
      </c>
      <c r="AQ47" s="425">
        <v>76.400000000000006</v>
      </c>
      <c r="AR47" s="424">
        <v>14.4</v>
      </c>
      <c r="AS47" s="423">
        <v>6.9</v>
      </c>
      <c r="AT47" s="425">
        <v>21.3</v>
      </c>
      <c r="AU47" s="424">
        <v>114</v>
      </c>
      <c r="AV47" s="423">
        <v>29</v>
      </c>
      <c r="AW47" s="422">
        <v>29.9</v>
      </c>
      <c r="AX47" s="424">
        <v>22.5</v>
      </c>
      <c r="AY47" s="423">
        <v>19.431900000000002</v>
      </c>
      <c r="AZ47" s="423">
        <v>138.1</v>
      </c>
      <c r="BA47" s="423">
        <v>0</v>
      </c>
      <c r="BB47" s="423">
        <f t="shared" si="36"/>
        <v>180.03190000000001</v>
      </c>
      <c r="BC47" s="425">
        <v>144.30000000000001</v>
      </c>
      <c r="BD47" s="427" t="s">
        <v>241</v>
      </c>
      <c r="BE47" s="426" t="s">
        <v>241</v>
      </c>
      <c r="BF47" s="425">
        <v>74.400000000000006</v>
      </c>
      <c r="BG47" s="424">
        <v>454</v>
      </c>
      <c r="BH47" s="423">
        <v>63.6</v>
      </c>
      <c r="BI47" s="422">
        <v>43.8</v>
      </c>
      <c r="BJ47" s="424">
        <v>3.8</v>
      </c>
      <c r="BK47" s="423" t="s">
        <v>241</v>
      </c>
      <c r="BL47" s="423">
        <v>23.3</v>
      </c>
      <c r="BM47" s="423">
        <v>0</v>
      </c>
      <c r="BN47" s="423">
        <f t="shared" si="37"/>
        <v>27.1</v>
      </c>
      <c r="BO47" s="425">
        <v>13.7</v>
      </c>
      <c r="BP47" s="427" t="s">
        <v>241</v>
      </c>
      <c r="BQ47" s="426" t="s">
        <v>241</v>
      </c>
      <c r="BR47" s="425" t="s">
        <v>241</v>
      </c>
      <c r="BS47" s="424">
        <v>29.6</v>
      </c>
      <c r="BT47" s="423">
        <v>2.9</v>
      </c>
      <c r="BU47" s="422">
        <v>7.3</v>
      </c>
      <c r="BV47" s="424">
        <v>2.2000000000000002</v>
      </c>
      <c r="BW47" s="423" t="s">
        <v>241</v>
      </c>
      <c r="BX47" s="423">
        <v>9.6</v>
      </c>
      <c r="BY47" s="423">
        <v>0</v>
      </c>
      <c r="BZ47" s="423">
        <f t="shared" si="38"/>
        <v>11.8</v>
      </c>
      <c r="CA47" s="425">
        <v>5</v>
      </c>
      <c r="CB47" s="427" t="s">
        <v>241</v>
      </c>
      <c r="CC47" s="426" t="s">
        <v>241</v>
      </c>
      <c r="CD47" s="425">
        <v>16.600000000000001</v>
      </c>
      <c r="CE47" s="424">
        <v>55.7</v>
      </c>
      <c r="CF47" s="423">
        <v>9.4</v>
      </c>
      <c r="CG47" s="422">
        <v>3.8</v>
      </c>
      <c r="CH47" s="424">
        <v>197.6</v>
      </c>
      <c r="CI47" s="423">
        <v>195.1</v>
      </c>
      <c r="CJ47" s="423">
        <v>873.1</v>
      </c>
      <c r="CK47" s="423">
        <v>216.6</v>
      </c>
      <c r="CL47" s="423">
        <f t="shared" si="39"/>
        <v>1482.3999999999999</v>
      </c>
      <c r="CM47" s="425">
        <f t="shared" si="40"/>
        <v>1147.3000000000002</v>
      </c>
      <c r="CN47" s="424">
        <v>320.2</v>
      </c>
      <c r="CO47" s="423">
        <v>311.39999999999998</v>
      </c>
      <c r="CP47" s="425">
        <f t="shared" si="41"/>
        <v>631.59999999999991</v>
      </c>
      <c r="CQ47" s="424">
        <v>2014</v>
      </c>
      <c r="CR47" s="423">
        <v>518.29999999999995</v>
      </c>
      <c r="CS47" s="422">
        <f t="shared" si="42"/>
        <v>408.8</v>
      </c>
      <c r="CT47" s="422">
        <f t="shared" si="43"/>
        <v>4536.8</v>
      </c>
      <c r="CW47" s="415"/>
    </row>
    <row r="48" spans="1:101" ht="12.75" customHeight="1" x14ac:dyDescent="0.3">
      <c r="A48" s="446">
        <v>41183</v>
      </c>
      <c r="B48" s="424">
        <v>94.2</v>
      </c>
      <c r="C48" s="423">
        <v>82.706199999999995</v>
      </c>
      <c r="D48" s="423">
        <v>138.4</v>
      </c>
      <c r="E48" s="423">
        <v>177.9</v>
      </c>
      <c r="F48" s="423">
        <f t="shared" si="30"/>
        <v>493.20619999999997</v>
      </c>
      <c r="G48" s="425">
        <v>396.8</v>
      </c>
      <c r="H48" s="424">
        <v>98.5</v>
      </c>
      <c r="I48" s="423">
        <v>196.1</v>
      </c>
      <c r="J48" s="425">
        <v>294.5</v>
      </c>
      <c r="K48" s="424">
        <v>464.3</v>
      </c>
      <c r="L48" s="423">
        <v>165.5</v>
      </c>
      <c r="M48" s="422">
        <v>127</v>
      </c>
      <c r="N48" s="424">
        <v>33</v>
      </c>
      <c r="O48" s="423">
        <v>43.402099999999997</v>
      </c>
      <c r="P48" s="423">
        <v>296.7</v>
      </c>
      <c r="Q48" s="423">
        <v>16.899999999999999</v>
      </c>
      <c r="R48" s="423">
        <f t="shared" si="31"/>
        <v>390.00209999999993</v>
      </c>
      <c r="S48" s="425">
        <v>301.2</v>
      </c>
      <c r="T48" s="424">
        <v>53.1</v>
      </c>
      <c r="U48" s="423">
        <v>55.9</v>
      </c>
      <c r="V48" s="425">
        <f t="shared" si="32"/>
        <v>109</v>
      </c>
      <c r="W48" s="424">
        <v>352.3</v>
      </c>
      <c r="X48" s="423">
        <v>130.80000000000001</v>
      </c>
      <c r="Y48" s="422">
        <v>145.6</v>
      </c>
      <c r="Z48" s="424">
        <v>40.4</v>
      </c>
      <c r="AA48" s="423">
        <v>44.136300000000006</v>
      </c>
      <c r="AB48" s="423">
        <v>223.7</v>
      </c>
      <c r="AC48" s="423">
        <v>30.2</v>
      </c>
      <c r="AD48" s="423">
        <f t="shared" si="33"/>
        <v>338.43630000000002</v>
      </c>
      <c r="AE48" s="425">
        <v>241.2</v>
      </c>
      <c r="AF48" s="424">
        <v>91.8</v>
      </c>
      <c r="AG48" s="423">
        <v>48.5</v>
      </c>
      <c r="AH48" s="425">
        <f t="shared" si="34"/>
        <v>140.30000000000001</v>
      </c>
      <c r="AI48" s="424">
        <v>667</v>
      </c>
      <c r="AJ48" s="423">
        <v>151.6</v>
      </c>
      <c r="AK48" s="422">
        <v>104.3</v>
      </c>
      <c r="AL48" s="424">
        <v>7.2</v>
      </c>
      <c r="AM48" s="423">
        <v>11.3</v>
      </c>
      <c r="AN48" s="423">
        <v>89.3</v>
      </c>
      <c r="AO48" s="429" t="s">
        <v>241</v>
      </c>
      <c r="AP48" s="423">
        <f t="shared" si="35"/>
        <v>107.8</v>
      </c>
      <c r="AQ48" s="425">
        <v>79.099999999999994</v>
      </c>
      <c r="AR48" s="424">
        <v>15.4</v>
      </c>
      <c r="AS48" s="423">
        <v>7.8</v>
      </c>
      <c r="AT48" s="425">
        <v>23.3</v>
      </c>
      <c r="AU48" s="424">
        <v>132.4</v>
      </c>
      <c r="AV48" s="423">
        <v>31.2</v>
      </c>
      <c r="AW48" s="422">
        <v>32.4</v>
      </c>
      <c r="AX48" s="424">
        <v>22.5</v>
      </c>
      <c r="AY48" s="423">
        <v>19.763099999999998</v>
      </c>
      <c r="AZ48" s="423">
        <v>141.4</v>
      </c>
      <c r="BA48" s="423">
        <v>0</v>
      </c>
      <c r="BB48" s="423">
        <f t="shared" si="36"/>
        <v>183.66309999999999</v>
      </c>
      <c r="BC48" s="425">
        <v>145.4</v>
      </c>
      <c r="BD48" s="427" t="s">
        <v>241</v>
      </c>
      <c r="BE48" s="426" t="s">
        <v>241</v>
      </c>
      <c r="BF48" s="425">
        <v>86.4</v>
      </c>
      <c r="BG48" s="424">
        <v>511.1</v>
      </c>
      <c r="BH48" s="423">
        <v>67.2</v>
      </c>
      <c r="BI48" s="422">
        <v>42.7</v>
      </c>
      <c r="BJ48" s="424">
        <v>4.7</v>
      </c>
      <c r="BK48" s="423" t="s">
        <v>241</v>
      </c>
      <c r="BL48" s="423">
        <v>27.2</v>
      </c>
      <c r="BM48" s="423">
        <v>0</v>
      </c>
      <c r="BN48" s="423">
        <f t="shared" si="37"/>
        <v>31.9</v>
      </c>
      <c r="BO48" s="425">
        <v>15.3</v>
      </c>
      <c r="BP48" s="427" t="s">
        <v>241</v>
      </c>
      <c r="BQ48" s="426" t="s">
        <v>241</v>
      </c>
      <c r="BR48" s="425" t="s">
        <v>241</v>
      </c>
      <c r="BS48" s="424">
        <v>32.799999999999997</v>
      </c>
      <c r="BT48" s="423">
        <v>3.3</v>
      </c>
      <c r="BU48" s="422">
        <v>6.6</v>
      </c>
      <c r="BV48" s="424">
        <v>2.2000000000000002</v>
      </c>
      <c r="BW48" s="423" t="s">
        <v>241</v>
      </c>
      <c r="BX48" s="423">
        <v>9.9</v>
      </c>
      <c r="BY48" s="423">
        <v>0</v>
      </c>
      <c r="BZ48" s="423">
        <f t="shared" si="38"/>
        <v>12.100000000000001</v>
      </c>
      <c r="CA48" s="425">
        <v>5.5</v>
      </c>
      <c r="CB48" s="427" t="s">
        <v>241</v>
      </c>
      <c r="CC48" s="426" t="s">
        <v>241</v>
      </c>
      <c r="CD48" s="425">
        <v>19.100000000000001</v>
      </c>
      <c r="CE48" s="424">
        <v>50</v>
      </c>
      <c r="CF48" s="423">
        <v>9.5</v>
      </c>
      <c r="CG48" s="422">
        <v>4</v>
      </c>
      <c r="CH48" s="424">
        <v>204.2</v>
      </c>
      <c r="CI48" s="423">
        <v>201.5</v>
      </c>
      <c r="CJ48" s="423">
        <v>926.5</v>
      </c>
      <c r="CK48" s="423">
        <v>225</v>
      </c>
      <c r="CL48" s="423">
        <f t="shared" si="39"/>
        <v>1557.2</v>
      </c>
      <c r="CM48" s="425">
        <f t="shared" si="40"/>
        <v>1184.5</v>
      </c>
      <c r="CN48" s="424">
        <v>333.1</v>
      </c>
      <c r="CO48" s="423">
        <v>339.4</v>
      </c>
      <c r="CP48" s="425">
        <f t="shared" si="41"/>
        <v>672.5</v>
      </c>
      <c r="CQ48" s="424">
        <v>2209.9</v>
      </c>
      <c r="CR48" s="423">
        <v>559.1</v>
      </c>
      <c r="CS48" s="422">
        <f t="shared" si="42"/>
        <v>462.6</v>
      </c>
      <c r="CT48" s="422">
        <f t="shared" si="43"/>
        <v>4902.2000000000007</v>
      </c>
      <c r="CW48" s="415"/>
    </row>
    <row r="49" spans="1:101" ht="12.75" customHeight="1" x14ac:dyDescent="0.3">
      <c r="A49" s="446">
        <v>41214</v>
      </c>
      <c r="B49" s="424">
        <v>94.5</v>
      </c>
      <c r="C49" s="423">
        <v>86.868800000000007</v>
      </c>
      <c r="D49" s="423">
        <v>140.5</v>
      </c>
      <c r="E49" s="423">
        <v>178.2</v>
      </c>
      <c r="F49" s="423">
        <f t="shared" si="30"/>
        <v>500.06880000000001</v>
      </c>
      <c r="G49" s="425">
        <v>403.4</v>
      </c>
      <c r="H49" s="424">
        <v>91.3</v>
      </c>
      <c r="I49" s="423">
        <v>184.5</v>
      </c>
      <c r="J49" s="425">
        <v>275.8</v>
      </c>
      <c r="K49" s="424">
        <v>454.9</v>
      </c>
      <c r="L49" s="423">
        <v>167</v>
      </c>
      <c r="M49" s="422">
        <v>121.8</v>
      </c>
      <c r="N49" s="424">
        <v>34.200000000000003</v>
      </c>
      <c r="O49" s="423">
        <v>46.046500000000002</v>
      </c>
      <c r="P49" s="423">
        <v>295.2</v>
      </c>
      <c r="Q49" s="423">
        <v>16.399999999999999</v>
      </c>
      <c r="R49" s="423">
        <f t="shared" si="31"/>
        <v>391.84649999999999</v>
      </c>
      <c r="S49" s="425">
        <v>304.60000000000002</v>
      </c>
      <c r="T49" s="424">
        <v>55.6</v>
      </c>
      <c r="U49" s="423">
        <v>51.8</v>
      </c>
      <c r="V49" s="425">
        <f t="shared" si="32"/>
        <v>107.4</v>
      </c>
      <c r="W49" s="424">
        <v>367.8</v>
      </c>
      <c r="X49" s="423">
        <v>129.9</v>
      </c>
      <c r="Y49" s="422">
        <v>158.30000000000001</v>
      </c>
      <c r="Z49" s="424">
        <v>40.700000000000003</v>
      </c>
      <c r="AA49" s="423">
        <v>44.976999999999997</v>
      </c>
      <c r="AB49" s="423">
        <v>224.6</v>
      </c>
      <c r="AC49" s="423">
        <v>29.3</v>
      </c>
      <c r="AD49" s="423">
        <f t="shared" si="33"/>
        <v>339.577</v>
      </c>
      <c r="AE49" s="425">
        <v>244.3</v>
      </c>
      <c r="AF49" s="424">
        <v>84.8</v>
      </c>
      <c r="AG49" s="423">
        <v>49.8</v>
      </c>
      <c r="AH49" s="425">
        <f t="shared" si="34"/>
        <v>134.6</v>
      </c>
      <c r="AI49" s="424">
        <v>653.4</v>
      </c>
      <c r="AJ49" s="423">
        <v>152.4</v>
      </c>
      <c r="AK49" s="422">
        <v>104.1</v>
      </c>
      <c r="AL49" s="424">
        <v>7.2</v>
      </c>
      <c r="AM49" s="423">
        <v>11.8</v>
      </c>
      <c r="AN49" s="423">
        <v>93.6</v>
      </c>
      <c r="AO49" s="429" t="s">
        <v>241</v>
      </c>
      <c r="AP49" s="423">
        <f t="shared" si="35"/>
        <v>112.6</v>
      </c>
      <c r="AQ49" s="425">
        <v>83.2</v>
      </c>
      <c r="AR49" s="424">
        <v>14.5</v>
      </c>
      <c r="AS49" s="423">
        <v>10.7</v>
      </c>
      <c r="AT49" s="425">
        <v>25.2</v>
      </c>
      <c r="AU49" s="424">
        <v>146.69999999999999</v>
      </c>
      <c r="AV49" s="423">
        <v>31.7</v>
      </c>
      <c r="AW49" s="422">
        <v>32.6</v>
      </c>
      <c r="AX49" s="424">
        <v>23</v>
      </c>
      <c r="AY49" s="423">
        <v>20.717700000000001</v>
      </c>
      <c r="AZ49" s="423">
        <v>143.1</v>
      </c>
      <c r="BA49" s="423">
        <v>0</v>
      </c>
      <c r="BB49" s="423">
        <f t="shared" si="36"/>
        <v>186.8177</v>
      </c>
      <c r="BC49" s="425">
        <v>149.5</v>
      </c>
      <c r="BD49" s="427" t="s">
        <v>241</v>
      </c>
      <c r="BE49" s="426" t="s">
        <v>241</v>
      </c>
      <c r="BF49" s="425">
        <v>80.7</v>
      </c>
      <c r="BG49" s="424">
        <v>522.6</v>
      </c>
      <c r="BH49" s="423">
        <v>68.2</v>
      </c>
      <c r="BI49" s="422">
        <v>40.9</v>
      </c>
      <c r="BJ49" s="424">
        <v>4.4000000000000004</v>
      </c>
      <c r="BK49" s="423" t="s">
        <v>241</v>
      </c>
      <c r="BL49" s="423">
        <v>27.4</v>
      </c>
      <c r="BM49" s="423">
        <v>0</v>
      </c>
      <c r="BN49" s="423">
        <f t="shared" si="37"/>
        <v>31.799999999999997</v>
      </c>
      <c r="BO49" s="425">
        <v>15.4</v>
      </c>
      <c r="BP49" s="427" t="s">
        <v>241</v>
      </c>
      <c r="BQ49" s="426" t="s">
        <v>241</v>
      </c>
      <c r="BR49" s="430" t="s">
        <v>241</v>
      </c>
      <c r="BS49" s="424">
        <v>35.4</v>
      </c>
      <c r="BT49" s="423">
        <v>3.5</v>
      </c>
      <c r="BU49" s="422">
        <v>7.2</v>
      </c>
      <c r="BV49" s="424">
        <v>2.1</v>
      </c>
      <c r="BW49" s="423" t="s">
        <v>241</v>
      </c>
      <c r="BX49" s="423">
        <v>9.1</v>
      </c>
      <c r="BY49" s="423">
        <v>0</v>
      </c>
      <c r="BZ49" s="423">
        <f t="shared" si="38"/>
        <v>11.2</v>
      </c>
      <c r="CA49" s="425">
        <v>5.0999999999999996</v>
      </c>
      <c r="CB49" s="427" t="s">
        <v>241</v>
      </c>
      <c r="CC49" s="426" t="s">
        <v>241</v>
      </c>
      <c r="CD49" s="425">
        <v>18.600000000000001</v>
      </c>
      <c r="CE49" s="424">
        <v>60.8</v>
      </c>
      <c r="CF49" s="423">
        <v>9</v>
      </c>
      <c r="CG49" s="422">
        <v>4.4000000000000004</v>
      </c>
      <c r="CH49" s="424">
        <v>206.1</v>
      </c>
      <c r="CI49" s="423">
        <v>210.5</v>
      </c>
      <c r="CJ49" s="423">
        <v>933.6</v>
      </c>
      <c r="CK49" s="423">
        <v>223.9</v>
      </c>
      <c r="CL49" s="423">
        <f t="shared" si="39"/>
        <v>1574.1000000000001</v>
      </c>
      <c r="CM49" s="425">
        <f t="shared" si="40"/>
        <v>1205.5</v>
      </c>
      <c r="CN49" s="424">
        <v>316.7</v>
      </c>
      <c r="CO49" s="423">
        <v>325.5</v>
      </c>
      <c r="CP49" s="425">
        <f t="shared" si="41"/>
        <v>642.20000000000005</v>
      </c>
      <c r="CQ49" s="424">
        <v>2241.6</v>
      </c>
      <c r="CR49" s="423">
        <v>561.70000000000005</v>
      </c>
      <c r="CS49" s="422">
        <f t="shared" si="42"/>
        <v>469.3</v>
      </c>
      <c r="CT49" s="422">
        <f t="shared" si="43"/>
        <v>4927.2</v>
      </c>
      <c r="CW49" s="415"/>
    </row>
    <row r="50" spans="1:101" ht="12.75" customHeight="1" x14ac:dyDescent="0.3">
      <c r="A50" s="446">
        <v>41244</v>
      </c>
      <c r="B50" s="424">
        <v>104.7</v>
      </c>
      <c r="C50" s="423">
        <v>87.160300000000007</v>
      </c>
      <c r="D50" s="423">
        <v>142.19999999999999</v>
      </c>
      <c r="E50" s="423">
        <v>183.1</v>
      </c>
      <c r="F50" s="423">
        <f t="shared" si="30"/>
        <v>517.16030000000001</v>
      </c>
      <c r="G50" s="425">
        <v>423.1</v>
      </c>
      <c r="H50" s="424">
        <v>94.2</v>
      </c>
      <c r="I50" s="423">
        <v>199.8</v>
      </c>
      <c r="J50" s="425">
        <v>294</v>
      </c>
      <c r="K50" s="424">
        <v>417.3</v>
      </c>
      <c r="L50" s="423">
        <v>151.5</v>
      </c>
      <c r="M50" s="422">
        <v>121.2</v>
      </c>
      <c r="N50" s="424">
        <v>39.4</v>
      </c>
      <c r="O50" s="423">
        <v>44.628500000000003</v>
      </c>
      <c r="P50" s="423">
        <v>315</v>
      </c>
      <c r="Q50" s="423">
        <v>18</v>
      </c>
      <c r="R50" s="423">
        <f t="shared" si="31"/>
        <v>417.02850000000001</v>
      </c>
      <c r="S50" s="425">
        <v>323.7</v>
      </c>
      <c r="T50" s="424">
        <v>58.1</v>
      </c>
      <c r="U50" s="423">
        <v>54.3</v>
      </c>
      <c r="V50" s="425">
        <f t="shared" si="32"/>
        <v>112.4</v>
      </c>
      <c r="W50" s="424">
        <v>325</v>
      </c>
      <c r="X50" s="423">
        <v>119.8</v>
      </c>
      <c r="Y50" s="422">
        <v>119.4</v>
      </c>
      <c r="Z50" s="424">
        <v>44.4</v>
      </c>
      <c r="AA50" s="423">
        <v>46.248800000000003</v>
      </c>
      <c r="AB50" s="423">
        <v>233.1</v>
      </c>
      <c r="AC50" s="423">
        <v>29.7</v>
      </c>
      <c r="AD50" s="423">
        <f t="shared" si="33"/>
        <v>353.44879999999995</v>
      </c>
      <c r="AE50" s="425">
        <v>259.3</v>
      </c>
      <c r="AF50" s="424">
        <v>81.8</v>
      </c>
      <c r="AG50" s="423">
        <v>49.9</v>
      </c>
      <c r="AH50" s="425">
        <f t="shared" si="34"/>
        <v>131.69999999999999</v>
      </c>
      <c r="AI50" s="424">
        <v>577.4</v>
      </c>
      <c r="AJ50" s="423">
        <v>144.69999999999999</v>
      </c>
      <c r="AK50" s="422">
        <v>93.2</v>
      </c>
      <c r="AL50" s="424">
        <v>7.8</v>
      </c>
      <c r="AM50" s="423">
        <v>12.1</v>
      </c>
      <c r="AN50" s="423">
        <v>91.5</v>
      </c>
      <c r="AO50" s="429" t="s">
        <v>241</v>
      </c>
      <c r="AP50" s="423">
        <f t="shared" si="35"/>
        <v>111.4</v>
      </c>
      <c r="AQ50" s="425">
        <v>83</v>
      </c>
      <c r="AR50" s="424">
        <v>14.8</v>
      </c>
      <c r="AS50" s="423">
        <v>10.9</v>
      </c>
      <c r="AT50" s="425">
        <v>25.6</v>
      </c>
      <c r="AU50" s="424">
        <v>125</v>
      </c>
      <c r="AV50" s="423">
        <v>29.3</v>
      </c>
      <c r="AW50" s="422">
        <v>32.200000000000003</v>
      </c>
      <c r="AX50" s="424">
        <v>23.5</v>
      </c>
      <c r="AY50" s="423">
        <v>20.881799999999998</v>
      </c>
      <c r="AZ50" s="423">
        <v>144.69999999999999</v>
      </c>
      <c r="BA50" s="423">
        <v>0</v>
      </c>
      <c r="BB50" s="423">
        <f t="shared" si="36"/>
        <v>189.08179999999999</v>
      </c>
      <c r="BC50" s="425">
        <v>151.19999999999999</v>
      </c>
      <c r="BD50" s="427" t="s">
        <v>241</v>
      </c>
      <c r="BE50" s="426" t="s">
        <v>241</v>
      </c>
      <c r="BF50" s="425">
        <v>86.5</v>
      </c>
      <c r="BG50" s="424">
        <v>481.7</v>
      </c>
      <c r="BH50" s="423">
        <v>60.6</v>
      </c>
      <c r="BI50" s="422">
        <v>39.9</v>
      </c>
      <c r="BJ50" s="424">
        <v>4.5</v>
      </c>
      <c r="BK50" s="423" t="s">
        <v>241</v>
      </c>
      <c r="BL50" s="423">
        <v>28.6</v>
      </c>
      <c r="BM50" s="423">
        <v>0</v>
      </c>
      <c r="BN50" s="423">
        <f t="shared" si="37"/>
        <v>33.1</v>
      </c>
      <c r="BO50" s="425">
        <v>16.899999999999999</v>
      </c>
      <c r="BP50" s="427" t="s">
        <v>241</v>
      </c>
      <c r="BQ50" s="426" t="s">
        <v>241</v>
      </c>
      <c r="BR50" s="425" t="s">
        <v>241</v>
      </c>
      <c r="BS50" s="424">
        <v>33.9</v>
      </c>
      <c r="BT50" s="423">
        <v>3.6</v>
      </c>
      <c r="BU50" s="422">
        <v>8.1999999999999993</v>
      </c>
      <c r="BV50" s="424">
        <v>2.1</v>
      </c>
      <c r="BW50" s="423" t="s">
        <v>241</v>
      </c>
      <c r="BX50" s="423">
        <v>8.8000000000000007</v>
      </c>
      <c r="BY50" s="423">
        <v>0</v>
      </c>
      <c r="BZ50" s="423">
        <f t="shared" si="38"/>
        <v>10.9</v>
      </c>
      <c r="CA50" s="425">
        <v>5.0999999999999996</v>
      </c>
      <c r="CB50" s="427" t="s">
        <v>241</v>
      </c>
      <c r="CC50" s="426" t="s">
        <v>241</v>
      </c>
      <c r="CD50" s="425">
        <v>14</v>
      </c>
      <c r="CE50" s="424">
        <v>52.9</v>
      </c>
      <c r="CF50" s="423">
        <v>8.5</v>
      </c>
      <c r="CG50" s="422">
        <v>4.0999999999999996</v>
      </c>
      <c r="CH50" s="424">
        <v>226.5</v>
      </c>
      <c r="CI50" s="423">
        <v>211.2</v>
      </c>
      <c r="CJ50" s="423">
        <v>963.9</v>
      </c>
      <c r="CK50" s="423">
        <v>230.8</v>
      </c>
      <c r="CL50" s="423">
        <f t="shared" si="39"/>
        <v>1632.3999999999999</v>
      </c>
      <c r="CM50" s="425">
        <f t="shared" si="40"/>
        <v>1262.3</v>
      </c>
      <c r="CN50" s="424">
        <v>316.2</v>
      </c>
      <c r="CO50" s="423">
        <v>348.1</v>
      </c>
      <c r="CP50" s="425">
        <f t="shared" si="41"/>
        <v>664.3</v>
      </c>
      <c r="CQ50" s="424">
        <v>2013.2</v>
      </c>
      <c r="CR50" s="423">
        <v>518</v>
      </c>
      <c r="CS50" s="422">
        <f t="shared" si="42"/>
        <v>418.2</v>
      </c>
      <c r="CT50" s="422">
        <f t="shared" si="43"/>
        <v>4728.0999999999995</v>
      </c>
      <c r="CW50" s="415"/>
    </row>
    <row r="51" spans="1:101" ht="12.75" customHeight="1" x14ac:dyDescent="0.3">
      <c r="A51" s="446">
        <v>41275</v>
      </c>
      <c r="B51" s="424">
        <v>94.5</v>
      </c>
      <c r="C51" s="423">
        <v>85.355800000000002</v>
      </c>
      <c r="D51" s="423">
        <v>137.19999999999999</v>
      </c>
      <c r="E51" s="423">
        <v>166.5</v>
      </c>
      <c r="F51" s="423">
        <f t="shared" si="30"/>
        <v>483.55579999999998</v>
      </c>
      <c r="G51" s="425">
        <v>391.1</v>
      </c>
      <c r="H51" s="424">
        <v>87.2</v>
      </c>
      <c r="I51" s="423">
        <v>200.4</v>
      </c>
      <c r="J51" s="425">
        <v>287.60000000000002</v>
      </c>
      <c r="K51" s="424">
        <v>427</v>
      </c>
      <c r="L51" s="423">
        <v>145.5</v>
      </c>
      <c r="M51" s="422">
        <v>115</v>
      </c>
      <c r="N51" s="424">
        <v>33.6</v>
      </c>
      <c r="O51" s="423">
        <v>49.217300000000002</v>
      </c>
      <c r="P51" s="423">
        <v>288.60000000000002</v>
      </c>
      <c r="Q51" s="423">
        <v>15.7</v>
      </c>
      <c r="R51" s="423">
        <f t="shared" si="31"/>
        <v>387.1173</v>
      </c>
      <c r="S51" s="425">
        <v>291.7</v>
      </c>
      <c r="T51" s="424">
        <v>61.8</v>
      </c>
      <c r="U51" s="423">
        <v>53.9</v>
      </c>
      <c r="V51" s="425">
        <f t="shared" si="32"/>
        <v>115.69999999999999</v>
      </c>
      <c r="W51" s="424">
        <v>311.60000000000002</v>
      </c>
      <c r="X51" s="423">
        <v>113.7</v>
      </c>
      <c r="Y51" s="422">
        <v>119.7</v>
      </c>
      <c r="Z51" s="424">
        <v>39.200000000000003</v>
      </c>
      <c r="AA51" s="423">
        <v>44.4223</v>
      </c>
      <c r="AB51" s="423">
        <v>222</v>
      </c>
      <c r="AC51" s="423">
        <v>26.9</v>
      </c>
      <c r="AD51" s="423">
        <f t="shared" si="33"/>
        <v>332.52229999999997</v>
      </c>
      <c r="AE51" s="425">
        <v>231.5</v>
      </c>
      <c r="AF51" s="424">
        <v>80</v>
      </c>
      <c r="AG51" s="423">
        <v>54.1</v>
      </c>
      <c r="AH51" s="425">
        <f t="shared" si="34"/>
        <v>134.1</v>
      </c>
      <c r="AI51" s="424">
        <v>533.4</v>
      </c>
      <c r="AJ51" s="423">
        <v>134.9</v>
      </c>
      <c r="AK51" s="422">
        <v>89</v>
      </c>
      <c r="AL51" s="424">
        <v>6.9</v>
      </c>
      <c r="AM51" s="423">
        <v>12.4</v>
      </c>
      <c r="AN51" s="423">
        <v>86.1</v>
      </c>
      <c r="AO51" s="429" t="s">
        <v>241</v>
      </c>
      <c r="AP51" s="423">
        <f t="shared" si="35"/>
        <v>105.39999999999999</v>
      </c>
      <c r="AQ51" s="425">
        <v>80.900000000000006</v>
      </c>
      <c r="AR51" s="424">
        <v>15</v>
      </c>
      <c r="AS51" s="423">
        <v>10.7</v>
      </c>
      <c r="AT51" s="425">
        <v>25.7</v>
      </c>
      <c r="AU51" s="424">
        <v>127.2</v>
      </c>
      <c r="AV51" s="423">
        <v>32.799999999999997</v>
      </c>
      <c r="AW51" s="422">
        <v>32.299999999999997</v>
      </c>
      <c r="AX51" s="424">
        <v>22.7</v>
      </c>
      <c r="AY51" s="423">
        <v>20.4011</v>
      </c>
      <c r="AZ51" s="423">
        <v>135.19999999999999</v>
      </c>
      <c r="BA51" s="423">
        <v>0</v>
      </c>
      <c r="BB51" s="423">
        <f t="shared" si="36"/>
        <v>178.30109999999999</v>
      </c>
      <c r="BC51" s="425">
        <v>147</v>
      </c>
      <c r="BD51" s="427" t="s">
        <v>241</v>
      </c>
      <c r="BE51" s="426" t="s">
        <v>241</v>
      </c>
      <c r="BF51" s="425">
        <v>87.8</v>
      </c>
      <c r="BG51" s="424">
        <v>478.1</v>
      </c>
      <c r="BH51" s="423">
        <v>59</v>
      </c>
      <c r="BI51" s="422">
        <v>34.200000000000003</v>
      </c>
      <c r="BJ51" s="424">
        <v>4.4000000000000004</v>
      </c>
      <c r="BK51" s="423" t="s">
        <v>241</v>
      </c>
      <c r="BL51" s="423">
        <v>26.5</v>
      </c>
      <c r="BM51" s="423">
        <v>0</v>
      </c>
      <c r="BN51" s="423">
        <f t="shared" si="37"/>
        <v>30.9</v>
      </c>
      <c r="BO51" s="425">
        <v>15.6</v>
      </c>
      <c r="BP51" s="427" t="s">
        <v>241</v>
      </c>
      <c r="BQ51" s="426" t="s">
        <v>241</v>
      </c>
      <c r="BR51" s="425" t="s">
        <v>241</v>
      </c>
      <c r="BS51" s="424">
        <v>39.4</v>
      </c>
      <c r="BT51" s="423">
        <v>3.6</v>
      </c>
      <c r="BU51" s="422">
        <v>11.5</v>
      </c>
      <c r="BV51" s="424">
        <v>2</v>
      </c>
      <c r="BW51" s="423" t="s">
        <v>241</v>
      </c>
      <c r="BX51" s="423">
        <v>9</v>
      </c>
      <c r="BY51" s="423">
        <v>0</v>
      </c>
      <c r="BZ51" s="423">
        <f t="shared" si="38"/>
        <v>11</v>
      </c>
      <c r="CA51" s="425">
        <v>4.9000000000000004</v>
      </c>
      <c r="CB51" s="427" t="s">
        <v>241</v>
      </c>
      <c r="CC51" s="426" t="s">
        <v>241</v>
      </c>
      <c r="CD51" s="425">
        <v>13.2</v>
      </c>
      <c r="CE51" s="424">
        <v>53.3</v>
      </c>
      <c r="CF51" s="423">
        <v>7.7</v>
      </c>
      <c r="CG51" s="422">
        <v>3.7</v>
      </c>
      <c r="CH51" s="424">
        <v>203.3</v>
      </c>
      <c r="CI51" s="423">
        <v>211.9</v>
      </c>
      <c r="CJ51" s="423">
        <v>904.7</v>
      </c>
      <c r="CK51" s="423">
        <v>209.1</v>
      </c>
      <c r="CL51" s="423">
        <f t="shared" si="39"/>
        <v>1529</v>
      </c>
      <c r="CM51" s="425">
        <f t="shared" si="40"/>
        <v>1162.6999999999998</v>
      </c>
      <c r="CN51" s="424">
        <v>313.7</v>
      </c>
      <c r="CO51" s="423">
        <v>350.4</v>
      </c>
      <c r="CP51" s="425">
        <f t="shared" si="41"/>
        <v>664.09999999999991</v>
      </c>
      <c r="CQ51" s="424">
        <v>1969.9</v>
      </c>
      <c r="CR51" s="423">
        <v>497.3</v>
      </c>
      <c r="CS51" s="422">
        <f t="shared" si="42"/>
        <v>405.4</v>
      </c>
      <c r="CT51" s="422">
        <f t="shared" si="43"/>
        <v>4568.3999999999996</v>
      </c>
      <c r="CW51" s="415"/>
    </row>
    <row r="52" spans="1:101" ht="12.75" customHeight="1" x14ac:dyDescent="0.3">
      <c r="A52" s="446">
        <v>41306</v>
      </c>
      <c r="B52" s="424">
        <v>93.5</v>
      </c>
      <c r="C52" s="423">
        <v>78.900700000000001</v>
      </c>
      <c r="D52" s="423">
        <v>131.80000000000001</v>
      </c>
      <c r="E52" s="423">
        <v>171.7</v>
      </c>
      <c r="F52" s="423">
        <f t="shared" si="30"/>
        <v>475.90069999999997</v>
      </c>
      <c r="G52" s="425">
        <v>386.2</v>
      </c>
      <c r="H52" s="424">
        <v>79.2</v>
      </c>
      <c r="I52" s="423">
        <v>179.7</v>
      </c>
      <c r="J52" s="425">
        <v>258.89999999999998</v>
      </c>
      <c r="K52" s="424">
        <v>409.4</v>
      </c>
      <c r="L52" s="423">
        <v>147.5</v>
      </c>
      <c r="M52" s="422">
        <v>115.8</v>
      </c>
      <c r="N52" s="424">
        <v>33.1</v>
      </c>
      <c r="O52" s="423">
        <v>43.830599999999997</v>
      </c>
      <c r="P52" s="423">
        <v>298.60000000000002</v>
      </c>
      <c r="Q52" s="423">
        <v>14.5</v>
      </c>
      <c r="R52" s="423">
        <f t="shared" si="31"/>
        <v>390.03060000000005</v>
      </c>
      <c r="S52" s="425">
        <v>303</v>
      </c>
      <c r="T52" s="424">
        <v>51.7</v>
      </c>
      <c r="U52" s="423">
        <v>47.3</v>
      </c>
      <c r="V52" s="425">
        <f t="shared" si="32"/>
        <v>99</v>
      </c>
      <c r="W52" s="424">
        <v>326.39999999999998</v>
      </c>
      <c r="X52" s="423">
        <v>121.3</v>
      </c>
      <c r="Y52" s="422">
        <v>144.5</v>
      </c>
      <c r="Z52" s="424">
        <v>38.700000000000003</v>
      </c>
      <c r="AA52" s="423">
        <v>40.3551</v>
      </c>
      <c r="AB52" s="423">
        <v>225</v>
      </c>
      <c r="AC52" s="423">
        <v>27.4</v>
      </c>
      <c r="AD52" s="423">
        <f t="shared" si="33"/>
        <v>331.45510000000002</v>
      </c>
      <c r="AE52" s="425">
        <v>237.2</v>
      </c>
      <c r="AF52" s="424">
        <v>71.900000000000006</v>
      </c>
      <c r="AG52" s="423">
        <v>46.1</v>
      </c>
      <c r="AH52" s="425">
        <f t="shared" si="34"/>
        <v>118</v>
      </c>
      <c r="AI52" s="424">
        <v>533.1</v>
      </c>
      <c r="AJ52" s="423">
        <v>134.30000000000001</v>
      </c>
      <c r="AK52" s="422">
        <v>86.3</v>
      </c>
      <c r="AL52" s="424">
        <v>6.8</v>
      </c>
      <c r="AM52" s="423">
        <v>10.9</v>
      </c>
      <c r="AN52" s="423">
        <v>84.3</v>
      </c>
      <c r="AO52" s="429" t="s">
        <v>241</v>
      </c>
      <c r="AP52" s="423">
        <f t="shared" si="35"/>
        <v>102</v>
      </c>
      <c r="AQ52" s="425">
        <v>82.2</v>
      </c>
      <c r="AR52" s="424">
        <v>13.7</v>
      </c>
      <c r="AS52" s="423">
        <v>11.9</v>
      </c>
      <c r="AT52" s="425">
        <v>25.6</v>
      </c>
      <c r="AU52" s="424">
        <v>127.3</v>
      </c>
      <c r="AV52" s="423">
        <v>36.700000000000003</v>
      </c>
      <c r="AW52" s="422">
        <v>33</v>
      </c>
      <c r="AX52" s="424">
        <v>22.6</v>
      </c>
      <c r="AY52" s="423">
        <v>20.009900000000002</v>
      </c>
      <c r="AZ52" s="423">
        <v>140.1</v>
      </c>
      <c r="BA52" s="423">
        <v>0</v>
      </c>
      <c r="BB52" s="423">
        <f t="shared" si="36"/>
        <v>182.7099</v>
      </c>
      <c r="BC52" s="425">
        <v>149.30000000000001</v>
      </c>
      <c r="BD52" s="427" t="s">
        <v>241</v>
      </c>
      <c r="BE52" s="426" t="s">
        <v>241</v>
      </c>
      <c r="BF52" s="425">
        <v>77.7</v>
      </c>
      <c r="BG52" s="424">
        <v>464</v>
      </c>
      <c r="BH52" s="423">
        <v>60.3</v>
      </c>
      <c r="BI52" s="422">
        <v>37.799999999999997</v>
      </c>
      <c r="BJ52" s="424">
        <v>4.2</v>
      </c>
      <c r="BK52" s="423" t="s">
        <v>241</v>
      </c>
      <c r="BL52" s="423">
        <v>25</v>
      </c>
      <c r="BM52" s="423">
        <v>0</v>
      </c>
      <c r="BN52" s="423">
        <f t="shared" si="37"/>
        <v>29.2</v>
      </c>
      <c r="BO52" s="425">
        <v>16.2</v>
      </c>
      <c r="BP52" s="427" t="s">
        <v>241</v>
      </c>
      <c r="BQ52" s="426" t="s">
        <v>241</v>
      </c>
      <c r="BR52" s="425" t="s">
        <v>241</v>
      </c>
      <c r="BS52" s="424">
        <v>35.200000000000003</v>
      </c>
      <c r="BT52" s="423">
        <v>3.8</v>
      </c>
      <c r="BU52" s="422">
        <v>9</v>
      </c>
      <c r="BV52" s="424">
        <v>2</v>
      </c>
      <c r="BW52" s="423" t="s">
        <v>241</v>
      </c>
      <c r="BX52" s="423">
        <v>9</v>
      </c>
      <c r="BY52" s="423">
        <v>0</v>
      </c>
      <c r="BZ52" s="423">
        <f t="shared" si="38"/>
        <v>11</v>
      </c>
      <c r="CA52" s="425">
        <v>5.0999999999999996</v>
      </c>
      <c r="CB52" s="427" t="s">
        <v>241</v>
      </c>
      <c r="CC52" s="426" t="s">
        <v>241</v>
      </c>
      <c r="CD52" s="425">
        <v>12.6</v>
      </c>
      <c r="CE52" s="424">
        <v>45.9</v>
      </c>
      <c r="CF52" s="423">
        <v>8.1</v>
      </c>
      <c r="CG52" s="422">
        <v>3.5</v>
      </c>
      <c r="CH52" s="424">
        <v>200.9</v>
      </c>
      <c r="CI52" s="423">
        <v>194.1</v>
      </c>
      <c r="CJ52" s="423">
        <v>913.8</v>
      </c>
      <c r="CK52" s="423">
        <v>213.6</v>
      </c>
      <c r="CL52" s="423">
        <f t="shared" si="39"/>
        <v>1522.3999999999999</v>
      </c>
      <c r="CM52" s="425">
        <f t="shared" si="40"/>
        <v>1179.2</v>
      </c>
      <c r="CN52" s="424">
        <v>279.5</v>
      </c>
      <c r="CO52" s="423">
        <v>312.3</v>
      </c>
      <c r="CP52" s="425">
        <f t="shared" si="41"/>
        <v>591.79999999999995</v>
      </c>
      <c r="CQ52" s="424">
        <v>1941.3</v>
      </c>
      <c r="CR52" s="423">
        <v>512.20000000000005</v>
      </c>
      <c r="CS52" s="422">
        <f t="shared" si="42"/>
        <v>429.90000000000003</v>
      </c>
      <c r="CT52" s="422">
        <f t="shared" si="43"/>
        <v>4485.3999999999996</v>
      </c>
      <c r="CW52" s="415"/>
    </row>
    <row r="53" spans="1:101" ht="12.75" customHeight="1" x14ac:dyDescent="0.3">
      <c r="A53" s="446">
        <v>41334</v>
      </c>
      <c r="B53" s="424">
        <v>100.4</v>
      </c>
      <c r="C53" s="423">
        <v>89.309100000000001</v>
      </c>
      <c r="D53" s="423">
        <v>145.5</v>
      </c>
      <c r="E53" s="423">
        <v>180.8</v>
      </c>
      <c r="F53" s="423">
        <f t="shared" ref="F53:F84" si="44">SUM(B53:E53)</f>
        <v>516.00909999999999</v>
      </c>
      <c r="G53" s="425">
        <v>416.9</v>
      </c>
      <c r="H53" s="424">
        <v>89.7</v>
      </c>
      <c r="I53" s="423">
        <v>192.9</v>
      </c>
      <c r="J53" s="425">
        <v>282.60000000000002</v>
      </c>
      <c r="K53" s="424">
        <v>424.2</v>
      </c>
      <c r="L53" s="423">
        <v>158.9</v>
      </c>
      <c r="M53" s="422">
        <v>120.4</v>
      </c>
      <c r="N53" s="424">
        <v>35.299999999999997</v>
      </c>
      <c r="O53" s="423">
        <v>50.377600000000001</v>
      </c>
      <c r="P53" s="423">
        <v>317.2</v>
      </c>
      <c r="Q53" s="423">
        <v>17.2</v>
      </c>
      <c r="R53" s="423">
        <f t="shared" ref="R53:R84" si="45">SUM(N53:Q53)</f>
        <v>420.07759999999996</v>
      </c>
      <c r="S53" s="425">
        <v>321.39999999999998</v>
      </c>
      <c r="T53" s="424">
        <v>63.4</v>
      </c>
      <c r="U53" s="423">
        <v>53.5</v>
      </c>
      <c r="V53" s="425">
        <f t="shared" ref="V53:V84" si="46">SUM(T53:U53)</f>
        <v>116.9</v>
      </c>
      <c r="W53" s="424">
        <v>337.7</v>
      </c>
      <c r="X53" s="423">
        <v>125.9</v>
      </c>
      <c r="Y53" s="422">
        <v>162.69999999999999</v>
      </c>
      <c r="Z53" s="424">
        <v>40.5</v>
      </c>
      <c r="AA53" s="423">
        <v>43.710599999999999</v>
      </c>
      <c r="AB53" s="423">
        <v>240</v>
      </c>
      <c r="AC53" s="423">
        <v>29</v>
      </c>
      <c r="AD53" s="423">
        <f t="shared" ref="AD53:AD84" si="47">SUM(Z53:AC53)</f>
        <v>353.2106</v>
      </c>
      <c r="AE53" s="425">
        <v>254</v>
      </c>
      <c r="AF53" s="424">
        <v>84.2</v>
      </c>
      <c r="AG53" s="423">
        <v>49.8</v>
      </c>
      <c r="AH53" s="425">
        <f t="shared" ref="AH53:AH84" si="48">SUM(AF53:AG53)</f>
        <v>134</v>
      </c>
      <c r="AI53" s="424">
        <v>572.6</v>
      </c>
      <c r="AJ53" s="423">
        <v>137.5</v>
      </c>
      <c r="AK53" s="422">
        <v>88</v>
      </c>
      <c r="AL53" s="424">
        <v>7.4</v>
      </c>
      <c r="AM53" s="423">
        <v>12.2</v>
      </c>
      <c r="AN53" s="423">
        <v>91.3</v>
      </c>
      <c r="AO53" s="429" t="s">
        <v>241</v>
      </c>
      <c r="AP53" s="423">
        <f t="shared" ref="AP53:AP84" si="49">SUM(AL53:AO53)</f>
        <v>110.9</v>
      </c>
      <c r="AQ53" s="425">
        <v>86.7</v>
      </c>
      <c r="AR53" s="424">
        <v>14.7</v>
      </c>
      <c r="AS53" s="423">
        <v>12.1</v>
      </c>
      <c r="AT53" s="425">
        <v>26.8</v>
      </c>
      <c r="AU53" s="424">
        <v>135.19999999999999</v>
      </c>
      <c r="AV53" s="423">
        <v>38.4</v>
      </c>
      <c r="AW53" s="422">
        <v>35.4</v>
      </c>
      <c r="AX53" s="424">
        <v>23</v>
      </c>
      <c r="AY53" s="423">
        <v>21.133500000000002</v>
      </c>
      <c r="AZ53" s="423">
        <v>143.69999999999999</v>
      </c>
      <c r="BA53" s="423">
        <v>0</v>
      </c>
      <c r="BB53" s="423">
        <f t="shared" ref="BB53:BB84" si="50">SUM(AX53:BA53)</f>
        <v>187.83349999999999</v>
      </c>
      <c r="BC53" s="425">
        <v>151.19999999999999</v>
      </c>
      <c r="BD53" s="427" t="s">
        <v>241</v>
      </c>
      <c r="BE53" s="426" t="s">
        <v>241</v>
      </c>
      <c r="BF53" s="425">
        <v>84.4</v>
      </c>
      <c r="BG53" s="424">
        <v>488.7</v>
      </c>
      <c r="BH53" s="423">
        <v>62.8</v>
      </c>
      <c r="BI53" s="422">
        <v>34.700000000000003</v>
      </c>
      <c r="BJ53" s="424">
        <v>4.3</v>
      </c>
      <c r="BK53" s="423" t="s">
        <v>241</v>
      </c>
      <c r="BL53" s="423">
        <v>25.5</v>
      </c>
      <c r="BM53" s="423">
        <v>0</v>
      </c>
      <c r="BN53" s="423">
        <f t="shared" ref="BN53:BN84" si="51">SUM(BJ53:BM53)</f>
        <v>29.8</v>
      </c>
      <c r="BO53" s="425">
        <v>14.9</v>
      </c>
      <c r="BP53" s="427" t="s">
        <v>241</v>
      </c>
      <c r="BQ53" s="426" t="s">
        <v>241</v>
      </c>
      <c r="BR53" s="425" t="s">
        <v>241</v>
      </c>
      <c r="BS53" s="424">
        <v>34.799999999999997</v>
      </c>
      <c r="BT53" s="423">
        <v>3.5</v>
      </c>
      <c r="BU53" s="422">
        <v>7.6</v>
      </c>
      <c r="BV53" s="424">
        <v>2</v>
      </c>
      <c r="BW53" s="423" t="s">
        <v>241</v>
      </c>
      <c r="BX53" s="423">
        <v>8.4</v>
      </c>
      <c r="BY53" s="423">
        <v>0</v>
      </c>
      <c r="BZ53" s="423">
        <f t="shared" ref="BZ53:BZ84" si="52">SUM(BV53:BY53)</f>
        <v>10.4</v>
      </c>
      <c r="CA53" s="425">
        <v>4.5999999999999996</v>
      </c>
      <c r="CB53" s="427" t="s">
        <v>241</v>
      </c>
      <c r="CC53" s="426" t="s">
        <v>241</v>
      </c>
      <c r="CD53" s="425">
        <v>15.3</v>
      </c>
      <c r="CE53" s="424">
        <v>55.3</v>
      </c>
      <c r="CF53" s="423">
        <v>8.1</v>
      </c>
      <c r="CG53" s="422">
        <v>3.4</v>
      </c>
      <c r="CH53" s="424">
        <v>212.9</v>
      </c>
      <c r="CI53" s="423">
        <v>216.9</v>
      </c>
      <c r="CJ53" s="423">
        <v>971.5</v>
      </c>
      <c r="CK53" s="423">
        <v>227</v>
      </c>
      <c r="CL53" s="423">
        <f t="shared" ref="CL53:CL84" si="53">SUM(CH53:CK53)</f>
        <v>1628.3</v>
      </c>
      <c r="CM53" s="425">
        <f t="shared" ref="CM53:CM84" si="54">SUM(G53,S53,AE53,AQ53,BC53,BO53,CA53)</f>
        <v>1249.7</v>
      </c>
      <c r="CN53" s="424">
        <v>320.89999999999998</v>
      </c>
      <c r="CO53" s="423">
        <v>339.1</v>
      </c>
      <c r="CP53" s="425">
        <f t="shared" ref="CP53:CP84" si="55">SUM(CN53:CO53)</f>
        <v>660</v>
      </c>
      <c r="CQ53" s="424">
        <v>2048.5</v>
      </c>
      <c r="CR53" s="423">
        <v>535.20000000000005</v>
      </c>
      <c r="CS53" s="422">
        <f t="shared" ref="CS53:CS84" si="56">SUM(M53,Y53,AK53,AW53,BI53,BU53,CG53)</f>
        <v>452.2</v>
      </c>
      <c r="CT53" s="422">
        <f t="shared" ref="CT53:CT84" si="57">SUM(CL53,CP53,CQ53,CS53)</f>
        <v>4789</v>
      </c>
      <c r="CW53" s="415"/>
    </row>
    <row r="54" spans="1:101" ht="12.75" customHeight="1" x14ac:dyDescent="0.3">
      <c r="A54" s="446">
        <v>41365</v>
      </c>
      <c r="B54" s="424">
        <v>94.2</v>
      </c>
      <c r="C54" s="423">
        <v>86.596299999999999</v>
      </c>
      <c r="D54" s="423">
        <v>132.9</v>
      </c>
      <c r="E54" s="423">
        <v>163.6</v>
      </c>
      <c r="F54" s="423">
        <f t="shared" si="44"/>
        <v>477.29629999999997</v>
      </c>
      <c r="G54" s="425">
        <v>387</v>
      </c>
      <c r="H54" s="424">
        <v>83</v>
      </c>
      <c r="I54" s="423">
        <v>197.6</v>
      </c>
      <c r="J54" s="425">
        <v>280.7</v>
      </c>
      <c r="K54" s="424">
        <v>444.8</v>
      </c>
      <c r="L54" s="423">
        <v>153.6</v>
      </c>
      <c r="M54" s="422">
        <v>118.9</v>
      </c>
      <c r="N54" s="424">
        <v>32.299999999999997</v>
      </c>
      <c r="O54" s="423">
        <v>46.965199999999996</v>
      </c>
      <c r="P54" s="423">
        <v>291.39999999999998</v>
      </c>
      <c r="Q54" s="423">
        <v>15.6</v>
      </c>
      <c r="R54" s="423">
        <f t="shared" si="45"/>
        <v>386.26519999999999</v>
      </c>
      <c r="S54" s="425">
        <v>294.39999999999998</v>
      </c>
      <c r="T54" s="424">
        <v>51.4</v>
      </c>
      <c r="U54" s="423">
        <v>52.5</v>
      </c>
      <c r="V54" s="425">
        <f t="shared" si="46"/>
        <v>103.9</v>
      </c>
      <c r="W54" s="424">
        <v>336.6</v>
      </c>
      <c r="X54" s="423">
        <v>122.1</v>
      </c>
      <c r="Y54" s="422">
        <v>152.6</v>
      </c>
      <c r="Z54" s="424">
        <v>39.5</v>
      </c>
      <c r="AA54" s="423">
        <v>43.651600000000002</v>
      </c>
      <c r="AB54" s="423">
        <v>224.8</v>
      </c>
      <c r="AC54" s="423">
        <v>27</v>
      </c>
      <c r="AD54" s="423">
        <f t="shared" si="47"/>
        <v>334.95159999999998</v>
      </c>
      <c r="AE54" s="425">
        <v>234.3</v>
      </c>
      <c r="AF54" s="424">
        <v>83.8</v>
      </c>
      <c r="AG54" s="423">
        <v>48.2</v>
      </c>
      <c r="AH54" s="425">
        <f t="shared" si="48"/>
        <v>132</v>
      </c>
      <c r="AI54" s="424">
        <v>587.4</v>
      </c>
      <c r="AJ54" s="423">
        <v>136.80000000000001</v>
      </c>
      <c r="AK54" s="422">
        <v>95.5</v>
      </c>
      <c r="AL54" s="424">
        <v>7</v>
      </c>
      <c r="AM54" s="423">
        <v>12</v>
      </c>
      <c r="AN54" s="423">
        <v>86</v>
      </c>
      <c r="AO54" s="429" t="s">
        <v>241</v>
      </c>
      <c r="AP54" s="423">
        <f t="shared" si="49"/>
        <v>105</v>
      </c>
      <c r="AQ54" s="425">
        <v>82.4</v>
      </c>
      <c r="AR54" s="424">
        <v>14.6</v>
      </c>
      <c r="AS54" s="423">
        <v>11.8</v>
      </c>
      <c r="AT54" s="425">
        <v>26.5</v>
      </c>
      <c r="AU54" s="424">
        <v>142.5</v>
      </c>
      <c r="AV54" s="423">
        <v>38</v>
      </c>
      <c r="AW54" s="422">
        <v>33.200000000000003</v>
      </c>
      <c r="AX54" s="424">
        <v>22.5</v>
      </c>
      <c r="AY54" s="423">
        <v>20.404400000000003</v>
      </c>
      <c r="AZ54" s="423">
        <v>138.30000000000001</v>
      </c>
      <c r="BA54" s="423">
        <v>0</v>
      </c>
      <c r="BB54" s="423">
        <f t="shared" si="50"/>
        <v>181.20440000000002</v>
      </c>
      <c r="BC54" s="425">
        <v>145.1</v>
      </c>
      <c r="BD54" s="427" t="s">
        <v>241</v>
      </c>
      <c r="BE54" s="426" t="s">
        <v>241</v>
      </c>
      <c r="BF54" s="425">
        <v>84.9</v>
      </c>
      <c r="BG54" s="424">
        <v>538.9</v>
      </c>
      <c r="BH54" s="423">
        <v>62.9</v>
      </c>
      <c r="BI54" s="422">
        <v>36.799999999999997</v>
      </c>
      <c r="BJ54" s="424">
        <v>3.9</v>
      </c>
      <c r="BK54" s="423" t="s">
        <v>241</v>
      </c>
      <c r="BL54" s="423">
        <v>24.9</v>
      </c>
      <c r="BM54" s="423">
        <v>0</v>
      </c>
      <c r="BN54" s="423">
        <f t="shared" si="51"/>
        <v>28.799999999999997</v>
      </c>
      <c r="BO54" s="425">
        <v>15.6</v>
      </c>
      <c r="BP54" s="427" t="s">
        <v>241</v>
      </c>
      <c r="BQ54" s="426" t="s">
        <v>241</v>
      </c>
      <c r="BR54" s="425" t="s">
        <v>241</v>
      </c>
      <c r="BS54" s="424">
        <v>33.9</v>
      </c>
      <c r="BT54" s="423">
        <v>3.7</v>
      </c>
      <c r="BU54" s="422">
        <v>6.3</v>
      </c>
      <c r="BV54" s="424">
        <v>2.2999999999999998</v>
      </c>
      <c r="BW54" s="423" t="s">
        <v>241</v>
      </c>
      <c r="BX54" s="423">
        <v>9.3000000000000007</v>
      </c>
      <c r="BY54" s="423">
        <v>0</v>
      </c>
      <c r="BZ54" s="423">
        <f t="shared" si="52"/>
        <v>11.600000000000001</v>
      </c>
      <c r="CA54" s="425">
        <v>5.7</v>
      </c>
      <c r="CB54" s="427" t="s">
        <v>241</v>
      </c>
      <c r="CC54" s="426" t="s">
        <v>241</v>
      </c>
      <c r="CD54" s="425">
        <v>18.2</v>
      </c>
      <c r="CE54" s="424">
        <v>50.3</v>
      </c>
      <c r="CF54" s="423">
        <v>8.8000000000000007</v>
      </c>
      <c r="CG54" s="422">
        <v>3.4</v>
      </c>
      <c r="CH54" s="424">
        <v>201.7</v>
      </c>
      <c r="CI54" s="423">
        <v>209.8</v>
      </c>
      <c r="CJ54" s="423">
        <v>907.6</v>
      </c>
      <c r="CK54" s="423">
        <v>206.2</v>
      </c>
      <c r="CL54" s="423">
        <f t="shared" si="53"/>
        <v>1525.3</v>
      </c>
      <c r="CM54" s="425">
        <f t="shared" si="54"/>
        <v>1164.5</v>
      </c>
      <c r="CN54" s="424">
        <v>304.89999999999998</v>
      </c>
      <c r="CO54" s="423">
        <v>341.3</v>
      </c>
      <c r="CP54" s="425">
        <f t="shared" si="55"/>
        <v>646.20000000000005</v>
      </c>
      <c r="CQ54" s="424">
        <v>2134.5</v>
      </c>
      <c r="CR54" s="423">
        <v>525.9</v>
      </c>
      <c r="CS54" s="422">
        <f t="shared" si="56"/>
        <v>446.7</v>
      </c>
      <c r="CT54" s="422">
        <f t="shared" si="57"/>
        <v>4752.7</v>
      </c>
      <c r="CW54" s="415"/>
    </row>
    <row r="55" spans="1:101" ht="12.75" customHeight="1" x14ac:dyDescent="0.3">
      <c r="A55" s="446">
        <v>41395</v>
      </c>
      <c r="B55" s="424">
        <v>94.8</v>
      </c>
      <c r="C55" s="423">
        <v>89.122199999999992</v>
      </c>
      <c r="D55" s="423">
        <v>136.5</v>
      </c>
      <c r="E55" s="423">
        <v>162.1</v>
      </c>
      <c r="F55" s="423">
        <f t="shared" si="44"/>
        <v>482.5222</v>
      </c>
      <c r="G55" s="425">
        <v>389.6</v>
      </c>
      <c r="H55" s="424">
        <v>83.9</v>
      </c>
      <c r="I55" s="423">
        <v>195.8</v>
      </c>
      <c r="J55" s="425">
        <v>279.7</v>
      </c>
      <c r="K55" s="424">
        <v>457.8</v>
      </c>
      <c r="L55" s="423">
        <v>165.5</v>
      </c>
      <c r="M55" s="422">
        <v>152.1</v>
      </c>
      <c r="N55" s="424">
        <v>31.8</v>
      </c>
      <c r="O55" s="423">
        <v>49.270600000000002</v>
      </c>
      <c r="P55" s="423">
        <v>301.8</v>
      </c>
      <c r="Q55" s="423">
        <v>16.899999999999999</v>
      </c>
      <c r="R55" s="423">
        <f t="shared" si="45"/>
        <v>399.7706</v>
      </c>
      <c r="S55" s="425">
        <v>304</v>
      </c>
      <c r="T55" s="424">
        <v>59.1</v>
      </c>
      <c r="U55" s="423">
        <v>56.3</v>
      </c>
      <c r="V55" s="425">
        <f t="shared" si="46"/>
        <v>115.4</v>
      </c>
      <c r="W55" s="424">
        <v>362.9</v>
      </c>
      <c r="X55" s="423">
        <v>132.30000000000001</v>
      </c>
      <c r="Y55" s="422">
        <v>129.9</v>
      </c>
      <c r="Z55" s="424">
        <v>40.200000000000003</v>
      </c>
      <c r="AA55" s="423">
        <v>45.762099999999997</v>
      </c>
      <c r="AB55" s="423">
        <v>232.8</v>
      </c>
      <c r="AC55" s="423">
        <v>27.8</v>
      </c>
      <c r="AD55" s="423">
        <f t="shared" si="47"/>
        <v>346.56210000000004</v>
      </c>
      <c r="AE55" s="425">
        <v>244.4</v>
      </c>
      <c r="AF55" s="424">
        <v>84.4</v>
      </c>
      <c r="AG55" s="423">
        <v>48.5</v>
      </c>
      <c r="AH55" s="425">
        <f t="shared" si="48"/>
        <v>132.9</v>
      </c>
      <c r="AI55" s="424">
        <v>630.5</v>
      </c>
      <c r="AJ55" s="423">
        <v>144.4</v>
      </c>
      <c r="AK55" s="422">
        <v>99.1</v>
      </c>
      <c r="AL55" s="424">
        <v>7.1</v>
      </c>
      <c r="AM55" s="423">
        <v>12.1</v>
      </c>
      <c r="AN55" s="423">
        <v>87.1</v>
      </c>
      <c r="AO55" s="429" t="s">
        <v>241</v>
      </c>
      <c r="AP55" s="423">
        <f t="shared" si="49"/>
        <v>106.3</v>
      </c>
      <c r="AQ55" s="425">
        <v>81.900000000000006</v>
      </c>
      <c r="AR55" s="424">
        <v>14.7</v>
      </c>
      <c r="AS55" s="423">
        <v>11.5</v>
      </c>
      <c r="AT55" s="425">
        <v>26.2</v>
      </c>
      <c r="AU55" s="424">
        <v>155.30000000000001</v>
      </c>
      <c r="AV55" s="423">
        <v>40.9</v>
      </c>
      <c r="AW55" s="422">
        <v>34.4</v>
      </c>
      <c r="AX55" s="424">
        <v>22.5</v>
      </c>
      <c r="AY55" s="423">
        <v>20.827900000000003</v>
      </c>
      <c r="AZ55" s="423">
        <v>138.6</v>
      </c>
      <c r="BA55" s="423">
        <v>0</v>
      </c>
      <c r="BB55" s="423">
        <f t="shared" si="50"/>
        <v>181.92789999999999</v>
      </c>
      <c r="BC55" s="425">
        <v>145.69999999999999</v>
      </c>
      <c r="BD55" s="427" t="s">
        <v>241</v>
      </c>
      <c r="BE55" s="426" t="s">
        <v>241</v>
      </c>
      <c r="BF55" s="425">
        <v>85.4</v>
      </c>
      <c r="BG55" s="424">
        <v>559.70000000000005</v>
      </c>
      <c r="BH55" s="423">
        <v>67.2</v>
      </c>
      <c r="BI55" s="422">
        <v>42.1</v>
      </c>
      <c r="BJ55" s="424">
        <v>4.3</v>
      </c>
      <c r="BK55" s="423" t="s">
        <v>241</v>
      </c>
      <c r="BL55" s="423">
        <v>25</v>
      </c>
      <c r="BM55" s="423">
        <v>0</v>
      </c>
      <c r="BN55" s="423">
        <f t="shared" si="51"/>
        <v>29.3</v>
      </c>
      <c r="BO55" s="425">
        <v>15.6</v>
      </c>
      <c r="BP55" s="427" t="s">
        <v>241</v>
      </c>
      <c r="BQ55" s="426" t="s">
        <v>241</v>
      </c>
      <c r="BR55" s="425" t="s">
        <v>241</v>
      </c>
      <c r="BS55" s="424">
        <v>34</v>
      </c>
      <c r="BT55" s="423">
        <v>3.5</v>
      </c>
      <c r="BU55" s="422">
        <v>6.4</v>
      </c>
      <c r="BV55" s="424">
        <v>2.2999999999999998</v>
      </c>
      <c r="BW55" s="423" t="s">
        <v>241</v>
      </c>
      <c r="BX55" s="423">
        <v>9.4</v>
      </c>
      <c r="BY55" s="423">
        <v>0</v>
      </c>
      <c r="BZ55" s="423">
        <f t="shared" si="52"/>
        <v>11.7</v>
      </c>
      <c r="CA55" s="425">
        <v>5.5</v>
      </c>
      <c r="CB55" s="427" t="s">
        <v>241</v>
      </c>
      <c r="CC55" s="426" t="s">
        <v>241</v>
      </c>
      <c r="CD55" s="425">
        <v>16.899999999999999</v>
      </c>
      <c r="CE55" s="424">
        <v>42.3</v>
      </c>
      <c r="CF55" s="423">
        <v>9.6</v>
      </c>
      <c r="CG55" s="422">
        <v>4.0999999999999996</v>
      </c>
      <c r="CH55" s="424">
        <v>202.9</v>
      </c>
      <c r="CI55" s="423">
        <v>217.3</v>
      </c>
      <c r="CJ55" s="423">
        <v>931.1</v>
      </c>
      <c r="CK55" s="423">
        <v>206.8</v>
      </c>
      <c r="CL55" s="423">
        <f t="shared" si="53"/>
        <v>1558.1000000000001</v>
      </c>
      <c r="CM55" s="425">
        <f t="shared" si="54"/>
        <v>1186.6999999999998</v>
      </c>
      <c r="CN55" s="424">
        <v>313.2</v>
      </c>
      <c r="CO55" s="423">
        <v>343.3</v>
      </c>
      <c r="CP55" s="425">
        <f t="shared" si="55"/>
        <v>656.5</v>
      </c>
      <c r="CQ55" s="424">
        <v>2242.6</v>
      </c>
      <c r="CR55" s="423">
        <v>563.4</v>
      </c>
      <c r="CS55" s="422">
        <f t="shared" si="56"/>
        <v>468.1</v>
      </c>
      <c r="CT55" s="422">
        <f t="shared" si="57"/>
        <v>4925.3000000000011</v>
      </c>
      <c r="CW55" s="415"/>
    </row>
    <row r="56" spans="1:101" ht="12.75" customHeight="1" x14ac:dyDescent="0.3">
      <c r="A56" s="446">
        <v>41426</v>
      </c>
      <c r="B56" s="424">
        <v>87</v>
      </c>
      <c r="C56" s="423">
        <v>83.463300000000004</v>
      </c>
      <c r="D56" s="423">
        <v>130.19999999999999</v>
      </c>
      <c r="E56" s="423">
        <v>167.1</v>
      </c>
      <c r="F56" s="423">
        <f t="shared" si="44"/>
        <v>467.76329999999996</v>
      </c>
      <c r="G56" s="425">
        <v>387.7</v>
      </c>
      <c r="H56" s="424">
        <v>73.3</v>
      </c>
      <c r="I56" s="423">
        <v>200.4</v>
      </c>
      <c r="J56" s="425">
        <v>273.7</v>
      </c>
      <c r="K56" s="424">
        <v>410.2</v>
      </c>
      <c r="L56" s="423">
        <v>151.30000000000001</v>
      </c>
      <c r="M56" s="422">
        <v>137.1</v>
      </c>
      <c r="N56" s="424">
        <v>31.7</v>
      </c>
      <c r="O56" s="423">
        <v>44.170300000000005</v>
      </c>
      <c r="P56" s="423">
        <v>298.3</v>
      </c>
      <c r="Q56" s="423">
        <v>16.2</v>
      </c>
      <c r="R56" s="423">
        <f t="shared" si="45"/>
        <v>390.37029999999999</v>
      </c>
      <c r="S56" s="425">
        <v>301</v>
      </c>
      <c r="T56" s="424">
        <v>56.3</v>
      </c>
      <c r="U56" s="423">
        <v>54</v>
      </c>
      <c r="V56" s="425">
        <f t="shared" si="46"/>
        <v>110.3</v>
      </c>
      <c r="W56" s="424">
        <v>314.7</v>
      </c>
      <c r="X56" s="423">
        <v>121.8</v>
      </c>
      <c r="Y56" s="422">
        <v>119.5</v>
      </c>
      <c r="Z56" s="424">
        <v>38.9</v>
      </c>
      <c r="AA56" s="423">
        <v>41.523800000000001</v>
      </c>
      <c r="AB56" s="423">
        <v>226.2</v>
      </c>
      <c r="AC56" s="423">
        <v>26.1</v>
      </c>
      <c r="AD56" s="423">
        <f t="shared" si="47"/>
        <v>332.72379999999998</v>
      </c>
      <c r="AE56" s="425">
        <v>236.2</v>
      </c>
      <c r="AF56" s="424">
        <v>81</v>
      </c>
      <c r="AG56" s="423">
        <v>50.6</v>
      </c>
      <c r="AH56" s="425">
        <f t="shared" si="48"/>
        <v>131.6</v>
      </c>
      <c r="AI56" s="424">
        <v>610.20000000000005</v>
      </c>
      <c r="AJ56" s="423">
        <v>137.5</v>
      </c>
      <c r="AK56" s="422">
        <v>94.3</v>
      </c>
      <c r="AL56" s="424">
        <v>7.1</v>
      </c>
      <c r="AM56" s="423">
        <v>10.8</v>
      </c>
      <c r="AN56" s="423">
        <v>86.8</v>
      </c>
      <c r="AO56" s="429" t="s">
        <v>241</v>
      </c>
      <c r="AP56" s="423">
        <f t="shared" si="49"/>
        <v>104.69999999999999</v>
      </c>
      <c r="AQ56" s="425">
        <v>83.9</v>
      </c>
      <c r="AR56" s="424">
        <v>13.9</v>
      </c>
      <c r="AS56" s="423">
        <v>11.1</v>
      </c>
      <c r="AT56" s="425">
        <v>25</v>
      </c>
      <c r="AU56" s="424">
        <v>126.7</v>
      </c>
      <c r="AV56" s="423">
        <v>38.299999999999997</v>
      </c>
      <c r="AW56" s="422">
        <v>30.9</v>
      </c>
      <c r="AX56" s="424">
        <v>22.2</v>
      </c>
      <c r="AY56" s="423">
        <v>19.757999999999999</v>
      </c>
      <c r="AZ56" s="423">
        <v>136.1</v>
      </c>
      <c r="BA56" s="423">
        <v>0</v>
      </c>
      <c r="BB56" s="423">
        <f t="shared" si="50"/>
        <v>178.05799999999999</v>
      </c>
      <c r="BC56" s="425">
        <v>144.5</v>
      </c>
      <c r="BD56" s="427" t="s">
        <v>241</v>
      </c>
      <c r="BE56" s="426" t="s">
        <v>241</v>
      </c>
      <c r="BF56" s="425">
        <v>83.6</v>
      </c>
      <c r="BG56" s="424">
        <v>483.5</v>
      </c>
      <c r="BH56" s="423">
        <v>63.1</v>
      </c>
      <c r="BI56" s="422">
        <v>39.799999999999997</v>
      </c>
      <c r="BJ56" s="424">
        <v>3.4</v>
      </c>
      <c r="BK56" s="423" t="s">
        <v>241</v>
      </c>
      <c r="BL56" s="423">
        <v>22.8</v>
      </c>
      <c r="BM56" s="423">
        <v>0</v>
      </c>
      <c r="BN56" s="423">
        <f t="shared" si="51"/>
        <v>26.2</v>
      </c>
      <c r="BO56" s="425">
        <v>15</v>
      </c>
      <c r="BP56" s="427" t="s">
        <v>241</v>
      </c>
      <c r="BQ56" s="426" t="s">
        <v>241</v>
      </c>
      <c r="BR56" s="425" t="s">
        <v>241</v>
      </c>
      <c r="BS56" s="424">
        <v>30.6</v>
      </c>
      <c r="BT56" s="423">
        <v>3.4</v>
      </c>
      <c r="BU56" s="422">
        <v>5.8</v>
      </c>
      <c r="BV56" s="424">
        <v>2.2000000000000002</v>
      </c>
      <c r="BW56" s="423" t="s">
        <v>241</v>
      </c>
      <c r="BX56" s="423">
        <v>9.1999999999999993</v>
      </c>
      <c r="BY56" s="423">
        <v>0</v>
      </c>
      <c r="BZ56" s="423">
        <f t="shared" si="52"/>
        <v>11.399999999999999</v>
      </c>
      <c r="CA56" s="425">
        <v>5.9</v>
      </c>
      <c r="CB56" s="427" t="s">
        <v>241</v>
      </c>
      <c r="CC56" s="426" t="s">
        <v>241</v>
      </c>
      <c r="CD56" s="425">
        <v>23.4</v>
      </c>
      <c r="CE56" s="424">
        <v>51.5</v>
      </c>
      <c r="CF56" s="423">
        <v>10.3</v>
      </c>
      <c r="CG56" s="422">
        <v>3.7</v>
      </c>
      <c r="CH56" s="424">
        <v>192.4</v>
      </c>
      <c r="CI56" s="423">
        <v>199.8</v>
      </c>
      <c r="CJ56" s="423">
        <v>909.6</v>
      </c>
      <c r="CK56" s="423">
        <v>209.4</v>
      </c>
      <c r="CL56" s="423">
        <f t="shared" si="53"/>
        <v>1511.2000000000003</v>
      </c>
      <c r="CM56" s="425">
        <f t="shared" si="54"/>
        <v>1174.2000000000003</v>
      </c>
      <c r="CN56" s="424">
        <v>299.7</v>
      </c>
      <c r="CO56" s="423">
        <v>347.8</v>
      </c>
      <c r="CP56" s="425">
        <f t="shared" si="55"/>
        <v>647.5</v>
      </c>
      <c r="CQ56" s="424">
        <v>2027.5</v>
      </c>
      <c r="CR56" s="423">
        <v>525.6</v>
      </c>
      <c r="CS56" s="422">
        <f t="shared" si="56"/>
        <v>431.1</v>
      </c>
      <c r="CT56" s="422">
        <f t="shared" si="57"/>
        <v>4617.3000000000011</v>
      </c>
      <c r="CW56" s="415"/>
    </row>
    <row r="57" spans="1:101" ht="12.75" customHeight="1" x14ac:dyDescent="0.3">
      <c r="A57" s="446">
        <v>41456</v>
      </c>
      <c r="B57" s="424">
        <v>98.7</v>
      </c>
      <c r="C57" s="423">
        <v>91.954999999999998</v>
      </c>
      <c r="D57" s="423">
        <v>140</v>
      </c>
      <c r="E57" s="423">
        <v>179.9</v>
      </c>
      <c r="F57" s="423">
        <f t="shared" si="44"/>
        <v>510.55499999999995</v>
      </c>
      <c r="G57" s="425">
        <v>403.7</v>
      </c>
      <c r="H57" s="424">
        <v>97.8</v>
      </c>
      <c r="I57" s="423">
        <v>207.1</v>
      </c>
      <c r="J57" s="425">
        <v>304.89999999999998</v>
      </c>
      <c r="K57" s="424">
        <v>464.8</v>
      </c>
      <c r="L57" s="423">
        <v>167.6</v>
      </c>
      <c r="M57" s="422">
        <v>150.9</v>
      </c>
      <c r="N57" s="424">
        <v>33.799999999999997</v>
      </c>
      <c r="O57" s="423">
        <v>47.515000000000001</v>
      </c>
      <c r="P57" s="423">
        <v>312.39999999999998</v>
      </c>
      <c r="Q57" s="423">
        <v>17.100000000000001</v>
      </c>
      <c r="R57" s="423">
        <f t="shared" si="45"/>
        <v>410.815</v>
      </c>
      <c r="S57" s="425">
        <v>311.89999999999998</v>
      </c>
      <c r="T57" s="424">
        <v>61.7</v>
      </c>
      <c r="U57" s="423">
        <v>61.7</v>
      </c>
      <c r="V57" s="425">
        <f t="shared" si="46"/>
        <v>123.4</v>
      </c>
      <c r="W57" s="424">
        <v>320.8</v>
      </c>
      <c r="X57" s="423">
        <v>130.6</v>
      </c>
      <c r="Y57" s="422">
        <v>116.9</v>
      </c>
      <c r="Z57" s="424">
        <v>38.1</v>
      </c>
      <c r="AA57" s="423">
        <v>39.430999999999997</v>
      </c>
      <c r="AB57" s="423">
        <v>226.6</v>
      </c>
      <c r="AC57" s="423">
        <v>29.2</v>
      </c>
      <c r="AD57" s="423">
        <f t="shared" si="47"/>
        <v>333.33099999999996</v>
      </c>
      <c r="AE57" s="425">
        <v>248.5</v>
      </c>
      <c r="AF57" s="424">
        <v>96.2</v>
      </c>
      <c r="AG57" s="423">
        <v>54.2</v>
      </c>
      <c r="AH57" s="425">
        <f t="shared" si="48"/>
        <v>150.4</v>
      </c>
      <c r="AI57" s="424">
        <v>684.8</v>
      </c>
      <c r="AJ57" s="423">
        <v>148.4</v>
      </c>
      <c r="AK57" s="422">
        <v>103.4</v>
      </c>
      <c r="AL57" s="424">
        <v>7.3</v>
      </c>
      <c r="AM57" s="423">
        <v>11.1</v>
      </c>
      <c r="AN57" s="423">
        <v>89.8</v>
      </c>
      <c r="AO57" s="429" t="s">
        <v>241</v>
      </c>
      <c r="AP57" s="423">
        <f t="shared" si="49"/>
        <v>108.19999999999999</v>
      </c>
      <c r="AQ57" s="425">
        <v>84.9</v>
      </c>
      <c r="AR57" s="424">
        <v>14.3</v>
      </c>
      <c r="AS57" s="423">
        <v>9.6999999999999993</v>
      </c>
      <c r="AT57" s="425">
        <v>24</v>
      </c>
      <c r="AU57" s="424">
        <v>138.19999999999999</v>
      </c>
      <c r="AV57" s="423">
        <v>41</v>
      </c>
      <c r="AW57" s="422">
        <v>30.9</v>
      </c>
      <c r="AX57" s="424">
        <v>17.5</v>
      </c>
      <c r="AY57" s="423">
        <v>19.986999999999998</v>
      </c>
      <c r="AZ57" s="423">
        <v>127.1</v>
      </c>
      <c r="BA57" s="423">
        <v>0</v>
      </c>
      <c r="BB57" s="423">
        <f t="shared" si="50"/>
        <v>164.58699999999999</v>
      </c>
      <c r="BC57" s="425">
        <v>148.9</v>
      </c>
      <c r="BD57" s="427" t="s">
        <v>241</v>
      </c>
      <c r="BE57" s="426" t="s">
        <v>241</v>
      </c>
      <c r="BF57" s="425">
        <v>88.2</v>
      </c>
      <c r="BG57" s="424">
        <v>524.4</v>
      </c>
      <c r="BH57" s="423">
        <v>69.8</v>
      </c>
      <c r="BI57" s="422">
        <v>37.4</v>
      </c>
      <c r="BJ57" s="424">
        <v>4.0999999999999996</v>
      </c>
      <c r="BK57" s="423">
        <v>2.6779999999999999</v>
      </c>
      <c r="BL57" s="423">
        <v>33.4</v>
      </c>
      <c r="BM57" s="423">
        <v>0</v>
      </c>
      <c r="BN57" s="423">
        <f t="shared" si="51"/>
        <v>40.177999999999997</v>
      </c>
      <c r="BO57" s="425">
        <v>15.9</v>
      </c>
      <c r="BP57" s="427" t="s">
        <v>241</v>
      </c>
      <c r="BQ57" s="426" t="s">
        <v>241</v>
      </c>
      <c r="BR57" s="425" t="s">
        <v>241</v>
      </c>
      <c r="BS57" s="424">
        <v>33.5</v>
      </c>
      <c r="BT57" s="423">
        <v>3.7</v>
      </c>
      <c r="BU57" s="422">
        <v>6.4</v>
      </c>
      <c r="BV57" s="424">
        <v>2</v>
      </c>
      <c r="BW57" s="423">
        <v>0.52900000000000003</v>
      </c>
      <c r="BX57" s="423">
        <v>10.199999999999999</v>
      </c>
      <c r="BY57" s="423">
        <v>0</v>
      </c>
      <c r="BZ57" s="423">
        <f t="shared" si="52"/>
        <v>12.728999999999999</v>
      </c>
      <c r="CA57" s="425">
        <v>6.4</v>
      </c>
      <c r="CB57" s="427" t="s">
        <v>241</v>
      </c>
      <c r="CC57" s="426" t="s">
        <v>241</v>
      </c>
      <c r="CD57" s="425">
        <v>20.6</v>
      </c>
      <c r="CE57" s="424">
        <v>48.1</v>
      </c>
      <c r="CF57" s="423">
        <v>11.3</v>
      </c>
      <c r="CG57" s="422">
        <v>4.0999999999999996</v>
      </c>
      <c r="CH57" s="424">
        <v>201.5</v>
      </c>
      <c r="CI57" s="423">
        <v>213.2</v>
      </c>
      <c r="CJ57" s="423">
        <v>939.7</v>
      </c>
      <c r="CK57" s="423">
        <v>226.2</v>
      </c>
      <c r="CL57" s="423">
        <f t="shared" si="53"/>
        <v>1580.6000000000001</v>
      </c>
      <c r="CM57" s="425">
        <f t="shared" si="54"/>
        <v>1220.2000000000003</v>
      </c>
      <c r="CN57" s="424">
        <v>344.2</v>
      </c>
      <c r="CO57" s="423">
        <v>367.2</v>
      </c>
      <c r="CP57" s="425">
        <f t="shared" si="55"/>
        <v>711.4</v>
      </c>
      <c r="CQ57" s="424">
        <v>2214.6</v>
      </c>
      <c r="CR57" s="423">
        <v>572.29999999999995</v>
      </c>
      <c r="CS57" s="422">
        <f t="shared" si="56"/>
        <v>450</v>
      </c>
      <c r="CT57" s="422">
        <f t="shared" si="57"/>
        <v>4956.6000000000004</v>
      </c>
      <c r="CW57" s="415"/>
    </row>
    <row r="58" spans="1:101" ht="12.75" customHeight="1" x14ac:dyDescent="0.3">
      <c r="A58" s="446">
        <v>41487</v>
      </c>
      <c r="B58" s="424">
        <v>100</v>
      </c>
      <c r="C58" s="423">
        <v>95.891199999999998</v>
      </c>
      <c r="D58" s="423">
        <v>145.30000000000001</v>
      </c>
      <c r="E58" s="423">
        <v>175.4</v>
      </c>
      <c r="F58" s="423">
        <f t="shared" si="44"/>
        <v>516.59119999999996</v>
      </c>
      <c r="G58" s="425">
        <v>407.5</v>
      </c>
      <c r="H58" s="424">
        <v>87.5</v>
      </c>
      <c r="I58" s="423">
        <v>198.9</v>
      </c>
      <c r="J58" s="425">
        <v>286.5</v>
      </c>
      <c r="K58" s="424">
        <v>481.9</v>
      </c>
      <c r="L58" s="423">
        <v>168.2</v>
      </c>
      <c r="M58" s="422">
        <v>151.9</v>
      </c>
      <c r="N58" s="424">
        <v>34.6</v>
      </c>
      <c r="O58" s="423">
        <v>49.848199999999999</v>
      </c>
      <c r="P58" s="423">
        <v>315.2</v>
      </c>
      <c r="Q58" s="423">
        <v>18.3</v>
      </c>
      <c r="R58" s="423">
        <f t="shared" si="45"/>
        <v>417.94819999999999</v>
      </c>
      <c r="S58" s="425">
        <v>316.3</v>
      </c>
      <c r="T58" s="424">
        <v>57.6</v>
      </c>
      <c r="U58" s="423">
        <v>62.9</v>
      </c>
      <c r="V58" s="425">
        <f t="shared" si="46"/>
        <v>120.5</v>
      </c>
      <c r="W58" s="424">
        <v>316.2</v>
      </c>
      <c r="X58" s="423">
        <v>132.4</v>
      </c>
      <c r="Y58" s="422">
        <v>129.5</v>
      </c>
      <c r="Z58" s="424">
        <v>39.6</v>
      </c>
      <c r="AA58" s="423">
        <v>41.637900000000002</v>
      </c>
      <c r="AB58" s="423">
        <v>225.6</v>
      </c>
      <c r="AC58" s="423">
        <v>30.2</v>
      </c>
      <c r="AD58" s="423">
        <f t="shared" si="47"/>
        <v>337.03789999999998</v>
      </c>
      <c r="AE58" s="425">
        <v>254</v>
      </c>
      <c r="AF58" s="424">
        <v>87.9</v>
      </c>
      <c r="AG58" s="423">
        <v>55.8</v>
      </c>
      <c r="AH58" s="425">
        <f t="shared" si="48"/>
        <v>143.69999999999999</v>
      </c>
      <c r="AI58" s="424">
        <v>682</v>
      </c>
      <c r="AJ58" s="423">
        <v>148</v>
      </c>
      <c r="AK58" s="422">
        <v>106.4</v>
      </c>
      <c r="AL58" s="424">
        <v>7.7</v>
      </c>
      <c r="AM58" s="423">
        <v>11.3</v>
      </c>
      <c r="AN58" s="423">
        <v>93.8</v>
      </c>
      <c r="AO58" s="429" t="s">
        <v>241</v>
      </c>
      <c r="AP58" s="423">
        <f t="shared" si="49"/>
        <v>112.8</v>
      </c>
      <c r="AQ58" s="425">
        <v>87.7</v>
      </c>
      <c r="AR58" s="424">
        <v>13.7</v>
      </c>
      <c r="AS58" s="423">
        <v>9.8000000000000007</v>
      </c>
      <c r="AT58" s="425">
        <v>23.5</v>
      </c>
      <c r="AU58" s="424">
        <v>136.69999999999999</v>
      </c>
      <c r="AV58" s="423">
        <v>40.299999999999997</v>
      </c>
      <c r="AW58" s="422">
        <v>32.799999999999997</v>
      </c>
      <c r="AX58" s="424">
        <v>18.100000000000001</v>
      </c>
      <c r="AY58" s="423">
        <v>20.967700000000001</v>
      </c>
      <c r="AZ58" s="423">
        <v>128.80000000000001</v>
      </c>
      <c r="BA58" s="423">
        <v>0</v>
      </c>
      <c r="BB58" s="423">
        <f t="shared" si="50"/>
        <v>167.86770000000001</v>
      </c>
      <c r="BC58" s="425">
        <v>151.69999999999999</v>
      </c>
      <c r="BD58" s="427" t="s">
        <v>241</v>
      </c>
      <c r="BE58" s="426" t="s">
        <v>241</v>
      </c>
      <c r="BF58" s="425">
        <v>84.1</v>
      </c>
      <c r="BG58" s="424">
        <v>521.4</v>
      </c>
      <c r="BH58" s="423">
        <v>68.599999999999994</v>
      </c>
      <c r="BI58" s="422">
        <v>39.299999999999997</v>
      </c>
      <c r="BJ58" s="424">
        <v>4</v>
      </c>
      <c r="BK58" s="423" t="s">
        <v>241</v>
      </c>
      <c r="BL58" s="423">
        <v>33.5</v>
      </c>
      <c r="BM58" s="423">
        <v>0</v>
      </c>
      <c r="BN58" s="423">
        <f t="shared" si="51"/>
        <v>37.5</v>
      </c>
      <c r="BO58" s="425">
        <v>15.4</v>
      </c>
      <c r="BP58" s="427" t="s">
        <v>241</v>
      </c>
      <c r="BQ58" s="426" t="s">
        <v>241</v>
      </c>
      <c r="BR58" s="425" t="s">
        <v>241</v>
      </c>
      <c r="BS58" s="424">
        <v>32.700000000000003</v>
      </c>
      <c r="BT58" s="423">
        <v>3.5</v>
      </c>
      <c r="BU58" s="422">
        <v>6</v>
      </c>
      <c r="BV58" s="424">
        <v>1.9</v>
      </c>
      <c r="BW58" s="423" t="s">
        <v>241</v>
      </c>
      <c r="BX58" s="423">
        <v>9.8000000000000007</v>
      </c>
      <c r="BY58" s="423">
        <v>0</v>
      </c>
      <c r="BZ58" s="423">
        <f t="shared" si="52"/>
        <v>11.700000000000001</v>
      </c>
      <c r="CA58" s="425">
        <v>6.3</v>
      </c>
      <c r="CB58" s="427" t="s">
        <v>241</v>
      </c>
      <c r="CC58" s="426" t="s">
        <v>241</v>
      </c>
      <c r="CD58" s="425">
        <v>20.100000000000001</v>
      </c>
      <c r="CE58" s="424">
        <v>58.5</v>
      </c>
      <c r="CF58" s="423">
        <v>10.9</v>
      </c>
      <c r="CG58" s="422">
        <v>3.8</v>
      </c>
      <c r="CH58" s="424">
        <v>205.9</v>
      </c>
      <c r="CI58" s="423">
        <v>219.9</v>
      </c>
      <c r="CJ58" s="423">
        <v>952.1</v>
      </c>
      <c r="CK58" s="423">
        <v>223.9</v>
      </c>
      <c r="CL58" s="423">
        <f t="shared" si="53"/>
        <v>1601.8000000000002</v>
      </c>
      <c r="CM58" s="425">
        <f t="shared" si="54"/>
        <v>1238.9000000000001</v>
      </c>
      <c r="CN58" s="424">
        <v>317.39999999999998</v>
      </c>
      <c r="CO58" s="423">
        <v>360.9</v>
      </c>
      <c r="CP58" s="425">
        <f t="shared" si="55"/>
        <v>678.3</v>
      </c>
      <c r="CQ58" s="424">
        <v>2229.3000000000002</v>
      </c>
      <c r="CR58" s="423">
        <v>571.79999999999995</v>
      </c>
      <c r="CS58" s="422">
        <f t="shared" si="56"/>
        <v>469.7</v>
      </c>
      <c r="CT58" s="422">
        <f t="shared" si="57"/>
        <v>4979.1000000000004</v>
      </c>
      <c r="CW58" s="415"/>
    </row>
    <row r="59" spans="1:101" ht="12.75" customHeight="1" x14ac:dyDescent="0.3">
      <c r="A59" s="446">
        <v>41518</v>
      </c>
      <c r="B59" s="424">
        <v>91.5</v>
      </c>
      <c r="C59" s="423">
        <v>88.802300000000002</v>
      </c>
      <c r="D59" s="423">
        <v>134.5</v>
      </c>
      <c r="E59" s="423">
        <v>156</v>
      </c>
      <c r="F59" s="423">
        <f t="shared" si="44"/>
        <v>470.8023</v>
      </c>
      <c r="G59" s="425">
        <v>370.2</v>
      </c>
      <c r="H59" s="424">
        <v>94.7</v>
      </c>
      <c r="I59" s="423">
        <v>203.3</v>
      </c>
      <c r="J59" s="425">
        <v>298</v>
      </c>
      <c r="K59" s="424">
        <v>449.6</v>
      </c>
      <c r="L59" s="423">
        <v>156.9</v>
      </c>
      <c r="M59" s="422">
        <v>137</v>
      </c>
      <c r="N59" s="424">
        <v>31.6</v>
      </c>
      <c r="O59" s="423">
        <v>46.452199999999998</v>
      </c>
      <c r="P59" s="423">
        <v>284.8</v>
      </c>
      <c r="Q59" s="423">
        <v>16.600000000000001</v>
      </c>
      <c r="R59" s="423">
        <f t="shared" si="45"/>
        <v>379.45220000000006</v>
      </c>
      <c r="S59" s="425">
        <v>284.3</v>
      </c>
      <c r="T59" s="424">
        <v>58.6</v>
      </c>
      <c r="U59" s="423">
        <v>60.4</v>
      </c>
      <c r="V59" s="425">
        <f t="shared" si="46"/>
        <v>119</v>
      </c>
      <c r="W59" s="424">
        <v>313.8</v>
      </c>
      <c r="X59" s="423">
        <v>122.3</v>
      </c>
      <c r="Y59" s="422">
        <v>106</v>
      </c>
      <c r="Z59" s="424">
        <v>36.4</v>
      </c>
      <c r="AA59" s="423">
        <v>39.892800000000001</v>
      </c>
      <c r="AB59" s="423">
        <v>206.7</v>
      </c>
      <c r="AC59" s="423">
        <v>27.3</v>
      </c>
      <c r="AD59" s="423">
        <f t="shared" si="47"/>
        <v>310.2928</v>
      </c>
      <c r="AE59" s="425">
        <v>232.4</v>
      </c>
      <c r="AF59" s="424">
        <v>86.6</v>
      </c>
      <c r="AG59" s="423">
        <v>52.8</v>
      </c>
      <c r="AH59" s="425">
        <f t="shared" si="48"/>
        <v>139.39999999999998</v>
      </c>
      <c r="AI59" s="424">
        <v>652.29999999999995</v>
      </c>
      <c r="AJ59" s="423">
        <v>139.80000000000001</v>
      </c>
      <c r="AK59" s="422">
        <v>104.9</v>
      </c>
      <c r="AL59" s="424">
        <v>7.1</v>
      </c>
      <c r="AM59" s="423">
        <v>11</v>
      </c>
      <c r="AN59" s="423">
        <v>86.7</v>
      </c>
      <c r="AO59" s="429" t="s">
        <v>241</v>
      </c>
      <c r="AP59" s="423">
        <f t="shared" si="49"/>
        <v>104.80000000000001</v>
      </c>
      <c r="AQ59" s="425">
        <v>81.900000000000006</v>
      </c>
      <c r="AR59" s="424">
        <v>14.6</v>
      </c>
      <c r="AS59" s="423">
        <v>9.8000000000000007</v>
      </c>
      <c r="AT59" s="425">
        <v>24.4</v>
      </c>
      <c r="AU59" s="424">
        <v>133.80000000000001</v>
      </c>
      <c r="AV59" s="423">
        <v>38.700000000000003</v>
      </c>
      <c r="AW59" s="422">
        <v>29.9</v>
      </c>
      <c r="AX59" s="424">
        <v>16.399999999999999</v>
      </c>
      <c r="AY59" s="423">
        <v>19.603000000000002</v>
      </c>
      <c r="AZ59" s="423">
        <v>115.8</v>
      </c>
      <c r="BA59" s="423">
        <v>0</v>
      </c>
      <c r="BB59" s="423">
        <f t="shared" si="50"/>
        <v>151.803</v>
      </c>
      <c r="BC59" s="425">
        <v>137.69999999999999</v>
      </c>
      <c r="BD59" s="427" t="s">
        <v>241</v>
      </c>
      <c r="BE59" s="426" t="s">
        <v>241</v>
      </c>
      <c r="BF59" s="425">
        <v>82.2</v>
      </c>
      <c r="BG59" s="424">
        <v>499.8</v>
      </c>
      <c r="BH59" s="423">
        <v>64.8</v>
      </c>
      <c r="BI59" s="422">
        <v>37.1</v>
      </c>
      <c r="BJ59" s="424">
        <v>3.8</v>
      </c>
      <c r="BK59" s="423" t="s">
        <v>241</v>
      </c>
      <c r="BL59" s="423">
        <v>31.2</v>
      </c>
      <c r="BM59" s="423">
        <v>0</v>
      </c>
      <c r="BN59" s="423">
        <f t="shared" si="51"/>
        <v>35</v>
      </c>
      <c r="BO59" s="425">
        <v>13.9</v>
      </c>
      <c r="BP59" s="427" t="s">
        <v>241</v>
      </c>
      <c r="BQ59" s="426" t="s">
        <v>241</v>
      </c>
      <c r="BR59" s="425" t="s">
        <v>241</v>
      </c>
      <c r="BS59" s="424">
        <v>33.799999999999997</v>
      </c>
      <c r="BT59" s="423">
        <v>4.4000000000000004</v>
      </c>
      <c r="BU59" s="422">
        <v>5.6</v>
      </c>
      <c r="BV59" s="424">
        <v>1.8</v>
      </c>
      <c r="BW59" s="423" t="s">
        <v>241</v>
      </c>
      <c r="BX59" s="423">
        <v>9.1999999999999993</v>
      </c>
      <c r="BY59" s="423">
        <v>0</v>
      </c>
      <c r="BZ59" s="423">
        <f t="shared" si="52"/>
        <v>11</v>
      </c>
      <c r="CA59" s="425">
        <v>5.3</v>
      </c>
      <c r="CB59" s="427" t="s">
        <v>241</v>
      </c>
      <c r="CC59" s="426" t="s">
        <v>241</v>
      </c>
      <c r="CD59" s="425">
        <v>19.899999999999999</v>
      </c>
      <c r="CE59" s="424">
        <v>50.8</v>
      </c>
      <c r="CF59" s="423">
        <v>8.1999999999999993</v>
      </c>
      <c r="CG59" s="422">
        <v>3.9</v>
      </c>
      <c r="CH59" s="424">
        <v>188.7</v>
      </c>
      <c r="CI59" s="423">
        <v>206</v>
      </c>
      <c r="CJ59" s="423">
        <v>869</v>
      </c>
      <c r="CK59" s="423">
        <v>199.9</v>
      </c>
      <c r="CL59" s="423">
        <f t="shared" si="53"/>
        <v>1463.6000000000001</v>
      </c>
      <c r="CM59" s="425">
        <f t="shared" si="54"/>
        <v>1125.7</v>
      </c>
      <c r="CN59" s="424">
        <v>324.2</v>
      </c>
      <c r="CO59" s="423">
        <v>358.8</v>
      </c>
      <c r="CP59" s="425">
        <f t="shared" si="55"/>
        <v>683</v>
      </c>
      <c r="CQ59" s="424">
        <v>2133.9</v>
      </c>
      <c r="CR59" s="423">
        <v>535</v>
      </c>
      <c r="CS59" s="422">
        <f t="shared" si="56"/>
        <v>424.4</v>
      </c>
      <c r="CT59" s="422">
        <f t="shared" si="57"/>
        <v>4704.8999999999996</v>
      </c>
      <c r="CW59" s="415"/>
    </row>
    <row r="60" spans="1:101" ht="12.75" customHeight="1" x14ac:dyDescent="0.3">
      <c r="A60" s="446">
        <v>41548</v>
      </c>
      <c r="B60" s="424">
        <v>97.9</v>
      </c>
      <c r="C60" s="423">
        <v>94.452699999999993</v>
      </c>
      <c r="D60" s="423">
        <v>143.19999999999999</v>
      </c>
      <c r="E60" s="423">
        <v>163.1</v>
      </c>
      <c r="F60" s="423">
        <f t="shared" si="44"/>
        <v>498.65269999999998</v>
      </c>
      <c r="G60" s="425">
        <v>383.2</v>
      </c>
      <c r="H60" s="424">
        <v>92.1</v>
      </c>
      <c r="I60" s="423">
        <v>209.1</v>
      </c>
      <c r="J60" s="425">
        <v>301.2</v>
      </c>
      <c r="K60" s="424">
        <v>476.3</v>
      </c>
      <c r="L60" s="423">
        <v>163.6</v>
      </c>
      <c r="M60" s="422">
        <v>142.1</v>
      </c>
      <c r="N60" s="424">
        <v>34.9</v>
      </c>
      <c r="O60" s="423">
        <v>49.594900000000003</v>
      </c>
      <c r="P60" s="423">
        <v>304.2</v>
      </c>
      <c r="Q60" s="423">
        <v>17.100000000000001</v>
      </c>
      <c r="R60" s="423">
        <f t="shared" si="45"/>
        <v>405.79489999999998</v>
      </c>
      <c r="S60" s="425">
        <v>297.89999999999998</v>
      </c>
      <c r="T60" s="424">
        <v>59.8</v>
      </c>
      <c r="U60" s="423">
        <v>58.2</v>
      </c>
      <c r="V60" s="425">
        <f t="shared" si="46"/>
        <v>118</v>
      </c>
      <c r="W60" s="424">
        <v>353.9</v>
      </c>
      <c r="X60" s="423">
        <v>133.19999999999999</v>
      </c>
      <c r="Y60" s="422">
        <v>126.3</v>
      </c>
      <c r="Z60" s="424">
        <v>37.799999999999997</v>
      </c>
      <c r="AA60" s="423">
        <v>41.991599999999998</v>
      </c>
      <c r="AB60" s="423">
        <v>217</v>
      </c>
      <c r="AC60" s="423">
        <v>27.5</v>
      </c>
      <c r="AD60" s="423">
        <f t="shared" si="47"/>
        <v>324.29160000000002</v>
      </c>
      <c r="AE60" s="425">
        <v>221.7</v>
      </c>
      <c r="AF60" s="424">
        <v>90.8</v>
      </c>
      <c r="AG60" s="423">
        <v>57.8</v>
      </c>
      <c r="AH60" s="425">
        <f t="shared" si="48"/>
        <v>148.6</v>
      </c>
      <c r="AI60" s="424">
        <v>674.7</v>
      </c>
      <c r="AJ60" s="423">
        <v>148.4</v>
      </c>
      <c r="AK60" s="422">
        <v>119.6</v>
      </c>
      <c r="AL60" s="424">
        <v>7.4</v>
      </c>
      <c r="AM60" s="423">
        <v>11.5</v>
      </c>
      <c r="AN60" s="423">
        <v>89</v>
      </c>
      <c r="AO60" s="429" t="s">
        <v>241</v>
      </c>
      <c r="AP60" s="423">
        <f t="shared" si="49"/>
        <v>107.9</v>
      </c>
      <c r="AQ60" s="425">
        <v>83.4</v>
      </c>
      <c r="AR60" s="424">
        <v>15.3</v>
      </c>
      <c r="AS60" s="423">
        <v>9.9</v>
      </c>
      <c r="AT60" s="425">
        <v>25.1</v>
      </c>
      <c r="AU60" s="424">
        <v>162.19999999999999</v>
      </c>
      <c r="AV60" s="423">
        <v>44.3</v>
      </c>
      <c r="AW60" s="422">
        <v>34.200000000000003</v>
      </c>
      <c r="AX60" s="424">
        <v>17.7</v>
      </c>
      <c r="AY60" s="423">
        <v>21.749599999999997</v>
      </c>
      <c r="AZ60" s="423">
        <v>125.7</v>
      </c>
      <c r="BA60" s="423">
        <v>0</v>
      </c>
      <c r="BB60" s="423">
        <f t="shared" si="50"/>
        <v>165.14959999999999</v>
      </c>
      <c r="BC60" s="425">
        <v>147.5</v>
      </c>
      <c r="BD60" s="427" t="s">
        <v>241</v>
      </c>
      <c r="BE60" s="426" t="s">
        <v>241</v>
      </c>
      <c r="BF60" s="425">
        <v>87.8</v>
      </c>
      <c r="BG60" s="424">
        <v>552.70000000000005</v>
      </c>
      <c r="BH60" s="423">
        <v>70.599999999999994</v>
      </c>
      <c r="BI60" s="422">
        <v>43.1</v>
      </c>
      <c r="BJ60" s="424">
        <v>4.2</v>
      </c>
      <c r="BK60" s="423" t="s">
        <v>241</v>
      </c>
      <c r="BL60" s="423">
        <v>33.5</v>
      </c>
      <c r="BM60" s="423">
        <v>0</v>
      </c>
      <c r="BN60" s="423">
        <f t="shared" si="51"/>
        <v>37.700000000000003</v>
      </c>
      <c r="BO60" s="425">
        <v>14.5</v>
      </c>
      <c r="BP60" s="427" t="s">
        <v>241</v>
      </c>
      <c r="BQ60" s="426" t="s">
        <v>241</v>
      </c>
      <c r="BR60" s="425" t="s">
        <v>241</v>
      </c>
      <c r="BS60" s="424">
        <v>36.4</v>
      </c>
      <c r="BT60" s="423">
        <v>3.5</v>
      </c>
      <c r="BU60" s="422">
        <v>8.6</v>
      </c>
      <c r="BV60" s="424">
        <v>1.8</v>
      </c>
      <c r="BW60" s="423" t="s">
        <v>241</v>
      </c>
      <c r="BX60" s="423">
        <v>8.5</v>
      </c>
      <c r="BY60" s="423">
        <v>0</v>
      </c>
      <c r="BZ60" s="423">
        <f t="shared" si="52"/>
        <v>10.3</v>
      </c>
      <c r="CA60" s="425">
        <v>5.3</v>
      </c>
      <c r="CB60" s="427" t="s">
        <v>241</v>
      </c>
      <c r="CC60" s="426" t="s">
        <v>241</v>
      </c>
      <c r="CD60" s="425">
        <v>18.2</v>
      </c>
      <c r="CE60" s="424">
        <v>47.6</v>
      </c>
      <c r="CF60" s="423">
        <v>9.8000000000000007</v>
      </c>
      <c r="CG60" s="422">
        <v>4.2</v>
      </c>
      <c r="CH60" s="424">
        <v>201.6</v>
      </c>
      <c r="CI60" s="423">
        <v>219.5</v>
      </c>
      <c r="CJ60" s="423">
        <v>921.1</v>
      </c>
      <c r="CK60" s="423">
        <v>207.7</v>
      </c>
      <c r="CL60" s="423">
        <f t="shared" si="53"/>
        <v>1549.9</v>
      </c>
      <c r="CM60" s="425">
        <f t="shared" si="54"/>
        <v>1153.4999999999998</v>
      </c>
      <c r="CN60" s="424">
        <v>331.4</v>
      </c>
      <c r="CO60" s="423">
        <v>367.5</v>
      </c>
      <c r="CP60" s="425">
        <f t="shared" si="55"/>
        <v>698.9</v>
      </c>
      <c r="CQ60" s="424">
        <v>2303.9</v>
      </c>
      <c r="CR60" s="423">
        <v>573.4</v>
      </c>
      <c r="CS60" s="422">
        <f t="shared" si="56"/>
        <v>478.1</v>
      </c>
      <c r="CT60" s="422">
        <f t="shared" si="57"/>
        <v>5030.8000000000011</v>
      </c>
      <c r="CW60" s="415"/>
    </row>
    <row r="61" spans="1:101" ht="12.75" customHeight="1" x14ac:dyDescent="0.3">
      <c r="A61" s="446">
        <v>41579</v>
      </c>
      <c r="B61" s="424">
        <v>97.2</v>
      </c>
      <c r="C61" s="423">
        <v>97.028000000000006</v>
      </c>
      <c r="D61" s="423">
        <v>141.4</v>
      </c>
      <c r="E61" s="423">
        <v>164.4</v>
      </c>
      <c r="F61" s="423">
        <f t="shared" si="44"/>
        <v>500.02800000000002</v>
      </c>
      <c r="G61" s="425">
        <v>390.1</v>
      </c>
      <c r="H61" s="424">
        <v>87</v>
      </c>
      <c r="I61" s="423">
        <v>206.8</v>
      </c>
      <c r="J61" s="425">
        <v>293.8</v>
      </c>
      <c r="K61" s="424">
        <v>467.6</v>
      </c>
      <c r="L61" s="423">
        <v>165.9</v>
      </c>
      <c r="M61" s="422">
        <v>151.9</v>
      </c>
      <c r="N61" s="424">
        <v>34.200000000000003</v>
      </c>
      <c r="O61" s="423">
        <v>52.804300000000005</v>
      </c>
      <c r="P61" s="423">
        <v>300.5</v>
      </c>
      <c r="Q61" s="423">
        <v>16.7</v>
      </c>
      <c r="R61" s="423">
        <f t="shared" si="45"/>
        <v>404.20429999999999</v>
      </c>
      <c r="S61" s="425">
        <v>304.2</v>
      </c>
      <c r="T61" s="424">
        <v>58.5</v>
      </c>
      <c r="U61" s="423">
        <v>57.3</v>
      </c>
      <c r="V61" s="425">
        <f t="shared" si="46"/>
        <v>115.8</v>
      </c>
      <c r="W61" s="424">
        <v>362.7</v>
      </c>
      <c r="X61" s="423">
        <v>133.9</v>
      </c>
      <c r="Y61" s="422">
        <v>121.2</v>
      </c>
      <c r="Z61" s="424">
        <v>37.700000000000003</v>
      </c>
      <c r="AA61" s="423">
        <v>42.317300000000003</v>
      </c>
      <c r="AB61" s="423">
        <v>213.2</v>
      </c>
      <c r="AC61" s="423">
        <v>26.2</v>
      </c>
      <c r="AD61" s="423">
        <f t="shared" si="47"/>
        <v>319.41730000000001</v>
      </c>
      <c r="AE61" s="425">
        <v>243.9</v>
      </c>
      <c r="AF61" s="424">
        <v>76.099999999999994</v>
      </c>
      <c r="AG61" s="423">
        <v>55.2</v>
      </c>
      <c r="AH61" s="425">
        <f t="shared" si="48"/>
        <v>131.30000000000001</v>
      </c>
      <c r="AI61" s="424">
        <v>617</v>
      </c>
      <c r="AJ61" s="423">
        <v>147.9</v>
      </c>
      <c r="AK61" s="422">
        <v>119.3</v>
      </c>
      <c r="AL61" s="424">
        <v>7.5</v>
      </c>
      <c r="AM61" s="423">
        <v>12.3</v>
      </c>
      <c r="AN61" s="423">
        <v>91</v>
      </c>
      <c r="AO61" s="429" t="s">
        <v>241</v>
      </c>
      <c r="AP61" s="423">
        <f t="shared" si="49"/>
        <v>110.8</v>
      </c>
      <c r="AQ61" s="425">
        <v>87.3</v>
      </c>
      <c r="AR61" s="424">
        <v>14.8</v>
      </c>
      <c r="AS61" s="423">
        <v>11.6</v>
      </c>
      <c r="AT61" s="425">
        <v>26.4</v>
      </c>
      <c r="AU61" s="424">
        <v>171.7</v>
      </c>
      <c r="AV61" s="423">
        <v>43.4</v>
      </c>
      <c r="AW61" s="422">
        <v>34</v>
      </c>
      <c r="AX61" s="424">
        <v>18.100000000000001</v>
      </c>
      <c r="AY61" s="423">
        <v>21.8628</v>
      </c>
      <c r="AZ61" s="423">
        <v>123.2</v>
      </c>
      <c r="BA61" s="423" t="s">
        <v>241</v>
      </c>
      <c r="BB61" s="423">
        <f t="shared" si="50"/>
        <v>163.1628</v>
      </c>
      <c r="BC61" s="425">
        <v>148.1</v>
      </c>
      <c r="BD61" s="427" t="s">
        <v>241</v>
      </c>
      <c r="BE61" s="426" t="s">
        <v>241</v>
      </c>
      <c r="BF61" s="425">
        <v>87.2</v>
      </c>
      <c r="BG61" s="424">
        <v>568.6</v>
      </c>
      <c r="BH61" s="423">
        <v>71</v>
      </c>
      <c r="BI61" s="422">
        <v>41.7</v>
      </c>
      <c r="BJ61" s="424">
        <v>4.3</v>
      </c>
      <c r="BK61" s="423" t="s">
        <v>241</v>
      </c>
      <c r="BL61" s="423">
        <v>34.4</v>
      </c>
      <c r="BM61" s="423">
        <v>0</v>
      </c>
      <c r="BN61" s="423">
        <f t="shared" si="51"/>
        <v>38.699999999999996</v>
      </c>
      <c r="BO61" s="425">
        <v>14.9</v>
      </c>
      <c r="BP61" s="427" t="s">
        <v>241</v>
      </c>
      <c r="BQ61" s="426" t="s">
        <v>241</v>
      </c>
      <c r="BR61" s="425" t="s">
        <v>241</v>
      </c>
      <c r="BS61" s="424">
        <v>37.299999999999997</v>
      </c>
      <c r="BT61" s="423">
        <v>3.8</v>
      </c>
      <c r="BU61" s="422">
        <v>8</v>
      </c>
      <c r="BV61" s="424">
        <v>1.7</v>
      </c>
      <c r="BW61" s="423" t="s">
        <v>241</v>
      </c>
      <c r="BX61" s="423">
        <v>8.1999999999999993</v>
      </c>
      <c r="BY61" s="423">
        <v>0</v>
      </c>
      <c r="BZ61" s="423">
        <f t="shared" si="52"/>
        <v>9.8999999999999986</v>
      </c>
      <c r="CA61" s="425">
        <v>5.2</v>
      </c>
      <c r="CB61" s="427" t="s">
        <v>241</v>
      </c>
      <c r="CC61" s="426" t="s">
        <v>241</v>
      </c>
      <c r="CD61" s="425">
        <v>19.100000000000001</v>
      </c>
      <c r="CE61" s="424">
        <v>57.4</v>
      </c>
      <c r="CF61" s="423">
        <v>9</v>
      </c>
      <c r="CG61" s="422">
        <v>3.9</v>
      </c>
      <c r="CH61" s="424">
        <v>200.8</v>
      </c>
      <c r="CI61" s="423">
        <v>226.6</v>
      </c>
      <c r="CJ61" s="423">
        <v>912</v>
      </c>
      <c r="CK61" s="423">
        <v>207.3</v>
      </c>
      <c r="CL61" s="423">
        <f t="shared" si="53"/>
        <v>1546.7</v>
      </c>
      <c r="CM61" s="425">
        <f t="shared" si="54"/>
        <v>1193.7</v>
      </c>
      <c r="CN61" s="424">
        <v>309.39999999999998</v>
      </c>
      <c r="CO61" s="423">
        <v>364.2</v>
      </c>
      <c r="CP61" s="425">
        <f t="shared" si="55"/>
        <v>673.59999999999991</v>
      </c>
      <c r="CQ61" s="424">
        <v>2282.3000000000002</v>
      </c>
      <c r="CR61" s="423">
        <v>574.79999999999995</v>
      </c>
      <c r="CS61" s="422">
        <f t="shared" si="56"/>
        <v>480</v>
      </c>
      <c r="CT61" s="422">
        <f t="shared" si="57"/>
        <v>4982.6000000000004</v>
      </c>
      <c r="CW61" s="415"/>
    </row>
    <row r="62" spans="1:101" ht="12.75" customHeight="1" x14ac:dyDescent="0.3">
      <c r="A62" s="446">
        <v>41609</v>
      </c>
      <c r="B62" s="424">
        <v>104.7</v>
      </c>
      <c r="C62" s="423">
        <v>101.6212</v>
      </c>
      <c r="D62" s="423">
        <v>147.1</v>
      </c>
      <c r="E62" s="423">
        <v>171.1</v>
      </c>
      <c r="F62" s="423">
        <f t="shared" si="44"/>
        <v>524.52120000000002</v>
      </c>
      <c r="G62" s="425">
        <v>412.2</v>
      </c>
      <c r="H62" s="424">
        <v>88.9</v>
      </c>
      <c r="I62" s="423">
        <v>224.9</v>
      </c>
      <c r="J62" s="425">
        <v>313.89999999999998</v>
      </c>
      <c r="K62" s="424">
        <v>444.4</v>
      </c>
      <c r="L62" s="423">
        <v>162.19999999999999</v>
      </c>
      <c r="M62" s="422">
        <v>132.6</v>
      </c>
      <c r="N62" s="424">
        <v>38.1</v>
      </c>
      <c r="O62" s="423">
        <v>55.916800000000002</v>
      </c>
      <c r="P62" s="423">
        <v>319.7</v>
      </c>
      <c r="Q62" s="423">
        <v>18.399999999999999</v>
      </c>
      <c r="R62" s="423">
        <f t="shared" si="45"/>
        <v>432.11679999999996</v>
      </c>
      <c r="S62" s="425">
        <v>324.7</v>
      </c>
      <c r="T62" s="424">
        <v>58.3</v>
      </c>
      <c r="U62" s="423">
        <v>63.8</v>
      </c>
      <c r="V62" s="425">
        <f t="shared" si="46"/>
        <v>122.1</v>
      </c>
      <c r="W62" s="424">
        <v>343.7</v>
      </c>
      <c r="X62" s="423">
        <v>136.19999999999999</v>
      </c>
      <c r="Y62" s="422">
        <v>127.6</v>
      </c>
      <c r="Z62" s="424">
        <v>40.5</v>
      </c>
      <c r="AA62" s="423">
        <v>43.127400000000002</v>
      </c>
      <c r="AB62" s="423">
        <v>218.8</v>
      </c>
      <c r="AC62" s="423">
        <v>26.1</v>
      </c>
      <c r="AD62" s="423">
        <f t="shared" si="47"/>
        <v>328.52740000000006</v>
      </c>
      <c r="AE62" s="425">
        <v>248.8</v>
      </c>
      <c r="AF62" s="424">
        <v>81.400000000000006</v>
      </c>
      <c r="AG62" s="423">
        <v>62.7</v>
      </c>
      <c r="AH62" s="425">
        <f t="shared" si="48"/>
        <v>144.10000000000002</v>
      </c>
      <c r="AI62" s="424">
        <v>581.5</v>
      </c>
      <c r="AJ62" s="423">
        <v>143.4</v>
      </c>
      <c r="AK62" s="422">
        <v>99.8</v>
      </c>
      <c r="AL62" s="424">
        <v>7.9</v>
      </c>
      <c r="AM62" s="423">
        <v>12.4</v>
      </c>
      <c r="AN62" s="423">
        <v>91.3</v>
      </c>
      <c r="AO62" s="429" t="s">
        <v>241</v>
      </c>
      <c r="AP62" s="423">
        <f t="shared" si="49"/>
        <v>111.6</v>
      </c>
      <c r="AQ62" s="425">
        <v>87.6</v>
      </c>
      <c r="AR62" s="424">
        <v>14.7</v>
      </c>
      <c r="AS62" s="423">
        <v>12.8</v>
      </c>
      <c r="AT62" s="425">
        <v>27.5</v>
      </c>
      <c r="AU62" s="424">
        <v>148.69999999999999</v>
      </c>
      <c r="AV62" s="423">
        <v>40.6</v>
      </c>
      <c r="AW62" s="422">
        <v>28.8</v>
      </c>
      <c r="AX62" s="424">
        <v>19</v>
      </c>
      <c r="AY62" s="423">
        <v>22.754200000000001</v>
      </c>
      <c r="AZ62" s="423">
        <v>128.9</v>
      </c>
      <c r="BA62" s="423">
        <v>0</v>
      </c>
      <c r="BB62" s="423">
        <f t="shared" si="50"/>
        <v>170.6542</v>
      </c>
      <c r="BC62" s="425">
        <v>152.80000000000001</v>
      </c>
      <c r="BD62" s="427" t="s">
        <v>241</v>
      </c>
      <c r="BE62" s="426" t="s">
        <v>241</v>
      </c>
      <c r="BF62" s="425">
        <v>93.5</v>
      </c>
      <c r="BG62" s="424">
        <v>520.79999999999995</v>
      </c>
      <c r="BH62" s="423">
        <v>70.5</v>
      </c>
      <c r="BI62" s="422">
        <v>38.200000000000003</v>
      </c>
      <c r="BJ62" s="424">
        <v>4.7</v>
      </c>
      <c r="BK62" s="423" t="s">
        <v>241</v>
      </c>
      <c r="BL62" s="423">
        <v>37.6</v>
      </c>
      <c r="BM62" s="423">
        <v>0</v>
      </c>
      <c r="BN62" s="423">
        <f t="shared" si="51"/>
        <v>42.300000000000004</v>
      </c>
      <c r="BO62" s="425">
        <v>16.8</v>
      </c>
      <c r="BP62" s="427" t="s">
        <v>241</v>
      </c>
      <c r="BQ62" s="426" t="s">
        <v>241</v>
      </c>
      <c r="BR62" s="425" t="s">
        <v>241</v>
      </c>
      <c r="BS62" s="424">
        <v>39.200000000000003</v>
      </c>
      <c r="BT62" s="423">
        <v>4.4000000000000004</v>
      </c>
      <c r="BU62" s="422">
        <v>9.6999999999999993</v>
      </c>
      <c r="BV62" s="424">
        <v>1.6</v>
      </c>
      <c r="BW62" s="423" t="s">
        <v>241</v>
      </c>
      <c r="BX62" s="423">
        <v>7.8</v>
      </c>
      <c r="BY62" s="423">
        <v>0</v>
      </c>
      <c r="BZ62" s="423">
        <f t="shared" si="52"/>
        <v>9.4</v>
      </c>
      <c r="CA62" s="425">
        <v>5.0999999999999996</v>
      </c>
      <c r="CB62" s="427" t="s">
        <v>241</v>
      </c>
      <c r="CC62" s="426" t="s">
        <v>241</v>
      </c>
      <c r="CD62" s="425">
        <v>15.2</v>
      </c>
      <c r="CE62" s="424">
        <v>59.1</v>
      </c>
      <c r="CF62" s="423">
        <v>9</v>
      </c>
      <c r="CG62" s="422">
        <v>3.4</v>
      </c>
      <c r="CH62" s="424">
        <v>216.6</v>
      </c>
      <c r="CI62" s="423">
        <v>236.1</v>
      </c>
      <c r="CJ62" s="423">
        <v>951.1</v>
      </c>
      <c r="CK62" s="423">
        <v>215.6</v>
      </c>
      <c r="CL62" s="423">
        <f t="shared" si="53"/>
        <v>1619.3999999999999</v>
      </c>
      <c r="CM62" s="425">
        <f t="shared" si="54"/>
        <v>1247.9999999999998</v>
      </c>
      <c r="CN62" s="424">
        <v>313.8</v>
      </c>
      <c r="CO62" s="423">
        <v>402.6</v>
      </c>
      <c r="CP62" s="425">
        <f t="shared" si="55"/>
        <v>716.40000000000009</v>
      </c>
      <c r="CQ62" s="424">
        <v>2137.3000000000002</v>
      </c>
      <c r="CR62" s="423">
        <v>566.4</v>
      </c>
      <c r="CS62" s="422">
        <f t="shared" si="56"/>
        <v>440.09999999999997</v>
      </c>
      <c r="CT62" s="422">
        <f t="shared" si="57"/>
        <v>4913.2000000000007</v>
      </c>
      <c r="CW62" s="415"/>
    </row>
    <row r="63" spans="1:101" ht="12.75" customHeight="1" x14ac:dyDescent="0.3">
      <c r="A63" s="446">
        <v>41640</v>
      </c>
      <c r="B63" s="424">
        <v>96.2</v>
      </c>
      <c r="C63" s="423">
        <v>91.045000000000002</v>
      </c>
      <c r="D63" s="423">
        <v>136.69999999999999</v>
      </c>
      <c r="E63" s="423">
        <v>154.9</v>
      </c>
      <c r="F63" s="423">
        <f t="shared" si="44"/>
        <v>478.84500000000003</v>
      </c>
      <c r="G63" s="425">
        <v>374.5</v>
      </c>
      <c r="H63" s="424">
        <v>85.1</v>
      </c>
      <c r="I63" s="423">
        <v>214.3</v>
      </c>
      <c r="J63" s="425">
        <v>299.39999999999998</v>
      </c>
      <c r="K63" s="424">
        <v>449.5</v>
      </c>
      <c r="L63" s="423">
        <v>154.5</v>
      </c>
      <c r="M63" s="422">
        <v>146</v>
      </c>
      <c r="N63" s="424">
        <v>32.9</v>
      </c>
      <c r="O63" s="423">
        <v>47.639000000000003</v>
      </c>
      <c r="P63" s="423">
        <v>283.7</v>
      </c>
      <c r="Q63" s="423">
        <v>14.8</v>
      </c>
      <c r="R63" s="423">
        <f t="shared" si="45"/>
        <v>379.03899999999999</v>
      </c>
      <c r="S63" s="425">
        <v>283.3</v>
      </c>
      <c r="T63" s="424">
        <v>60</v>
      </c>
      <c r="U63" s="423">
        <v>62.2</v>
      </c>
      <c r="V63" s="425">
        <f t="shared" si="46"/>
        <v>122.2</v>
      </c>
      <c r="W63" s="424">
        <v>319</v>
      </c>
      <c r="X63" s="423">
        <v>124.6</v>
      </c>
      <c r="Y63" s="422">
        <v>120.2</v>
      </c>
      <c r="Z63" s="424">
        <v>35.4</v>
      </c>
      <c r="AA63" s="423">
        <v>38.444000000000003</v>
      </c>
      <c r="AB63" s="423">
        <v>203.3</v>
      </c>
      <c r="AC63" s="423">
        <v>26.9</v>
      </c>
      <c r="AD63" s="423">
        <f t="shared" si="47"/>
        <v>304.04399999999998</v>
      </c>
      <c r="AE63" s="425">
        <v>232.5</v>
      </c>
      <c r="AF63" s="424">
        <v>77.2</v>
      </c>
      <c r="AG63" s="423">
        <v>63.4</v>
      </c>
      <c r="AH63" s="425">
        <f t="shared" si="48"/>
        <v>140.6</v>
      </c>
      <c r="AI63" s="424">
        <v>571.9</v>
      </c>
      <c r="AJ63" s="423">
        <v>138</v>
      </c>
      <c r="AK63" s="422">
        <v>90</v>
      </c>
      <c r="AL63" s="424">
        <v>7.4</v>
      </c>
      <c r="AM63" s="423">
        <v>11.5</v>
      </c>
      <c r="AN63" s="423">
        <v>86.7</v>
      </c>
      <c r="AO63" s="429" t="s">
        <v>241</v>
      </c>
      <c r="AP63" s="423">
        <f t="shared" si="49"/>
        <v>105.6</v>
      </c>
      <c r="AQ63" s="425">
        <v>82.1</v>
      </c>
      <c r="AR63" s="424">
        <v>14.6</v>
      </c>
      <c r="AS63" s="423">
        <v>12.7</v>
      </c>
      <c r="AT63" s="425">
        <v>27.3</v>
      </c>
      <c r="AU63" s="424">
        <v>139.1</v>
      </c>
      <c r="AV63" s="423">
        <v>40.5</v>
      </c>
      <c r="AW63" s="422">
        <v>29.8</v>
      </c>
      <c r="AX63" s="424">
        <v>17.2</v>
      </c>
      <c r="AY63" s="423">
        <v>20.65</v>
      </c>
      <c r="AZ63" s="423">
        <v>120</v>
      </c>
      <c r="BA63" s="423">
        <v>0</v>
      </c>
      <c r="BB63" s="423">
        <f t="shared" si="50"/>
        <v>157.85</v>
      </c>
      <c r="BC63" s="425">
        <v>143.4</v>
      </c>
      <c r="BD63" s="427" t="s">
        <v>241</v>
      </c>
      <c r="BE63" s="426" t="s">
        <v>241</v>
      </c>
      <c r="BF63" s="425">
        <v>94.6</v>
      </c>
      <c r="BG63" s="424">
        <v>505.9</v>
      </c>
      <c r="BH63" s="423">
        <v>66.400000000000006</v>
      </c>
      <c r="BI63" s="422">
        <v>38.200000000000003</v>
      </c>
      <c r="BJ63" s="424">
        <v>4.2</v>
      </c>
      <c r="BK63" s="423">
        <v>3.008</v>
      </c>
      <c r="BL63" s="423">
        <v>34.9</v>
      </c>
      <c r="BM63" s="423">
        <v>0</v>
      </c>
      <c r="BN63" s="423">
        <f t="shared" si="51"/>
        <v>42.107999999999997</v>
      </c>
      <c r="BO63" s="425">
        <v>15</v>
      </c>
      <c r="BP63" s="427" t="s">
        <v>241</v>
      </c>
      <c r="BQ63" s="426" t="s">
        <v>241</v>
      </c>
      <c r="BR63" s="425" t="s">
        <v>241</v>
      </c>
      <c r="BS63" s="424">
        <v>40.200000000000003</v>
      </c>
      <c r="BT63" s="423">
        <v>4.0999999999999996</v>
      </c>
      <c r="BU63" s="422">
        <v>10.5</v>
      </c>
      <c r="BV63" s="424">
        <v>1.5</v>
      </c>
      <c r="BW63" s="423">
        <v>0.41799999999999998</v>
      </c>
      <c r="BX63" s="423">
        <v>7.7</v>
      </c>
      <c r="BY63" s="423">
        <v>0</v>
      </c>
      <c r="BZ63" s="423">
        <f t="shared" si="52"/>
        <v>9.6180000000000003</v>
      </c>
      <c r="CA63" s="425">
        <v>4.7</v>
      </c>
      <c r="CB63" s="427" t="s">
        <v>241</v>
      </c>
      <c r="CC63" s="426" t="s">
        <v>241</v>
      </c>
      <c r="CD63" s="425">
        <v>13.3</v>
      </c>
      <c r="CE63" s="424">
        <v>56.6</v>
      </c>
      <c r="CF63" s="423">
        <v>8.1</v>
      </c>
      <c r="CG63" s="422">
        <v>3.1</v>
      </c>
      <c r="CH63" s="424">
        <v>194.7</v>
      </c>
      <c r="CI63" s="423">
        <v>212.7</v>
      </c>
      <c r="CJ63" s="423">
        <v>873</v>
      </c>
      <c r="CK63" s="423">
        <v>196.6</v>
      </c>
      <c r="CL63" s="423">
        <f t="shared" si="53"/>
        <v>1477</v>
      </c>
      <c r="CM63" s="425">
        <f t="shared" si="54"/>
        <v>1135.5</v>
      </c>
      <c r="CN63" s="424">
        <v>307.5</v>
      </c>
      <c r="CO63" s="423">
        <v>389.9</v>
      </c>
      <c r="CP63" s="425">
        <f t="shared" si="55"/>
        <v>697.4</v>
      </c>
      <c r="CQ63" s="424">
        <v>2082.1999999999998</v>
      </c>
      <c r="CR63" s="423">
        <v>536.20000000000005</v>
      </c>
      <c r="CS63" s="422">
        <f t="shared" si="56"/>
        <v>437.8</v>
      </c>
      <c r="CT63" s="422">
        <f t="shared" si="57"/>
        <v>4694.4000000000005</v>
      </c>
      <c r="CW63" s="415"/>
    </row>
    <row r="64" spans="1:101" ht="12.75" customHeight="1" x14ac:dyDescent="0.3">
      <c r="A64" s="446">
        <v>41671</v>
      </c>
      <c r="B64" s="424">
        <v>95.8</v>
      </c>
      <c r="C64" s="423">
        <v>89.772199999999998</v>
      </c>
      <c r="D64" s="423">
        <v>131.30000000000001</v>
      </c>
      <c r="E64" s="423">
        <v>155.1</v>
      </c>
      <c r="F64" s="423">
        <f t="shared" si="44"/>
        <v>471.97220000000004</v>
      </c>
      <c r="G64" s="425">
        <v>372.4</v>
      </c>
      <c r="H64" s="424">
        <v>80.099999999999994</v>
      </c>
      <c r="I64" s="423">
        <v>185.1</v>
      </c>
      <c r="J64" s="425">
        <v>265.2</v>
      </c>
      <c r="K64" s="424">
        <v>444.1</v>
      </c>
      <c r="L64" s="423">
        <v>159.80000000000001</v>
      </c>
      <c r="M64" s="422">
        <v>136.19999999999999</v>
      </c>
      <c r="N64" s="424">
        <v>35.200000000000003</v>
      </c>
      <c r="O64" s="423">
        <v>45.221499999999999</v>
      </c>
      <c r="P64" s="423">
        <v>291</v>
      </c>
      <c r="Q64" s="423">
        <v>15.2</v>
      </c>
      <c r="R64" s="423">
        <f t="shared" si="45"/>
        <v>386.62150000000003</v>
      </c>
      <c r="S64" s="425">
        <v>288.5</v>
      </c>
      <c r="T64" s="424">
        <v>52.3</v>
      </c>
      <c r="U64" s="423">
        <v>50.9</v>
      </c>
      <c r="V64" s="425">
        <f t="shared" si="46"/>
        <v>103.19999999999999</v>
      </c>
      <c r="W64" s="424">
        <v>339.1</v>
      </c>
      <c r="X64" s="423">
        <v>131.9</v>
      </c>
      <c r="Y64" s="422">
        <v>125.9</v>
      </c>
      <c r="Z64" s="424">
        <v>35.9</v>
      </c>
      <c r="AA64" s="423">
        <v>37.597199999999994</v>
      </c>
      <c r="AB64" s="423">
        <v>203.1</v>
      </c>
      <c r="AC64" s="423">
        <v>28</v>
      </c>
      <c r="AD64" s="423">
        <f t="shared" si="47"/>
        <v>304.59719999999999</v>
      </c>
      <c r="AE64" s="425">
        <v>240.3</v>
      </c>
      <c r="AF64" s="424">
        <v>65.3</v>
      </c>
      <c r="AG64" s="423">
        <v>50.1</v>
      </c>
      <c r="AH64" s="425">
        <f t="shared" si="48"/>
        <v>115.4</v>
      </c>
      <c r="AI64" s="424">
        <v>530.6</v>
      </c>
      <c r="AJ64" s="423">
        <v>139.19999999999999</v>
      </c>
      <c r="AK64" s="422">
        <v>107</v>
      </c>
      <c r="AL64" s="424">
        <v>7.6</v>
      </c>
      <c r="AM64" s="423">
        <v>10.9</v>
      </c>
      <c r="AN64" s="423">
        <v>85.4</v>
      </c>
      <c r="AO64" s="429" t="s">
        <v>241</v>
      </c>
      <c r="AP64" s="423">
        <f t="shared" si="49"/>
        <v>103.9</v>
      </c>
      <c r="AQ64" s="425">
        <v>82.8</v>
      </c>
      <c r="AR64" s="424">
        <v>15.5</v>
      </c>
      <c r="AS64" s="423">
        <v>7</v>
      </c>
      <c r="AT64" s="425">
        <v>22.5</v>
      </c>
      <c r="AU64" s="424">
        <v>141.5</v>
      </c>
      <c r="AV64" s="423">
        <v>41</v>
      </c>
      <c r="AW64" s="422">
        <v>31.4</v>
      </c>
      <c r="AX64" s="424">
        <v>17.600000000000001</v>
      </c>
      <c r="AY64" s="423">
        <v>20.803999999999998</v>
      </c>
      <c r="AZ64" s="423">
        <v>121.9</v>
      </c>
      <c r="BA64" s="423" t="s">
        <v>241</v>
      </c>
      <c r="BB64" s="423">
        <f t="shared" si="50"/>
        <v>160.304</v>
      </c>
      <c r="BC64" s="425">
        <v>147.30000000000001</v>
      </c>
      <c r="BD64" s="427" t="s">
        <v>241</v>
      </c>
      <c r="BE64" s="426" t="s">
        <v>241</v>
      </c>
      <c r="BF64" s="425">
        <v>76</v>
      </c>
      <c r="BG64" s="424">
        <v>499.8</v>
      </c>
      <c r="BH64" s="423">
        <v>68</v>
      </c>
      <c r="BI64" s="422">
        <v>41.3</v>
      </c>
      <c r="BJ64" s="424">
        <v>4.4000000000000004</v>
      </c>
      <c r="BK64" s="423" t="s">
        <v>241</v>
      </c>
      <c r="BL64" s="423">
        <v>33.700000000000003</v>
      </c>
      <c r="BM64" s="423">
        <v>0</v>
      </c>
      <c r="BN64" s="423">
        <f t="shared" si="51"/>
        <v>38.1</v>
      </c>
      <c r="BO64" s="425">
        <v>15.5</v>
      </c>
      <c r="BP64" s="427" t="s">
        <v>241</v>
      </c>
      <c r="BQ64" s="426" t="s">
        <v>241</v>
      </c>
      <c r="BR64" s="425" t="s">
        <v>241</v>
      </c>
      <c r="BS64" s="424">
        <v>37.6</v>
      </c>
      <c r="BT64" s="423">
        <v>4.0999999999999996</v>
      </c>
      <c r="BU64" s="422">
        <v>8.5</v>
      </c>
      <c r="BV64" s="424">
        <v>1.5</v>
      </c>
      <c r="BW64" s="423" t="s">
        <v>241</v>
      </c>
      <c r="BX64" s="423">
        <v>8.6999999999999993</v>
      </c>
      <c r="BY64" s="423">
        <v>0</v>
      </c>
      <c r="BZ64" s="423">
        <f t="shared" si="52"/>
        <v>10.199999999999999</v>
      </c>
      <c r="CA64" s="425">
        <v>5.0999999999999996</v>
      </c>
      <c r="CB64" s="427" t="s">
        <v>241</v>
      </c>
      <c r="CC64" s="426" t="s">
        <v>241</v>
      </c>
      <c r="CD64" s="425">
        <v>11.3</v>
      </c>
      <c r="CE64" s="424">
        <v>44.6</v>
      </c>
      <c r="CF64" s="423">
        <v>8.6</v>
      </c>
      <c r="CG64" s="422">
        <v>3.2</v>
      </c>
      <c r="CH64" s="424">
        <v>198.1</v>
      </c>
      <c r="CI64" s="423">
        <v>204.5</v>
      </c>
      <c r="CJ64" s="423">
        <v>875.1</v>
      </c>
      <c r="CK64" s="423">
        <v>198.3</v>
      </c>
      <c r="CL64" s="423">
        <f t="shared" si="53"/>
        <v>1476</v>
      </c>
      <c r="CM64" s="425">
        <f t="shared" si="54"/>
        <v>1151.8999999999999</v>
      </c>
      <c r="CN64" s="424">
        <v>272.3</v>
      </c>
      <c r="CO64" s="423">
        <v>321.39999999999998</v>
      </c>
      <c r="CP64" s="425">
        <f t="shared" si="55"/>
        <v>593.70000000000005</v>
      </c>
      <c r="CQ64" s="424">
        <v>2037.3</v>
      </c>
      <c r="CR64" s="423">
        <v>552.6</v>
      </c>
      <c r="CS64" s="422">
        <f t="shared" si="56"/>
        <v>453.5</v>
      </c>
      <c r="CT64" s="422">
        <f t="shared" si="57"/>
        <v>4560.5</v>
      </c>
      <c r="CW64" s="415"/>
    </row>
    <row r="65" spans="1:101" ht="12.75" customHeight="1" x14ac:dyDescent="0.3">
      <c r="A65" s="446">
        <v>41699</v>
      </c>
      <c r="B65" s="424">
        <v>97</v>
      </c>
      <c r="C65" s="423">
        <v>93.694999999999993</v>
      </c>
      <c r="D65" s="423">
        <v>140</v>
      </c>
      <c r="E65" s="423">
        <v>158.30000000000001</v>
      </c>
      <c r="F65" s="423">
        <f t="shared" si="44"/>
        <v>488.995</v>
      </c>
      <c r="G65" s="425">
        <v>386.2</v>
      </c>
      <c r="H65" s="424">
        <v>92.4</v>
      </c>
      <c r="I65" s="423">
        <v>187.8</v>
      </c>
      <c r="J65" s="425">
        <v>280.2</v>
      </c>
      <c r="K65" s="424">
        <v>458.8</v>
      </c>
      <c r="L65" s="423">
        <v>171.6</v>
      </c>
      <c r="M65" s="422">
        <v>122.3</v>
      </c>
      <c r="N65" s="424">
        <v>36</v>
      </c>
      <c r="O65" s="423">
        <v>50.927</v>
      </c>
      <c r="P65" s="423">
        <v>303.3</v>
      </c>
      <c r="Q65" s="423">
        <v>15.5</v>
      </c>
      <c r="R65" s="423">
        <f t="shared" si="45"/>
        <v>405.72699999999998</v>
      </c>
      <c r="S65" s="425">
        <v>309.5</v>
      </c>
      <c r="T65" s="424">
        <v>60.2</v>
      </c>
      <c r="U65" s="423">
        <v>65.5</v>
      </c>
      <c r="V65" s="425">
        <f t="shared" si="46"/>
        <v>125.7</v>
      </c>
      <c r="W65" s="424">
        <v>357</v>
      </c>
      <c r="X65" s="423">
        <v>141.5</v>
      </c>
      <c r="Y65" s="422">
        <v>121.6</v>
      </c>
      <c r="Z65" s="424">
        <v>35.9</v>
      </c>
      <c r="AA65" s="423">
        <v>39.243000000000002</v>
      </c>
      <c r="AB65" s="423">
        <v>204.5</v>
      </c>
      <c r="AC65" s="423">
        <v>28.3</v>
      </c>
      <c r="AD65" s="423">
        <f t="shared" si="47"/>
        <v>307.94300000000004</v>
      </c>
      <c r="AE65" s="425">
        <v>239.9</v>
      </c>
      <c r="AF65" s="424">
        <v>81.8</v>
      </c>
      <c r="AG65" s="423">
        <v>60.4</v>
      </c>
      <c r="AH65" s="425">
        <f t="shared" si="48"/>
        <v>142.19999999999999</v>
      </c>
      <c r="AI65" s="424">
        <v>580.1</v>
      </c>
      <c r="AJ65" s="423">
        <v>145</v>
      </c>
      <c r="AK65" s="422">
        <v>114.6</v>
      </c>
      <c r="AL65" s="424">
        <v>7.5</v>
      </c>
      <c r="AM65" s="423">
        <v>11.7</v>
      </c>
      <c r="AN65" s="423">
        <v>86.3</v>
      </c>
      <c r="AO65" s="429" t="s">
        <v>241</v>
      </c>
      <c r="AP65" s="423">
        <f t="shared" si="49"/>
        <v>105.5</v>
      </c>
      <c r="AQ65" s="425">
        <v>82.8</v>
      </c>
      <c r="AR65" s="424">
        <v>18.899999999999999</v>
      </c>
      <c r="AS65" s="423">
        <v>8.1</v>
      </c>
      <c r="AT65" s="425">
        <v>27</v>
      </c>
      <c r="AU65" s="424">
        <v>150.1</v>
      </c>
      <c r="AV65" s="423">
        <v>43</v>
      </c>
      <c r="AW65" s="422">
        <v>33.200000000000003</v>
      </c>
      <c r="AX65" s="424">
        <v>17.7</v>
      </c>
      <c r="AY65" s="423">
        <v>21.437999999999999</v>
      </c>
      <c r="AZ65" s="423">
        <v>122.9</v>
      </c>
      <c r="BA65" s="423">
        <v>0</v>
      </c>
      <c r="BB65" s="423">
        <f t="shared" si="50"/>
        <v>162.03800000000001</v>
      </c>
      <c r="BC65" s="425">
        <v>147.69999999999999</v>
      </c>
      <c r="BD65" s="427" t="s">
        <v>241</v>
      </c>
      <c r="BE65" s="426" t="s">
        <v>241</v>
      </c>
      <c r="BF65" s="425">
        <v>89.2</v>
      </c>
      <c r="BG65" s="424">
        <v>552.70000000000005</v>
      </c>
      <c r="BH65" s="423">
        <v>71.400000000000006</v>
      </c>
      <c r="BI65" s="422">
        <v>38.299999999999997</v>
      </c>
      <c r="BJ65" s="424">
        <v>4.3</v>
      </c>
      <c r="BK65" s="423">
        <v>3.0489999999999999</v>
      </c>
      <c r="BL65" s="423">
        <v>33.299999999999997</v>
      </c>
      <c r="BM65" s="423">
        <v>0</v>
      </c>
      <c r="BN65" s="423">
        <f t="shared" si="51"/>
        <v>40.649000000000001</v>
      </c>
      <c r="BO65" s="425">
        <v>14</v>
      </c>
      <c r="BP65" s="427" t="s">
        <v>241</v>
      </c>
      <c r="BQ65" s="426" t="s">
        <v>241</v>
      </c>
      <c r="BR65" s="425" t="s">
        <v>241</v>
      </c>
      <c r="BS65" s="424">
        <v>38.200000000000003</v>
      </c>
      <c r="BT65" s="423">
        <v>3.8</v>
      </c>
      <c r="BU65" s="422">
        <v>8.4</v>
      </c>
      <c r="BV65" s="424">
        <v>1.7</v>
      </c>
      <c r="BW65" s="423">
        <v>0.46300000000000002</v>
      </c>
      <c r="BX65" s="423">
        <v>8.8000000000000007</v>
      </c>
      <c r="BY65" s="423">
        <v>0</v>
      </c>
      <c r="BZ65" s="423">
        <f t="shared" si="52"/>
        <v>10.963000000000001</v>
      </c>
      <c r="CA65" s="425">
        <v>5.0999999999999996</v>
      </c>
      <c r="CB65" s="427" t="s">
        <v>241</v>
      </c>
      <c r="CC65" s="426" t="s">
        <v>241</v>
      </c>
      <c r="CD65" s="425">
        <v>13</v>
      </c>
      <c r="CE65" s="424">
        <v>57.3</v>
      </c>
      <c r="CF65" s="423">
        <v>9.1999999999999993</v>
      </c>
      <c r="CG65" s="422">
        <v>3.4</v>
      </c>
      <c r="CH65" s="424">
        <v>200.1</v>
      </c>
      <c r="CI65" s="423">
        <v>220.5</v>
      </c>
      <c r="CJ65" s="423">
        <v>899</v>
      </c>
      <c r="CK65" s="423">
        <v>202.1</v>
      </c>
      <c r="CL65" s="423">
        <f t="shared" si="53"/>
        <v>1521.6999999999998</v>
      </c>
      <c r="CM65" s="425">
        <f t="shared" si="54"/>
        <v>1185.1999999999998</v>
      </c>
      <c r="CN65" s="424">
        <v>322</v>
      </c>
      <c r="CO65" s="423">
        <v>355.2</v>
      </c>
      <c r="CP65" s="425">
        <f t="shared" si="55"/>
        <v>677.2</v>
      </c>
      <c r="CQ65" s="424">
        <v>2194.3000000000002</v>
      </c>
      <c r="CR65" s="423">
        <v>585.6</v>
      </c>
      <c r="CS65" s="422">
        <f t="shared" si="56"/>
        <v>441.79999999999995</v>
      </c>
      <c r="CT65" s="422">
        <f t="shared" si="57"/>
        <v>4835</v>
      </c>
      <c r="CW65" s="415"/>
    </row>
    <row r="66" spans="1:101" ht="12.75" customHeight="1" x14ac:dyDescent="0.3">
      <c r="A66" s="446">
        <v>41730</v>
      </c>
      <c r="B66" s="424">
        <v>94.8</v>
      </c>
      <c r="C66" s="423">
        <v>94.291699999999992</v>
      </c>
      <c r="D66" s="423">
        <v>137.9</v>
      </c>
      <c r="E66" s="423">
        <v>152</v>
      </c>
      <c r="F66" s="423">
        <f t="shared" si="44"/>
        <v>478.99170000000004</v>
      </c>
      <c r="G66" s="425">
        <v>374.6</v>
      </c>
      <c r="H66" s="424">
        <v>93</v>
      </c>
      <c r="I66" s="423">
        <v>194.9</v>
      </c>
      <c r="J66" s="425">
        <v>287.89999999999998</v>
      </c>
      <c r="K66" s="424">
        <v>437.8</v>
      </c>
      <c r="L66" s="423">
        <v>161.6</v>
      </c>
      <c r="M66" s="422">
        <v>126.2</v>
      </c>
      <c r="N66" s="424">
        <v>32.4</v>
      </c>
      <c r="O66" s="423">
        <v>50.213699999999996</v>
      </c>
      <c r="P66" s="423">
        <v>287.39999999999998</v>
      </c>
      <c r="Q66" s="423">
        <v>15.4</v>
      </c>
      <c r="R66" s="423">
        <f t="shared" si="45"/>
        <v>385.41369999999995</v>
      </c>
      <c r="S66" s="425">
        <v>289.60000000000002</v>
      </c>
      <c r="T66" s="424">
        <v>55.5</v>
      </c>
      <c r="U66" s="423">
        <v>62.7</v>
      </c>
      <c r="V66" s="425">
        <f t="shared" si="46"/>
        <v>118.2</v>
      </c>
      <c r="W66" s="424">
        <v>337.2</v>
      </c>
      <c r="X66" s="423">
        <v>126.6</v>
      </c>
      <c r="Y66" s="422">
        <v>123</v>
      </c>
      <c r="Z66" s="424">
        <v>36.299999999999997</v>
      </c>
      <c r="AA66" s="423">
        <v>40.502000000000002</v>
      </c>
      <c r="AB66" s="423">
        <v>203.1</v>
      </c>
      <c r="AC66" s="423">
        <v>27.3</v>
      </c>
      <c r="AD66" s="423">
        <f t="shared" si="47"/>
        <v>307.202</v>
      </c>
      <c r="AE66" s="425">
        <v>236.6</v>
      </c>
      <c r="AF66" s="424">
        <v>84</v>
      </c>
      <c r="AG66" s="423">
        <v>58.6</v>
      </c>
      <c r="AH66" s="425">
        <f t="shared" si="48"/>
        <v>142.6</v>
      </c>
      <c r="AI66" s="424">
        <v>568.29999999999995</v>
      </c>
      <c r="AJ66" s="423">
        <v>140.6</v>
      </c>
      <c r="AK66" s="422">
        <v>97.8</v>
      </c>
      <c r="AL66" s="424">
        <v>7.5</v>
      </c>
      <c r="AM66" s="423">
        <v>12.3</v>
      </c>
      <c r="AN66" s="423">
        <v>88</v>
      </c>
      <c r="AO66" s="429" t="s">
        <v>241</v>
      </c>
      <c r="AP66" s="423">
        <f t="shared" si="49"/>
        <v>107.8</v>
      </c>
      <c r="AQ66" s="425">
        <v>84</v>
      </c>
      <c r="AR66" s="424">
        <v>17.8</v>
      </c>
      <c r="AS66" s="423">
        <v>9.3000000000000007</v>
      </c>
      <c r="AT66" s="425">
        <v>27.1</v>
      </c>
      <c r="AU66" s="424">
        <v>151.69999999999999</v>
      </c>
      <c r="AV66" s="423">
        <v>42.3</v>
      </c>
      <c r="AW66" s="422">
        <v>30.5</v>
      </c>
      <c r="AX66" s="424">
        <v>16.2</v>
      </c>
      <c r="AY66" s="423">
        <v>21.880599999999998</v>
      </c>
      <c r="AZ66" s="423">
        <v>119.1</v>
      </c>
      <c r="BA66" s="423" t="s">
        <v>241</v>
      </c>
      <c r="BB66" s="423">
        <f t="shared" si="50"/>
        <v>157.1806</v>
      </c>
      <c r="BC66" s="425">
        <v>140.69999999999999</v>
      </c>
      <c r="BD66" s="427" t="s">
        <v>241</v>
      </c>
      <c r="BE66" s="426" t="s">
        <v>241</v>
      </c>
      <c r="BF66" s="425">
        <v>91.9</v>
      </c>
      <c r="BG66" s="424">
        <v>566.1</v>
      </c>
      <c r="BH66" s="423">
        <v>69.2</v>
      </c>
      <c r="BI66" s="422">
        <v>33.6</v>
      </c>
      <c r="BJ66" s="424">
        <v>4.0999999999999996</v>
      </c>
      <c r="BK66" s="423" t="s">
        <v>241</v>
      </c>
      <c r="BL66" s="423">
        <v>32.200000000000003</v>
      </c>
      <c r="BM66" s="423">
        <v>0</v>
      </c>
      <c r="BN66" s="423">
        <f t="shared" si="51"/>
        <v>36.300000000000004</v>
      </c>
      <c r="BO66" s="425">
        <v>13.8</v>
      </c>
      <c r="BP66" s="427" t="s">
        <v>241</v>
      </c>
      <c r="BQ66" s="426" t="s">
        <v>241</v>
      </c>
      <c r="BR66" s="425" t="s">
        <v>241</v>
      </c>
      <c r="BS66" s="424">
        <v>35.700000000000003</v>
      </c>
      <c r="BT66" s="423">
        <v>3.6</v>
      </c>
      <c r="BU66" s="422">
        <v>7.4</v>
      </c>
      <c r="BV66" s="424">
        <v>1.7</v>
      </c>
      <c r="BW66" s="423" t="s">
        <v>241</v>
      </c>
      <c r="BX66" s="423">
        <v>9.1999999999999993</v>
      </c>
      <c r="BY66" s="423">
        <v>0</v>
      </c>
      <c r="BZ66" s="423">
        <f t="shared" si="52"/>
        <v>10.899999999999999</v>
      </c>
      <c r="CA66" s="425">
        <v>5.3</v>
      </c>
      <c r="CB66" s="427" t="s">
        <v>241</v>
      </c>
      <c r="CC66" s="426" t="s">
        <v>241</v>
      </c>
      <c r="CD66" s="425">
        <v>15.4</v>
      </c>
      <c r="CE66" s="424">
        <v>57.5</v>
      </c>
      <c r="CF66" s="423">
        <v>9.5</v>
      </c>
      <c r="CG66" s="422">
        <v>3.5</v>
      </c>
      <c r="CH66" s="424">
        <v>193.1</v>
      </c>
      <c r="CI66" s="423">
        <v>219.5</v>
      </c>
      <c r="CJ66" s="423">
        <v>876.9</v>
      </c>
      <c r="CK66" s="423">
        <v>194.8</v>
      </c>
      <c r="CL66" s="423">
        <f t="shared" si="53"/>
        <v>1484.3</v>
      </c>
      <c r="CM66" s="425">
        <f t="shared" si="54"/>
        <v>1144.5999999999999</v>
      </c>
      <c r="CN66" s="424">
        <v>323.39999999999998</v>
      </c>
      <c r="CO66" s="423">
        <v>359.8</v>
      </c>
      <c r="CP66" s="425">
        <f t="shared" si="55"/>
        <v>683.2</v>
      </c>
      <c r="CQ66" s="424">
        <v>2154.4</v>
      </c>
      <c r="CR66" s="423">
        <v>553.29999999999995</v>
      </c>
      <c r="CS66" s="422">
        <f t="shared" si="56"/>
        <v>422</v>
      </c>
      <c r="CT66" s="422">
        <f t="shared" si="57"/>
        <v>4743.8999999999996</v>
      </c>
      <c r="CW66" s="415"/>
    </row>
    <row r="67" spans="1:101" ht="12.75" customHeight="1" x14ac:dyDescent="0.3">
      <c r="A67" s="446">
        <v>41760</v>
      </c>
      <c r="B67" s="424">
        <v>95.2</v>
      </c>
      <c r="C67" s="423">
        <v>93.534999999999997</v>
      </c>
      <c r="D67" s="423">
        <v>138.30000000000001</v>
      </c>
      <c r="E67" s="423">
        <v>152</v>
      </c>
      <c r="F67" s="423">
        <f t="shared" si="44"/>
        <v>479.03500000000003</v>
      </c>
      <c r="G67" s="425">
        <v>375.2</v>
      </c>
      <c r="H67" s="424">
        <v>93.2</v>
      </c>
      <c r="I67" s="423">
        <v>186.3</v>
      </c>
      <c r="J67" s="425">
        <v>279.5</v>
      </c>
      <c r="K67" s="424">
        <v>474.9</v>
      </c>
      <c r="L67" s="423">
        <v>176.5</v>
      </c>
      <c r="M67" s="422">
        <v>127.4</v>
      </c>
      <c r="N67" s="424">
        <v>33.5</v>
      </c>
      <c r="O67" s="423">
        <v>50.625</v>
      </c>
      <c r="P67" s="423">
        <v>294.10000000000002</v>
      </c>
      <c r="Q67" s="423">
        <v>15.8</v>
      </c>
      <c r="R67" s="423">
        <f t="shared" si="45"/>
        <v>394.02500000000003</v>
      </c>
      <c r="S67" s="425">
        <v>297.3</v>
      </c>
      <c r="T67" s="424">
        <v>59.5</v>
      </c>
      <c r="U67" s="423">
        <v>62</v>
      </c>
      <c r="V67" s="425">
        <f t="shared" si="46"/>
        <v>121.5</v>
      </c>
      <c r="W67" s="424">
        <v>373.8</v>
      </c>
      <c r="X67" s="423">
        <v>142.5</v>
      </c>
      <c r="Y67" s="422">
        <v>141</v>
      </c>
      <c r="Z67" s="424">
        <v>35.6</v>
      </c>
      <c r="AA67" s="423">
        <v>39.953000000000003</v>
      </c>
      <c r="AB67" s="423">
        <v>200.6</v>
      </c>
      <c r="AC67" s="423">
        <v>27.8</v>
      </c>
      <c r="AD67" s="423">
        <f t="shared" si="47"/>
        <v>303.95300000000003</v>
      </c>
      <c r="AE67" s="425">
        <v>234.5</v>
      </c>
      <c r="AF67" s="424">
        <v>81.400000000000006</v>
      </c>
      <c r="AG67" s="423">
        <v>56.2</v>
      </c>
      <c r="AH67" s="425">
        <f t="shared" si="48"/>
        <v>137.60000000000002</v>
      </c>
      <c r="AI67" s="424">
        <v>621.1</v>
      </c>
      <c r="AJ67" s="423">
        <v>153.6</v>
      </c>
      <c r="AK67" s="422">
        <v>113.6</v>
      </c>
      <c r="AL67" s="424">
        <v>7.5</v>
      </c>
      <c r="AM67" s="423">
        <v>11.7</v>
      </c>
      <c r="AN67" s="423">
        <v>86.7</v>
      </c>
      <c r="AO67" s="429" t="s">
        <v>241</v>
      </c>
      <c r="AP67" s="423">
        <f t="shared" si="49"/>
        <v>105.9</v>
      </c>
      <c r="AQ67" s="425">
        <v>82.5</v>
      </c>
      <c r="AR67" s="424">
        <v>17.100000000000001</v>
      </c>
      <c r="AS67" s="423">
        <v>9.5</v>
      </c>
      <c r="AT67" s="425">
        <v>26.6</v>
      </c>
      <c r="AU67" s="424">
        <v>169.3</v>
      </c>
      <c r="AV67" s="423">
        <v>44.7</v>
      </c>
      <c r="AW67" s="422">
        <v>32.5</v>
      </c>
      <c r="AX67" s="424">
        <v>17.100000000000001</v>
      </c>
      <c r="AY67" s="423">
        <v>21.015000000000001</v>
      </c>
      <c r="AZ67" s="423">
        <v>119.7</v>
      </c>
      <c r="BA67" s="423" t="s">
        <v>241</v>
      </c>
      <c r="BB67" s="423">
        <f t="shared" si="50"/>
        <v>157.815</v>
      </c>
      <c r="BC67" s="425">
        <v>143.30000000000001</v>
      </c>
      <c r="BD67" s="427" t="s">
        <v>241</v>
      </c>
      <c r="BE67" s="426" t="s">
        <v>241</v>
      </c>
      <c r="BF67" s="425">
        <v>84.8</v>
      </c>
      <c r="BG67" s="424">
        <v>605.79999999999995</v>
      </c>
      <c r="BH67" s="423">
        <v>71.900000000000006</v>
      </c>
      <c r="BI67" s="422">
        <v>37.700000000000003</v>
      </c>
      <c r="BJ67" s="424">
        <v>4</v>
      </c>
      <c r="BK67" s="423">
        <v>2.8250000000000002</v>
      </c>
      <c r="BL67" s="423">
        <v>32.200000000000003</v>
      </c>
      <c r="BM67" s="423">
        <v>0</v>
      </c>
      <c r="BN67" s="423">
        <f t="shared" si="51"/>
        <v>39.025000000000006</v>
      </c>
      <c r="BO67" s="425">
        <v>13.6</v>
      </c>
      <c r="BP67" s="427" t="s">
        <v>241</v>
      </c>
      <c r="BQ67" s="426" t="s">
        <v>241</v>
      </c>
      <c r="BR67" s="425" t="s">
        <v>241</v>
      </c>
      <c r="BS67" s="424">
        <v>36.700000000000003</v>
      </c>
      <c r="BT67" s="423">
        <v>3.6</v>
      </c>
      <c r="BU67" s="422">
        <v>6.6</v>
      </c>
      <c r="BV67" s="424">
        <v>1.9</v>
      </c>
      <c r="BW67" s="423">
        <v>0.47599999999999998</v>
      </c>
      <c r="BX67" s="423">
        <v>9.1999999999999993</v>
      </c>
      <c r="BY67" s="423">
        <v>0</v>
      </c>
      <c r="BZ67" s="423">
        <f t="shared" si="52"/>
        <v>11.575999999999999</v>
      </c>
      <c r="CA67" s="425">
        <v>5.4</v>
      </c>
      <c r="CB67" s="427" t="s">
        <v>241</v>
      </c>
      <c r="CC67" s="426" t="s">
        <v>241</v>
      </c>
      <c r="CD67" s="425">
        <v>18.5</v>
      </c>
      <c r="CE67" s="424">
        <v>63.2</v>
      </c>
      <c r="CF67" s="423">
        <v>10.1</v>
      </c>
      <c r="CG67" s="422">
        <v>3.9</v>
      </c>
      <c r="CH67" s="424">
        <v>194.7</v>
      </c>
      <c r="CI67" s="423">
        <v>220.1</v>
      </c>
      <c r="CJ67" s="423">
        <v>880.7</v>
      </c>
      <c r="CK67" s="423">
        <v>195.6</v>
      </c>
      <c r="CL67" s="423">
        <f t="shared" si="53"/>
        <v>1491.1</v>
      </c>
      <c r="CM67" s="425">
        <f t="shared" si="54"/>
        <v>1151.8</v>
      </c>
      <c r="CN67" s="424">
        <v>324.60000000000002</v>
      </c>
      <c r="CO67" s="423">
        <v>343.9</v>
      </c>
      <c r="CP67" s="425">
        <f t="shared" si="55"/>
        <v>668.5</v>
      </c>
      <c r="CQ67" s="424">
        <v>2344.8000000000002</v>
      </c>
      <c r="CR67" s="423">
        <v>602.9</v>
      </c>
      <c r="CS67" s="422">
        <f t="shared" si="56"/>
        <v>462.7</v>
      </c>
      <c r="CT67" s="422">
        <f t="shared" si="57"/>
        <v>4967.0999999999995</v>
      </c>
      <c r="CW67" s="415"/>
    </row>
    <row r="68" spans="1:101" ht="12.75" customHeight="1" x14ac:dyDescent="0.3">
      <c r="A68" s="446">
        <v>41791</v>
      </c>
      <c r="B68" s="424">
        <v>89.1</v>
      </c>
      <c r="C68" s="423">
        <v>88.906999999999996</v>
      </c>
      <c r="D68" s="423">
        <v>129.5</v>
      </c>
      <c r="E68" s="423">
        <v>145.69999999999999</v>
      </c>
      <c r="F68" s="423">
        <f t="shared" si="44"/>
        <v>453.20699999999999</v>
      </c>
      <c r="G68" s="425">
        <v>358.2</v>
      </c>
      <c r="H68" s="424">
        <v>93.5</v>
      </c>
      <c r="I68" s="423">
        <v>183.5</v>
      </c>
      <c r="J68" s="425">
        <v>277</v>
      </c>
      <c r="K68" s="424">
        <v>438.6</v>
      </c>
      <c r="L68" s="423">
        <v>161.5</v>
      </c>
      <c r="M68" s="422">
        <v>121.6</v>
      </c>
      <c r="N68" s="424">
        <v>30.1</v>
      </c>
      <c r="O68" s="423">
        <v>49.040999999999997</v>
      </c>
      <c r="P68" s="423">
        <v>280.8</v>
      </c>
      <c r="Q68" s="423">
        <v>15.5</v>
      </c>
      <c r="R68" s="423">
        <f t="shared" si="45"/>
        <v>375.44100000000003</v>
      </c>
      <c r="S68" s="425">
        <v>284.5</v>
      </c>
      <c r="T68" s="424">
        <v>58.7</v>
      </c>
      <c r="U68" s="423">
        <v>59.3</v>
      </c>
      <c r="V68" s="425">
        <f t="shared" si="46"/>
        <v>118</v>
      </c>
      <c r="W68" s="424">
        <v>324.39999999999998</v>
      </c>
      <c r="X68" s="423">
        <v>126.7</v>
      </c>
      <c r="Y68" s="422">
        <v>128.9</v>
      </c>
      <c r="Z68" s="424">
        <v>32.9</v>
      </c>
      <c r="AA68" s="423">
        <v>38.975000000000001</v>
      </c>
      <c r="AB68" s="423">
        <v>191.7</v>
      </c>
      <c r="AC68" s="423">
        <v>26.9</v>
      </c>
      <c r="AD68" s="423">
        <f t="shared" si="47"/>
        <v>290.47499999999997</v>
      </c>
      <c r="AE68" s="425">
        <v>225.9</v>
      </c>
      <c r="AF68" s="424">
        <v>81.400000000000006</v>
      </c>
      <c r="AG68" s="423">
        <v>56.1</v>
      </c>
      <c r="AH68" s="425">
        <f t="shared" si="48"/>
        <v>137.5</v>
      </c>
      <c r="AI68" s="424">
        <v>588.70000000000005</v>
      </c>
      <c r="AJ68" s="423">
        <v>143.30000000000001</v>
      </c>
      <c r="AK68" s="422">
        <v>102.4</v>
      </c>
      <c r="AL68" s="424">
        <v>6.5</v>
      </c>
      <c r="AM68" s="423">
        <v>10.6</v>
      </c>
      <c r="AN68" s="423">
        <v>80.3</v>
      </c>
      <c r="AO68" s="429" t="s">
        <v>241</v>
      </c>
      <c r="AP68" s="423">
        <f t="shared" si="49"/>
        <v>97.4</v>
      </c>
      <c r="AQ68" s="425">
        <v>76.400000000000006</v>
      </c>
      <c r="AR68" s="424">
        <v>16.899999999999999</v>
      </c>
      <c r="AS68" s="423">
        <v>9.3000000000000007</v>
      </c>
      <c r="AT68" s="425">
        <v>26.2</v>
      </c>
      <c r="AU68" s="424">
        <v>137.19999999999999</v>
      </c>
      <c r="AV68" s="423">
        <v>40</v>
      </c>
      <c r="AW68" s="422">
        <v>29</v>
      </c>
      <c r="AX68" s="424">
        <v>16.5</v>
      </c>
      <c r="AY68" s="423">
        <v>19.882999999999999</v>
      </c>
      <c r="AZ68" s="423">
        <v>113.8</v>
      </c>
      <c r="BA68" s="423">
        <v>0</v>
      </c>
      <c r="BB68" s="423">
        <f t="shared" si="50"/>
        <v>150.18299999999999</v>
      </c>
      <c r="BC68" s="425">
        <v>137.19999999999999</v>
      </c>
      <c r="BD68" s="427" t="s">
        <v>241</v>
      </c>
      <c r="BE68" s="426" t="s">
        <v>241</v>
      </c>
      <c r="BF68" s="425">
        <v>107.4</v>
      </c>
      <c r="BG68" s="424">
        <v>576.29999999999995</v>
      </c>
      <c r="BH68" s="423">
        <v>69.7</v>
      </c>
      <c r="BI68" s="422">
        <v>34.9</v>
      </c>
      <c r="BJ68" s="424">
        <v>4.2</v>
      </c>
      <c r="BK68" s="423">
        <v>2.7930000000000001</v>
      </c>
      <c r="BL68" s="423">
        <v>29.2</v>
      </c>
      <c r="BM68" s="423">
        <v>0</v>
      </c>
      <c r="BN68" s="423">
        <f t="shared" si="51"/>
        <v>36.192999999999998</v>
      </c>
      <c r="BO68" s="425">
        <v>13.2</v>
      </c>
      <c r="BP68" s="427" t="s">
        <v>241</v>
      </c>
      <c r="BQ68" s="426" t="s">
        <v>241</v>
      </c>
      <c r="BR68" s="425" t="s">
        <v>241</v>
      </c>
      <c r="BS68" s="424">
        <v>32.6</v>
      </c>
      <c r="BT68" s="423">
        <v>3.2</v>
      </c>
      <c r="BU68" s="422">
        <v>6.1</v>
      </c>
      <c r="BV68" s="424">
        <v>1.7</v>
      </c>
      <c r="BW68" s="423">
        <v>0.46700000000000003</v>
      </c>
      <c r="BX68" s="423">
        <v>9.5</v>
      </c>
      <c r="BY68" s="423">
        <v>0</v>
      </c>
      <c r="BZ68" s="423">
        <f t="shared" si="52"/>
        <v>11.667</v>
      </c>
      <c r="CA68" s="425">
        <v>5.3</v>
      </c>
      <c r="CB68" s="427" t="s">
        <v>241</v>
      </c>
      <c r="CC68" s="426" t="s">
        <v>241</v>
      </c>
      <c r="CD68" s="425">
        <v>20.100000000000001</v>
      </c>
      <c r="CE68" s="424">
        <v>55.9</v>
      </c>
      <c r="CF68" s="423">
        <v>10.9</v>
      </c>
      <c r="CG68" s="422">
        <v>4</v>
      </c>
      <c r="CH68" s="424">
        <v>180.9</v>
      </c>
      <c r="CI68" s="423">
        <v>210.7</v>
      </c>
      <c r="CJ68" s="423">
        <v>834.7</v>
      </c>
      <c r="CK68" s="423">
        <v>188</v>
      </c>
      <c r="CL68" s="423">
        <f t="shared" si="53"/>
        <v>1414.3000000000002</v>
      </c>
      <c r="CM68" s="425">
        <f t="shared" si="54"/>
        <v>1100.7</v>
      </c>
      <c r="CN68" s="424">
        <v>348.2</v>
      </c>
      <c r="CO68" s="423">
        <v>338.1</v>
      </c>
      <c r="CP68" s="425">
        <f t="shared" si="55"/>
        <v>686.3</v>
      </c>
      <c r="CQ68" s="424">
        <v>2153.6999999999998</v>
      </c>
      <c r="CR68" s="423">
        <v>555.29999999999995</v>
      </c>
      <c r="CS68" s="422">
        <f t="shared" si="56"/>
        <v>426.9</v>
      </c>
      <c r="CT68" s="422">
        <f t="shared" si="57"/>
        <v>4681.2</v>
      </c>
      <c r="CW68" s="415"/>
    </row>
    <row r="69" spans="1:101" ht="12.75" customHeight="1" x14ac:dyDescent="0.3">
      <c r="A69" s="446">
        <v>41821</v>
      </c>
      <c r="B69" s="424">
        <v>99.2</v>
      </c>
      <c r="C69" s="423">
        <v>96.066000000000003</v>
      </c>
      <c r="D69" s="423">
        <v>141.80000000000001</v>
      </c>
      <c r="E69" s="423">
        <v>164.8</v>
      </c>
      <c r="F69" s="423">
        <f t="shared" si="44"/>
        <v>501.86600000000004</v>
      </c>
      <c r="G69" s="425">
        <v>390</v>
      </c>
      <c r="H69" s="424">
        <v>104</v>
      </c>
      <c r="I69" s="423">
        <v>188.5</v>
      </c>
      <c r="J69" s="425">
        <v>292.5</v>
      </c>
      <c r="K69" s="424">
        <v>477.2</v>
      </c>
      <c r="L69" s="423">
        <v>177.1</v>
      </c>
      <c r="M69" s="422">
        <v>118.5</v>
      </c>
      <c r="N69" s="424">
        <v>34.299999999999997</v>
      </c>
      <c r="O69" s="423">
        <v>48.6</v>
      </c>
      <c r="P69" s="423">
        <v>311.3</v>
      </c>
      <c r="Q69" s="423">
        <v>16.600000000000001</v>
      </c>
      <c r="R69" s="423">
        <f t="shared" si="45"/>
        <v>410.80000000000007</v>
      </c>
      <c r="S69" s="425">
        <v>307.10000000000002</v>
      </c>
      <c r="T69" s="424">
        <v>58.6</v>
      </c>
      <c r="U69" s="423">
        <v>64.2</v>
      </c>
      <c r="V69" s="425">
        <f t="shared" si="46"/>
        <v>122.80000000000001</v>
      </c>
      <c r="W69" s="424">
        <v>341.4</v>
      </c>
      <c r="X69" s="423">
        <v>136.9</v>
      </c>
      <c r="Y69" s="422">
        <v>119</v>
      </c>
      <c r="Z69" s="424">
        <v>36</v>
      </c>
      <c r="AA69" s="423">
        <v>41.600999999999999</v>
      </c>
      <c r="AB69" s="423">
        <v>212.6</v>
      </c>
      <c r="AC69" s="423">
        <v>31</v>
      </c>
      <c r="AD69" s="423">
        <f t="shared" si="47"/>
        <v>321.20100000000002</v>
      </c>
      <c r="AE69" s="425">
        <v>242.5</v>
      </c>
      <c r="AF69" s="424">
        <v>84.3</v>
      </c>
      <c r="AG69" s="423">
        <v>55.3</v>
      </c>
      <c r="AH69" s="425">
        <f t="shared" si="48"/>
        <v>139.6</v>
      </c>
      <c r="AI69" s="424">
        <v>661</v>
      </c>
      <c r="AJ69" s="423">
        <v>152.4</v>
      </c>
      <c r="AK69" s="422">
        <v>100.5</v>
      </c>
      <c r="AL69" s="424">
        <v>7.4</v>
      </c>
      <c r="AM69" s="423">
        <v>11.9</v>
      </c>
      <c r="AN69" s="423">
        <v>88.8</v>
      </c>
      <c r="AO69" s="429" t="s">
        <v>241</v>
      </c>
      <c r="AP69" s="423">
        <f t="shared" si="49"/>
        <v>108.1</v>
      </c>
      <c r="AQ69" s="425">
        <v>86.1</v>
      </c>
      <c r="AR69" s="424">
        <v>17</v>
      </c>
      <c r="AS69" s="423">
        <v>9.5</v>
      </c>
      <c r="AT69" s="425">
        <v>26.4</v>
      </c>
      <c r="AU69" s="424">
        <v>135.9</v>
      </c>
      <c r="AV69" s="423">
        <v>42.2</v>
      </c>
      <c r="AW69" s="422">
        <v>26.9</v>
      </c>
      <c r="AX69" s="424">
        <v>17.7</v>
      </c>
      <c r="AY69" s="423">
        <v>20.259</v>
      </c>
      <c r="AZ69" s="423">
        <v>122.6</v>
      </c>
      <c r="BA69" s="423">
        <v>0</v>
      </c>
      <c r="BB69" s="423">
        <f t="shared" si="50"/>
        <v>160.559</v>
      </c>
      <c r="BC69" s="425">
        <v>142.4</v>
      </c>
      <c r="BD69" s="427" t="s">
        <v>241</v>
      </c>
      <c r="BE69" s="426" t="s">
        <v>241</v>
      </c>
      <c r="BF69" s="425">
        <v>88.3</v>
      </c>
      <c r="BG69" s="424">
        <v>510.8</v>
      </c>
      <c r="BH69" s="423">
        <v>72</v>
      </c>
      <c r="BI69" s="422">
        <v>31.1</v>
      </c>
      <c r="BJ69" s="424">
        <v>3.8</v>
      </c>
      <c r="BK69" s="423">
        <v>2.7</v>
      </c>
      <c r="BL69" s="423">
        <v>32.9</v>
      </c>
      <c r="BM69" s="423">
        <v>0</v>
      </c>
      <c r="BN69" s="423">
        <f t="shared" si="51"/>
        <v>39.4</v>
      </c>
      <c r="BO69" s="425">
        <v>13.2</v>
      </c>
      <c r="BP69" s="427" t="s">
        <v>241</v>
      </c>
      <c r="BQ69" s="426" t="s">
        <v>241</v>
      </c>
      <c r="BR69" s="425" t="s">
        <v>241</v>
      </c>
      <c r="BS69" s="424">
        <v>33.5</v>
      </c>
      <c r="BT69" s="423">
        <v>3.3</v>
      </c>
      <c r="BU69" s="422">
        <v>5.2</v>
      </c>
      <c r="BV69" s="424">
        <v>2</v>
      </c>
      <c r="BW69" s="423">
        <v>0.54800000000000004</v>
      </c>
      <c r="BX69" s="423">
        <v>10.3</v>
      </c>
      <c r="BY69" s="423">
        <v>0</v>
      </c>
      <c r="BZ69" s="423">
        <f t="shared" si="52"/>
        <v>12.848000000000001</v>
      </c>
      <c r="CA69" s="425">
        <v>6</v>
      </c>
      <c r="CB69" s="427" t="s">
        <v>241</v>
      </c>
      <c r="CC69" s="426" t="s">
        <v>241</v>
      </c>
      <c r="CD69" s="425">
        <v>22</v>
      </c>
      <c r="CE69" s="424">
        <v>63.6</v>
      </c>
      <c r="CF69" s="423">
        <v>10.6</v>
      </c>
      <c r="CG69" s="422">
        <v>3.7</v>
      </c>
      <c r="CH69" s="424">
        <v>200.4</v>
      </c>
      <c r="CI69" s="423">
        <v>221.7</v>
      </c>
      <c r="CJ69" s="423">
        <v>920.2</v>
      </c>
      <c r="CK69" s="423">
        <v>212.3</v>
      </c>
      <c r="CL69" s="423">
        <f t="shared" si="53"/>
        <v>1554.6000000000001</v>
      </c>
      <c r="CM69" s="425">
        <f t="shared" si="54"/>
        <v>1187.3000000000002</v>
      </c>
      <c r="CN69" s="424">
        <v>341</v>
      </c>
      <c r="CO69" s="423">
        <v>350.6</v>
      </c>
      <c r="CP69" s="425">
        <f t="shared" si="55"/>
        <v>691.6</v>
      </c>
      <c r="CQ69" s="424">
        <v>2223.4</v>
      </c>
      <c r="CR69" s="423">
        <v>594.5</v>
      </c>
      <c r="CS69" s="422">
        <f t="shared" si="56"/>
        <v>404.9</v>
      </c>
      <c r="CT69" s="422">
        <f t="shared" si="57"/>
        <v>4874.5</v>
      </c>
      <c r="CW69" s="415"/>
    </row>
    <row r="70" spans="1:101" ht="12.75" customHeight="1" x14ac:dyDescent="0.3">
      <c r="A70" s="446">
        <v>41852</v>
      </c>
      <c r="B70" s="424">
        <v>98.1</v>
      </c>
      <c r="C70" s="423">
        <v>98.816000000000003</v>
      </c>
      <c r="D70" s="423">
        <v>141.30000000000001</v>
      </c>
      <c r="E70" s="423">
        <v>159.80000000000001</v>
      </c>
      <c r="F70" s="423">
        <f t="shared" si="44"/>
        <v>498.01600000000002</v>
      </c>
      <c r="G70" s="425">
        <v>390.5</v>
      </c>
      <c r="H70" s="424">
        <v>86.2</v>
      </c>
      <c r="I70" s="423">
        <v>189</v>
      </c>
      <c r="J70" s="425">
        <v>275.2</v>
      </c>
      <c r="K70" s="424">
        <v>446.7</v>
      </c>
      <c r="L70" s="423">
        <v>171.4</v>
      </c>
      <c r="M70" s="422">
        <v>98.4</v>
      </c>
      <c r="N70" s="424">
        <v>34.6</v>
      </c>
      <c r="O70" s="423">
        <v>50.7</v>
      </c>
      <c r="P70" s="423">
        <v>311.10000000000002</v>
      </c>
      <c r="Q70" s="423">
        <v>16.3</v>
      </c>
      <c r="R70" s="423">
        <f t="shared" si="45"/>
        <v>412.70000000000005</v>
      </c>
      <c r="S70" s="425">
        <v>308.2</v>
      </c>
      <c r="T70" s="424">
        <v>50.8</v>
      </c>
      <c r="U70" s="423">
        <v>70.5</v>
      </c>
      <c r="V70" s="425">
        <f t="shared" si="46"/>
        <v>121.3</v>
      </c>
      <c r="W70" s="424">
        <v>336</v>
      </c>
      <c r="X70" s="423">
        <v>130.6</v>
      </c>
      <c r="Y70" s="422">
        <v>114.4</v>
      </c>
      <c r="Z70" s="424">
        <v>36.799999999999997</v>
      </c>
      <c r="AA70" s="423">
        <v>43.92</v>
      </c>
      <c r="AB70" s="423">
        <v>212.1</v>
      </c>
      <c r="AC70" s="423">
        <v>30.4</v>
      </c>
      <c r="AD70" s="423">
        <f t="shared" si="47"/>
        <v>323.21999999999997</v>
      </c>
      <c r="AE70" s="425">
        <v>250.2</v>
      </c>
      <c r="AF70" s="424">
        <v>90.6</v>
      </c>
      <c r="AG70" s="423">
        <v>61.4</v>
      </c>
      <c r="AH70" s="425">
        <f t="shared" si="48"/>
        <v>152</v>
      </c>
      <c r="AI70" s="424">
        <v>627.5</v>
      </c>
      <c r="AJ70" s="423">
        <v>151.4</v>
      </c>
      <c r="AK70" s="422">
        <v>92.3</v>
      </c>
      <c r="AL70" s="424">
        <v>7.5</v>
      </c>
      <c r="AM70" s="423">
        <v>12.2</v>
      </c>
      <c r="AN70" s="423">
        <v>92.3</v>
      </c>
      <c r="AO70" s="429" t="s">
        <v>241</v>
      </c>
      <c r="AP70" s="423">
        <f t="shared" si="49"/>
        <v>112</v>
      </c>
      <c r="AQ70" s="425">
        <v>89.2</v>
      </c>
      <c r="AR70" s="424">
        <v>18.899999999999999</v>
      </c>
      <c r="AS70" s="423">
        <v>8.6</v>
      </c>
      <c r="AT70" s="425">
        <v>27.5</v>
      </c>
      <c r="AU70" s="424">
        <v>131.4</v>
      </c>
      <c r="AV70" s="423">
        <v>39.6</v>
      </c>
      <c r="AW70" s="422">
        <v>26.7</v>
      </c>
      <c r="AX70" s="424">
        <v>18.600000000000001</v>
      </c>
      <c r="AY70" s="423">
        <v>22.155000000000001</v>
      </c>
      <c r="AZ70" s="423">
        <v>125.3</v>
      </c>
      <c r="BA70" s="423">
        <v>0</v>
      </c>
      <c r="BB70" s="423">
        <f t="shared" si="50"/>
        <v>166.05500000000001</v>
      </c>
      <c r="BC70" s="425">
        <v>148.69999999999999</v>
      </c>
      <c r="BD70" s="427" t="s">
        <v>241</v>
      </c>
      <c r="BE70" s="426" t="s">
        <v>241</v>
      </c>
      <c r="BF70" s="425">
        <v>88.3</v>
      </c>
      <c r="BG70" s="424">
        <v>517.1</v>
      </c>
      <c r="BH70" s="423">
        <v>71.2</v>
      </c>
      <c r="BI70" s="422">
        <v>34.799999999999997</v>
      </c>
      <c r="BJ70" s="424">
        <v>3.7</v>
      </c>
      <c r="BK70" s="423">
        <v>2.8559999999999999</v>
      </c>
      <c r="BL70" s="423">
        <v>32.9</v>
      </c>
      <c r="BM70" s="423">
        <v>0</v>
      </c>
      <c r="BN70" s="423">
        <f t="shared" si="51"/>
        <v>39.455999999999996</v>
      </c>
      <c r="BO70" s="425">
        <v>13.3</v>
      </c>
      <c r="BP70" s="427" t="s">
        <v>241</v>
      </c>
      <c r="BQ70" s="426" t="s">
        <v>241</v>
      </c>
      <c r="BR70" s="425" t="s">
        <v>241</v>
      </c>
      <c r="BS70" s="424">
        <v>33.5</v>
      </c>
      <c r="BT70" s="423">
        <v>3.3</v>
      </c>
      <c r="BU70" s="422">
        <v>6.1</v>
      </c>
      <c r="BV70" s="424">
        <v>1.9</v>
      </c>
      <c r="BW70" s="423">
        <v>0.54600000000000004</v>
      </c>
      <c r="BX70" s="423">
        <v>10</v>
      </c>
      <c r="BY70" s="423">
        <v>0</v>
      </c>
      <c r="BZ70" s="423">
        <f t="shared" si="52"/>
        <v>12.446</v>
      </c>
      <c r="CA70" s="425">
        <v>6</v>
      </c>
      <c r="CB70" s="427" t="s">
        <v>241</v>
      </c>
      <c r="CC70" s="426" t="s">
        <v>241</v>
      </c>
      <c r="CD70" s="425">
        <v>28.1</v>
      </c>
      <c r="CE70" s="424">
        <v>63.6</v>
      </c>
      <c r="CF70" s="423">
        <v>9.9</v>
      </c>
      <c r="CG70" s="422">
        <v>3.7</v>
      </c>
      <c r="CH70" s="424">
        <v>201.2</v>
      </c>
      <c r="CI70" s="423">
        <v>231.2</v>
      </c>
      <c r="CJ70" s="423">
        <v>925</v>
      </c>
      <c r="CK70" s="423">
        <v>206.4</v>
      </c>
      <c r="CL70" s="423">
        <f t="shared" si="53"/>
        <v>1563.8000000000002</v>
      </c>
      <c r="CM70" s="425">
        <f t="shared" si="54"/>
        <v>1206.1000000000001</v>
      </c>
      <c r="CN70" s="424">
        <v>329.8</v>
      </c>
      <c r="CO70" s="423">
        <v>362.6</v>
      </c>
      <c r="CP70" s="425">
        <f t="shared" si="55"/>
        <v>692.40000000000009</v>
      </c>
      <c r="CQ70" s="424">
        <v>2155.9</v>
      </c>
      <c r="CR70" s="423">
        <v>577.4</v>
      </c>
      <c r="CS70" s="422">
        <f t="shared" si="56"/>
        <v>376.40000000000003</v>
      </c>
      <c r="CT70" s="422">
        <f t="shared" si="57"/>
        <v>4788.5</v>
      </c>
      <c r="CW70" s="415"/>
    </row>
    <row r="71" spans="1:101" ht="12.75" customHeight="1" x14ac:dyDescent="0.3">
      <c r="A71" s="446">
        <v>41883</v>
      </c>
      <c r="B71" s="424">
        <v>92.3</v>
      </c>
      <c r="C71" s="423">
        <v>91.646000000000001</v>
      </c>
      <c r="D71" s="423">
        <v>138.19999999999999</v>
      </c>
      <c r="E71" s="423">
        <v>147.80000000000001</v>
      </c>
      <c r="F71" s="423">
        <f t="shared" si="44"/>
        <v>469.94599999999997</v>
      </c>
      <c r="G71" s="425">
        <v>364.6</v>
      </c>
      <c r="H71" s="424">
        <v>86.3</v>
      </c>
      <c r="I71" s="423">
        <v>184.3</v>
      </c>
      <c r="J71" s="425">
        <v>270.5</v>
      </c>
      <c r="K71" s="424">
        <v>456.9</v>
      </c>
      <c r="L71" s="423">
        <v>171.8</v>
      </c>
      <c r="M71" s="422">
        <v>103.4</v>
      </c>
      <c r="N71" s="424">
        <v>31.6</v>
      </c>
      <c r="O71" s="423">
        <v>51.012</v>
      </c>
      <c r="P71" s="423">
        <v>285.3</v>
      </c>
      <c r="Q71" s="423">
        <v>14.9</v>
      </c>
      <c r="R71" s="423">
        <f t="shared" si="45"/>
        <v>382.81200000000001</v>
      </c>
      <c r="S71" s="425">
        <v>285.39999999999998</v>
      </c>
      <c r="T71" s="424">
        <v>50.6</v>
      </c>
      <c r="U71" s="423">
        <v>65.5</v>
      </c>
      <c r="V71" s="425">
        <f t="shared" si="46"/>
        <v>116.1</v>
      </c>
      <c r="W71" s="424">
        <v>350.8</v>
      </c>
      <c r="X71" s="423">
        <v>133.4</v>
      </c>
      <c r="Y71" s="422">
        <v>107</v>
      </c>
      <c r="Z71" s="424">
        <v>34.200000000000003</v>
      </c>
      <c r="AA71" s="423">
        <v>42.219000000000001</v>
      </c>
      <c r="AB71" s="423">
        <v>195.9</v>
      </c>
      <c r="AC71" s="423">
        <v>27.4</v>
      </c>
      <c r="AD71" s="423">
        <f t="shared" si="47"/>
        <v>299.71899999999999</v>
      </c>
      <c r="AE71" s="425">
        <v>226.3</v>
      </c>
      <c r="AF71" s="424">
        <v>82.2</v>
      </c>
      <c r="AG71" s="423">
        <v>57</v>
      </c>
      <c r="AH71" s="425">
        <f t="shared" si="48"/>
        <v>139.19999999999999</v>
      </c>
      <c r="AI71" s="424">
        <v>619</v>
      </c>
      <c r="AJ71" s="423">
        <v>150.4</v>
      </c>
      <c r="AK71" s="422">
        <v>106.7</v>
      </c>
      <c r="AL71" s="424">
        <v>6.9</v>
      </c>
      <c r="AM71" s="423">
        <v>11.7</v>
      </c>
      <c r="AN71" s="423">
        <v>82.9</v>
      </c>
      <c r="AO71" s="429" t="s">
        <v>241</v>
      </c>
      <c r="AP71" s="423">
        <f t="shared" si="49"/>
        <v>101.5</v>
      </c>
      <c r="AQ71" s="425">
        <v>79.2</v>
      </c>
      <c r="AR71" s="424">
        <v>17.100000000000001</v>
      </c>
      <c r="AS71" s="423">
        <v>8.6</v>
      </c>
      <c r="AT71" s="425">
        <v>25.7</v>
      </c>
      <c r="AU71" s="424">
        <v>132.80000000000001</v>
      </c>
      <c r="AV71" s="423">
        <v>39.5</v>
      </c>
      <c r="AW71" s="422">
        <v>26</v>
      </c>
      <c r="AX71" s="424">
        <v>17.2</v>
      </c>
      <c r="AY71" s="423">
        <v>21.231999999999999</v>
      </c>
      <c r="AZ71" s="423">
        <v>116.3</v>
      </c>
      <c r="BA71" s="423">
        <v>0</v>
      </c>
      <c r="BB71" s="423">
        <f t="shared" si="50"/>
        <v>154.732</v>
      </c>
      <c r="BC71" s="425">
        <v>138</v>
      </c>
      <c r="BD71" s="427" t="s">
        <v>241</v>
      </c>
      <c r="BE71" s="426" t="s">
        <v>241</v>
      </c>
      <c r="BF71" s="425">
        <v>83.1</v>
      </c>
      <c r="BG71" s="424">
        <v>500.4</v>
      </c>
      <c r="BH71" s="423">
        <v>69.5</v>
      </c>
      <c r="BI71" s="422">
        <v>34.200000000000003</v>
      </c>
      <c r="BJ71" s="424">
        <v>3.8</v>
      </c>
      <c r="BK71" s="423">
        <v>2.9</v>
      </c>
      <c r="BL71" s="423">
        <v>31.7</v>
      </c>
      <c r="BM71" s="423">
        <v>0</v>
      </c>
      <c r="BN71" s="423">
        <f t="shared" si="51"/>
        <v>38.4</v>
      </c>
      <c r="BO71" s="425">
        <v>12.2</v>
      </c>
      <c r="BP71" s="427" t="s">
        <v>241</v>
      </c>
      <c r="BQ71" s="426" t="s">
        <v>241</v>
      </c>
      <c r="BR71" s="425" t="s">
        <v>241</v>
      </c>
      <c r="BS71" s="424">
        <v>34.299999999999997</v>
      </c>
      <c r="BT71" s="423">
        <v>3.1</v>
      </c>
      <c r="BU71" s="422">
        <v>5.6</v>
      </c>
      <c r="BV71" s="424">
        <v>1.9</v>
      </c>
      <c r="BW71" s="423">
        <v>0.54300000000000004</v>
      </c>
      <c r="BX71" s="423">
        <v>9.3000000000000007</v>
      </c>
      <c r="BY71" s="423">
        <v>0</v>
      </c>
      <c r="BZ71" s="423">
        <f t="shared" si="52"/>
        <v>11.743</v>
      </c>
      <c r="CA71" s="425">
        <v>5.2</v>
      </c>
      <c r="CB71" s="427" t="s">
        <v>241</v>
      </c>
      <c r="CC71" s="426" t="s">
        <v>241</v>
      </c>
      <c r="CD71" s="425">
        <v>22.3</v>
      </c>
      <c r="CE71" s="424">
        <v>60.8</v>
      </c>
      <c r="CF71" s="423">
        <v>9.4</v>
      </c>
      <c r="CG71" s="422">
        <v>3.8</v>
      </c>
      <c r="CH71" s="424">
        <v>187.9</v>
      </c>
      <c r="CI71" s="423">
        <v>221.3</v>
      </c>
      <c r="CJ71" s="423">
        <v>859.8</v>
      </c>
      <c r="CK71" s="423">
        <v>190.2</v>
      </c>
      <c r="CL71" s="423">
        <f t="shared" si="53"/>
        <v>1459.2</v>
      </c>
      <c r="CM71" s="425">
        <f t="shared" si="54"/>
        <v>1110.9000000000001</v>
      </c>
      <c r="CN71" s="424">
        <v>308.7</v>
      </c>
      <c r="CO71" s="423">
        <v>348.3</v>
      </c>
      <c r="CP71" s="425">
        <f t="shared" si="55"/>
        <v>657</v>
      </c>
      <c r="CQ71" s="424">
        <v>2155</v>
      </c>
      <c r="CR71" s="423">
        <v>577.20000000000005</v>
      </c>
      <c r="CS71" s="422">
        <f t="shared" si="56"/>
        <v>386.70000000000005</v>
      </c>
      <c r="CT71" s="422">
        <f t="shared" si="57"/>
        <v>4657.8999999999996</v>
      </c>
      <c r="CW71" s="415"/>
    </row>
    <row r="72" spans="1:101" ht="12.75" customHeight="1" x14ac:dyDescent="0.3">
      <c r="A72" s="446">
        <v>41913</v>
      </c>
      <c r="B72" s="424">
        <v>98.2</v>
      </c>
      <c r="C72" s="423">
        <v>102.244</v>
      </c>
      <c r="D72" s="423">
        <v>142.4</v>
      </c>
      <c r="E72" s="423">
        <v>156.1</v>
      </c>
      <c r="F72" s="423">
        <f t="shared" si="44"/>
        <v>498.94400000000007</v>
      </c>
      <c r="G72" s="425">
        <v>387.3</v>
      </c>
      <c r="H72" s="424">
        <v>92.4</v>
      </c>
      <c r="I72" s="423">
        <v>182.8</v>
      </c>
      <c r="J72" s="425">
        <v>275.2</v>
      </c>
      <c r="K72" s="424">
        <v>472.9</v>
      </c>
      <c r="L72" s="423">
        <v>180.2</v>
      </c>
      <c r="M72" s="422">
        <v>105.6</v>
      </c>
      <c r="N72" s="424">
        <v>33.6</v>
      </c>
      <c r="O72" s="423">
        <v>55.844999999999999</v>
      </c>
      <c r="P72" s="423">
        <v>301.2</v>
      </c>
      <c r="Q72" s="423">
        <v>15.9</v>
      </c>
      <c r="R72" s="423">
        <f t="shared" si="45"/>
        <v>406.54499999999996</v>
      </c>
      <c r="S72" s="425">
        <v>300.60000000000002</v>
      </c>
      <c r="T72" s="424">
        <v>57.1</v>
      </c>
      <c r="U72" s="423">
        <v>69.5</v>
      </c>
      <c r="V72" s="425">
        <f t="shared" si="46"/>
        <v>126.6</v>
      </c>
      <c r="W72" s="424">
        <v>387.3</v>
      </c>
      <c r="X72" s="423">
        <v>147.30000000000001</v>
      </c>
      <c r="Y72" s="422">
        <v>109.1</v>
      </c>
      <c r="Z72" s="424">
        <v>35.5</v>
      </c>
      <c r="AA72" s="423">
        <v>44.481000000000002</v>
      </c>
      <c r="AB72" s="423">
        <v>203.7</v>
      </c>
      <c r="AC72" s="423">
        <v>28.8</v>
      </c>
      <c r="AD72" s="423">
        <f t="shared" si="47"/>
        <v>312.48099999999999</v>
      </c>
      <c r="AE72" s="425">
        <v>235.5</v>
      </c>
      <c r="AF72" s="424">
        <v>93.1</v>
      </c>
      <c r="AG72" s="423">
        <v>59.9</v>
      </c>
      <c r="AH72" s="425">
        <f t="shared" si="48"/>
        <v>153</v>
      </c>
      <c r="AI72" s="424">
        <v>651.79999999999995</v>
      </c>
      <c r="AJ72" s="423">
        <v>157.30000000000001</v>
      </c>
      <c r="AK72" s="422">
        <v>104</v>
      </c>
      <c r="AL72" s="424">
        <v>7.5</v>
      </c>
      <c r="AM72" s="423">
        <v>12.8</v>
      </c>
      <c r="AN72" s="423">
        <v>89</v>
      </c>
      <c r="AO72" s="429" t="s">
        <v>241</v>
      </c>
      <c r="AP72" s="423">
        <f t="shared" si="49"/>
        <v>109.3</v>
      </c>
      <c r="AQ72" s="425">
        <v>86.2</v>
      </c>
      <c r="AR72" s="424">
        <v>20</v>
      </c>
      <c r="AS72" s="423">
        <v>9</v>
      </c>
      <c r="AT72" s="425">
        <v>28.9</v>
      </c>
      <c r="AU72" s="424">
        <v>151.30000000000001</v>
      </c>
      <c r="AV72" s="423">
        <v>45</v>
      </c>
      <c r="AW72" s="422">
        <v>28</v>
      </c>
      <c r="AX72" s="424">
        <v>18.2</v>
      </c>
      <c r="AY72" s="423">
        <v>22.869</v>
      </c>
      <c r="AZ72" s="423">
        <v>124.5</v>
      </c>
      <c r="BA72" s="423">
        <v>0</v>
      </c>
      <c r="BB72" s="423">
        <f t="shared" si="50"/>
        <v>165.56900000000002</v>
      </c>
      <c r="BC72" s="425">
        <v>145.30000000000001</v>
      </c>
      <c r="BD72" s="427" t="s">
        <v>241</v>
      </c>
      <c r="BE72" s="426" t="s">
        <v>241</v>
      </c>
      <c r="BF72" s="425">
        <v>99.5</v>
      </c>
      <c r="BG72" s="424">
        <v>554.1</v>
      </c>
      <c r="BH72" s="423">
        <v>74.099999999999994</v>
      </c>
      <c r="BI72" s="422">
        <v>31.4</v>
      </c>
      <c r="BJ72" s="424">
        <v>4</v>
      </c>
      <c r="BK72" s="423">
        <v>3.0219999999999998</v>
      </c>
      <c r="BL72" s="423">
        <v>33.200000000000003</v>
      </c>
      <c r="BM72" s="423">
        <v>0</v>
      </c>
      <c r="BN72" s="423">
        <f t="shared" si="51"/>
        <v>40.222000000000001</v>
      </c>
      <c r="BO72" s="425">
        <v>12.5</v>
      </c>
      <c r="BP72" s="427" t="s">
        <v>241</v>
      </c>
      <c r="BQ72" s="426" t="s">
        <v>241</v>
      </c>
      <c r="BR72" s="425" t="s">
        <v>241</v>
      </c>
      <c r="BS72" s="424">
        <v>37.5</v>
      </c>
      <c r="BT72" s="423">
        <v>3.3</v>
      </c>
      <c r="BU72" s="422">
        <v>5.9</v>
      </c>
      <c r="BV72" s="424">
        <v>1.8</v>
      </c>
      <c r="BW72" s="423">
        <v>0.50600000000000001</v>
      </c>
      <c r="BX72" s="423">
        <v>9</v>
      </c>
      <c r="BY72" s="423">
        <v>0</v>
      </c>
      <c r="BZ72" s="423">
        <f t="shared" si="52"/>
        <v>11.306000000000001</v>
      </c>
      <c r="CA72" s="425">
        <v>5.0999999999999996</v>
      </c>
      <c r="CB72" s="427" t="s">
        <v>241</v>
      </c>
      <c r="CC72" s="426" t="s">
        <v>241</v>
      </c>
      <c r="CD72" s="425">
        <v>18.5</v>
      </c>
      <c r="CE72" s="424">
        <v>61.2</v>
      </c>
      <c r="CF72" s="423">
        <v>8.6</v>
      </c>
      <c r="CG72" s="422">
        <v>4.0999999999999996</v>
      </c>
      <c r="CH72" s="424">
        <v>198.7</v>
      </c>
      <c r="CI72" s="423">
        <v>241.8</v>
      </c>
      <c r="CJ72" s="423">
        <v>902.9</v>
      </c>
      <c r="CK72" s="423">
        <v>200.8</v>
      </c>
      <c r="CL72" s="423">
        <f t="shared" si="53"/>
        <v>1544.2</v>
      </c>
      <c r="CM72" s="425">
        <f t="shared" si="54"/>
        <v>1172.5</v>
      </c>
      <c r="CN72" s="424">
        <v>345</v>
      </c>
      <c r="CO72" s="423">
        <v>356.7</v>
      </c>
      <c r="CP72" s="425">
        <f t="shared" si="55"/>
        <v>701.7</v>
      </c>
      <c r="CQ72" s="424">
        <v>2316.1999999999998</v>
      </c>
      <c r="CR72" s="423">
        <v>615.79999999999995</v>
      </c>
      <c r="CS72" s="422">
        <f t="shared" si="56"/>
        <v>388.09999999999997</v>
      </c>
      <c r="CT72" s="422">
        <f t="shared" si="57"/>
        <v>4950.2000000000007</v>
      </c>
      <c r="CW72" s="415"/>
    </row>
    <row r="73" spans="1:101" ht="12.75" customHeight="1" x14ac:dyDescent="0.3">
      <c r="A73" s="446">
        <v>41944</v>
      </c>
      <c r="B73" s="424">
        <v>95.4</v>
      </c>
      <c r="C73" s="423">
        <v>101.7</v>
      </c>
      <c r="D73" s="423">
        <v>137.6</v>
      </c>
      <c r="E73" s="423">
        <v>150.69999999999999</v>
      </c>
      <c r="F73" s="423">
        <f t="shared" si="44"/>
        <v>485.40000000000003</v>
      </c>
      <c r="G73" s="425">
        <v>376.9</v>
      </c>
      <c r="H73" s="424">
        <v>103.5</v>
      </c>
      <c r="I73" s="423">
        <v>172</v>
      </c>
      <c r="J73" s="425">
        <v>275.5</v>
      </c>
      <c r="K73" s="424">
        <v>462.9</v>
      </c>
      <c r="L73" s="423">
        <v>177.6</v>
      </c>
      <c r="M73" s="422">
        <v>92.1</v>
      </c>
      <c r="N73" s="424">
        <v>33.6</v>
      </c>
      <c r="O73" s="423">
        <v>57.606999999999999</v>
      </c>
      <c r="P73" s="423">
        <v>297.8</v>
      </c>
      <c r="Q73" s="423">
        <v>15.4</v>
      </c>
      <c r="R73" s="423">
        <f t="shared" si="45"/>
        <v>404.40699999999998</v>
      </c>
      <c r="S73" s="425">
        <v>304.3</v>
      </c>
      <c r="T73" s="424">
        <v>53</v>
      </c>
      <c r="U73" s="423">
        <v>68.2</v>
      </c>
      <c r="V73" s="425">
        <f t="shared" si="46"/>
        <v>121.2</v>
      </c>
      <c r="W73" s="424">
        <v>379.3</v>
      </c>
      <c r="X73" s="423">
        <v>138.6</v>
      </c>
      <c r="Y73" s="422">
        <v>116.9</v>
      </c>
      <c r="Z73" s="424">
        <v>34.799999999999997</v>
      </c>
      <c r="AA73" s="423">
        <v>44.151000000000003</v>
      </c>
      <c r="AB73" s="423">
        <v>200.3</v>
      </c>
      <c r="AC73" s="423">
        <v>28.5</v>
      </c>
      <c r="AD73" s="423">
        <f t="shared" si="47"/>
        <v>307.75099999999998</v>
      </c>
      <c r="AE73" s="425">
        <v>235.3</v>
      </c>
      <c r="AF73" s="424">
        <v>77.3</v>
      </c>
      <c r="AG73" s="423">
        <v>60.9</v>
      </c>
      <c r="AH73" s="425">
        <f t="shared" si="48"/>
        <v>138.19999999999999</v>
      </c>
      <c r="AI73" s="424">
        <v>607</v>
      </c>
      <c r="AJ73" s="423">
        <v>152.69999999999999</v>
      </c>
      <c r="AK73" s="422">
        <v>109</v>
      </c>
      <c r="AL73" s="424">
        <v>7.1</v>
      </c>
      <c r="AM73" s="423">
        <v>12.3</v>
      </c>
      <c r="AN73" s="423">
        <v>82.5</v>
      </c>
      <c r="AO73" s="429" t="s">
        <v>241</v>
      </c>
      <c r="AP73" s="423">
        <f t="shared" si="49"/>
        <v>101.9</v>
      </c>
      <c r="AQ73" s="425">
        <v>81.400000000000006</v>
      </c>
      <c r="AR73" s="424">
        <v>17.8</v>
      </c>
      <c r="AS73" s="423">
        <v>8.5</v>
      </c>
      <c r="AT73" s="425">
        <v>26.3</v>
      </c>
      <c r="AU73" s="424">
        <v>159.19999999999999</v>
      </c>
      <c r="AV73" s="423">
        <v>43.5</v>
      </c>
      <c r="AW73" s="422">
        <v>24.3</v>
      </c>
      <c r="AX73" s="424">
        <v>17.899999999999999</v>
      </c>
      <c r="AY73" s="423">
        <v>21.945</v>
      </c>
      <c r="AZ73" s="423">
        <v>118.2</v>
      </c>
      <c r="BA73" s="423">
        <v>0</v>
      </c>
      <c r="BB73" s="423">
        <f t="shared" si="50"/>
        <v>158.04500000000002</v>
      </c>
      <c r="BC73" s="425">
        <v>142.1</v>
      </c>
      <c r="BD73" s="427" t="s">
        <v>241</v>
      </c>
      <c r="BE73" s="426" t="s">
        <v>241</v>
      </c>
      <c r="BF73" s="425">
        <v>83.8</v>
      </c>
      <c r="BG73" s="424">
        <v>544.79999999999995</v>
      </c>
      <c r="BH73" s="423">
        <v>71.3</v>
      </c>
      <c r="BI73" s="422">
        <v>31.4</v>
      </c>
      <c r="BJ73" s="424">
        <v>4</v>
      </c>
      <c r="BK73" s="423">
        <v>2.9860000000000002</v>
      </c>
      <c r="BL73" s="423">
        <v>32</v>
      </c>
      <c r="BM73" s="423">
        <v>0</v>
      </c>
      <c r="BN73" s="423">
        <f t="shared" si="51"/>
        <v>38.986000000000004</v>
      </c>
      <c r="BO73" s="425">
        <v>12.5</v>
      </c>
      <c r="BP73" s="427" t="s">
        <v>241</v>
      </c>
      <c r="BQ73" s="426" t="s">
        <v>241</v>
      </c>
      <c r="BR73" s="425" t="s">
        <v>241</v>
      </c>
      <c r="BS73" s="424">
        <v>38.799999999999997</v>
      </c>
      <c r="BT73" s="423">
        <v>3.4</v>
      </c>
      <c r="BU73" s="422">
        <v>7</v>
      </c>
      <c r="BV73" s="424">
        <v>1.8</v>
      </c>
      <c r="BW73" s="423">
        <v>0.48899999999999999</v>
      </c>
      <c r="BX73" s="423">
        <v>8.6</v>
      </c>
      <c r="BY73" s="423">
        <v>0</v>
      </c>
      <c r="BZ73" s="423">
        <f t="shared" si="52"/>
        <v>10.888999999999999</v>
      </c>
      <c r="CA73" s="425">
        <v>4.7</v>
      </c>
      <c r="CB73" s="427" t="s">
        <v>241</v>
      </c>
      <c r="CC73" s="426" t="s">
        <v>241</v>
      </c>
      <c r="CD73" s="425">
        <v>15.6</v>
      </c>
      <c r="CE73" s="424">
        <v>50.3</v>
      </c>
      <c r="CF73" s="423">
        <v>8.1</v>
      </c>
      <c r="CG73" s="422">
        <v>3.4</v>
      </c>
      <c r="CH73" s="424">
        <v>194.7</v>
      </c>
      <c r="CI73" s="423">
        <v>241.2</v>
      </c>
      <c r="CJ73" s="423">
        <v>877</v>
      </c>
      <c r="CK73" s="423">
        <v>194.6</v>
      </c>
      <c r="CL73" s="423">
        <f t="shared" si="53"/>
        <v>1507.5</v>
      </c>
      <c r="CM73" s="425">
        <f t="shared" si="54"/>
        <v>1157.2</v>
      </c>
      <c r="CN73" s="424">
        <v>320.2</v>
      </c>
      <c r="CO73" s="423">
        <v>340.5</v>
      </c>
      <c r="CP73" s="425">
        <f t="shared" si="55"/>
        <v>660.7</v>
      </c>
      <c r="CQ73" s="424">
        <v>2242.1999999999998</v>
      </c>
      <c r="CR73" s="423">
        <v>595.20000000000005</v>
      </c>
      <c r="CS73" s="422">
        <f t="shared" si="56"/>
        <v>384.09999999999997</v>
      </c>
      <c r="CT73" s="422">
        <f t="shared" si="57"/>
        <v>4794.5</v>
      </c>
      <c r="CW73" s="415"/>
    </row>
    <row r="74" spans="1:101" ht="12.75" customHeight="1" x14ac:dyDescent="0.3">
      <c r="A74" s="446">
        <v>41974</v>
      </c>
      <c r="B74" s="424">
        <v>106.4</v>
      </c>
      <c r="C74" s="423">
        <v>116.98</v>
      </c>
      <c r="D74" s="423">
        <v>149.4</v>
      </c>
      <c r="E74" s="423">
        <v>158.69999999999999</v>
      </c>
      <c r="F74" s="423">
        <f t="shared" si="44"/>
        <v>531.48</v>
      </c>
      <c r="G74" s="425">
        <v>412.8</v>
      </c>
      <c r="H74" s="424">
        <v>104</v>
      </c>
      <c r="I74" s="423">
        <v>188.2</v>
      </c>
      <c r="J74" s="425">
        <v>292.2</v>
      </c>
      <c r="K74" s="424">
        <v>448.7</v>
      </c>
      <c r="L74" s="423">
        <v>176.3</v>
      </c>
      <c r="M74" s="422">
        <v>103.3</v>
      </c>
      <c r="N74" s="424">
        <v>36.9</v>
      </c>
      <c r="O74" s="423">
        <v>63.49</v>
      </c>
      <c r="P74" s="423">
        <v>316.10000000000002</v>
      </c>
      <c r="Q74" s="423">
        <v>16.100000000000001</v>
      </c>
      <c r="R74" s="423">
        <f t="shared" si="45"/>
        <v>432.59000000000003</v>
      </c>
      <c r="S74" s="425">
        <v>323.39999999999998</v>
      </c>
      <c r="T74" s="424">
        <v>54.2</v>
      </c>
      <c r="U74" s="423">
        <v>76.5</v>
      </c>
      <c r="V74" s="425">
        <f t="shared" si="46"/>
        <v>130.69999999999999</v>
      </c>
      <c r="W74" s="424">
        <v>372.5</v>
      </c>
      <c r="X74" s="423">
        <v>145.30000000000001</v>
      </c>
      <c r="Y74" s="422">
        <v>119.4</v>
      </c>
      <c r="Z74" s="424">
        <v>38.4</v>
      </c>
      <c r="AA74" s="423">
        <v>49.118000000000002</v>
      </c>
      <c r="AB74" s="423">
        <v>213.5</v>
      </c>
      <c r="AC74" s="423">
        <v>30.1</v>
      </c>
      <c r="AD74" s="423">
        <f t="shared" si="47"/>
        <v>331.11800000000005</v>
      </c>
      <c r="AE74" s="425">
        <v>236.2</v>
      </c>
      <c r="AF74" s="424">
        <v>84.6</v>
      </c>
      <c r="AG74" s="423">
        <v>65.7</v>
      </c>
      <c r="AH74" s="425">
        <f t="shared" si="48"/>
        <v>150.30000000000001</v>
      </c>
      <c r="AI74" s="424">
        <v>549.79999999999995</v>
      </c>
      <c r="AJ74" s="423">
        <v>156.30000000000001</v>
      </c>
      <c r="AK74" s="422">
        <v>99.6</v>
      </c>
      <c r="AL74" s="424">
        <v>7.9</v>
      </c>
      <c r="AM74" s="423">
        <v>13.9</v>
      </c>
      <c r="AN74" s="423">
        <v>93.1</v>
      </c>
      <c r="AO74" s="429" t="s">
        <v>241</v>
      </c>
      <c r="AP74" s="423">
        <f t="shared" si="49"/>
        <v>114.89999999999999</v>
      </c>
      <c r="AQ74" s="425">
        <v>92.7</v>
      </c>
      <c r="AR74" s="424">
        <v>20.5</v>
      </c>
      <c r="AS74" s="423">
        <v>9.8000000000000007</v>
      </c>
      <c r="AT74" s="425">
        <v>30.3</v>
      </c>
      <c r="AU74" s="424">
        <v>143.6</v>
      </c>
      <c r="AV74" s="423">
        <v>44.5</v>
      </c>
      <c r="AW74" s="422">
        <v>26.9</v>
      </c>
      <c r="AX74" s="424">
        <v>19.5</v>
      </c>
      <c r="AY74" s="423">
        <v>24.74</v>
      </c>
      <c r="AZ74" s="423">
        <v>127.4</v>
      </c>
      <c r="BA74" s="423">
        <v>0</v>
      </c>
      <c r="BB74" s="423">
        <f t="shared" si="50"/>
        <v>171.64</v>
      </c>
      <c r="BC74" s="425">
        <v>151.30000000000001</v>
      </c>
      <c r="BD74" s="427" t="s">
        <v>241</v>
      </c>
      <c r="BE74" s="426" t="s">
        <v>241</v>
      </c>
      <c r="BF74" s="425">
        <v>95</v>
      </c>
      <c r="BG74" s="424">
        <v>519</v>
      </c>
      <c r="BH74" s="423">
        <v>75</v>
      </c>
      <c r="BI74" s="422">
        <v>36.1</v>
      </c>
      <c r="BJ74" s="424">
        <v>4.8</v>
      </c>
      <c r="BK74" s="423">
        <v>3.5619999999999998</v>
      </c>
      <c r="BL74" s="423">
        <v>36.9</v>
      </c>
      <c r="BM74" s="423">
        <v>0</v>
      </c>
      <c r="BN74" s="423">
        <f t="shared" si="51"/>
        <v>45.262</v>
      </c>
      <c r="BO74" s="425">
        <v>14.6</v>
      </c>
      <c r="BP74" s="427" t="s">
        <v>241</v>
      </c>
      <c r="BQ74" s="426" t="s">
        <v>241</v>
      </c>
      <c r="BR74" s="425" t="s">
        <v>241</v>
      </c>
      <c r="BS74" s="424">
        <v>37.4</v>
      </c>
      <c r="BT74" s="423">
        <v>3.9</v>
      </c>
      <c r="BU74" s="422">
        <v>6.4</v>
      </c>
      <c r="BV74" s="424">
        <v>1.7</v>
      </c>
      <c r="BW74" s="423">
        <v>0.46800000000000003</v>
      </c>
      <c r="BX74" s="423">
        <v>8</v>
      </c>
      <c r="BY74" s="423">
        <v>0</v>
      </c>
      <c r="BZ74" s="423">
        <f t="shared" si="52"/>
        <v>10.167999999999999</v>
      </c>
      <c r="CA74" s="425">
        <v>5.2</v>
      </c>
      <c r="CB74" s="427" t="s">
        <v>241</v>
      </c>
      <c r="CC74" s="426" t="s">
        <v>241</v>
      </c>
      <c r="CD74" s="425">
        <v>14.1</v>
      </c>
      <c r="CE74" s="424">
        <v>60.5</v>
      </c>
      <c r="CF74" s="423">
        <v>8.4</v>
      </c>
      <c r="CG74" s="422">
        <v>3.1</v>
      </c>
      <c r="CH74" s="424">
        <v>215.6</v>
      </c>
      <c r="CI74" s="423">
        <v>272.3</v>
      </c>
      <c r="CJ74" s="423">
        <v>944.3</v>
      </c>
      <c r="CK74" s="423">
        <v>204.9</v>
      </c>
      <c r="CL74" s="423">
        <f t="shared" si="53"/>
        <v>1637.1</v>
      </c>
      <c r="CM74" s="425">
        <f t="shared" si="54"/>
        <v>1236.2</v>
      </c>
      <c r="CN74" s="424">
        <v>334.3</v>
      </c>
      <c r="CO74" s="423">
        <v>378.2</v>
      </c>
      <c r="CP74" s="425">
        <f t="shared" si="55"/>
        <v>712.5</v>
      </c>
      <c r="CQ74" s="424">
        <v>2131.5</v>
      </c>
      <c r="CR74" s="423">
        <v>609.79999999999995</v>
      </c>
      <c r="CS74" s="422">
        <f t="shared" si="56"/>
        <v>394.79999999999995</v>
      </c>
      <c r="CT74" s="422">
        <f t="shared" si="57"/>
        <v>4875.9000000000005</v>
      </c>
      <c r="CW74" s="415"/>
    </row>
    <row r="75" spans="1:101" ht="12.75" customHeight="1" x14ac:dyDescent="0.3">
      <c r="A75" s="446">
        <v>42005</v>
      </c>
      <c r="B75" s="424">
        <v>95.2</v>
      </c>
      <c r="C75" s="423">
        <v>110.42700000000001</v>
      </c>
      <c r="D75" s="423">
        <v>135.19999999999999</v>
      </c>
      <c r="E75" s="423">
        <v>138.19999999999999</v>
      </c>
      <c r="F75" s="423">
        <f t="shared" si="44"/>
        <v>479.02699999999999</v>
      </c>
      <c r="G75" s="425">
        <v>372.9</v>
      </c>
      <c r="H75" s="424">
        <v>107.2</v>
      </c>
      <c r="I75" s="423">
        <v>187.5</v>
      </c>
      <c r="J75" s="425">
        <v>294.7</v>
      </c>
      <c r="K75" s="424">
        <v>434</v>
      </c>
      <c r="L75" s="423">
        <v>161.19999999999999</v>
      </c>
      <c r="M75" s="422">
        <v>92.3</v>
      </c>
      <c r="N75" s="424">
        <v>31.9</v>
      </c>
      <c r="O75" s="423">
        <v>58.155000000000001</v>
      </c>
      <c r="P75" s="423">
        <v>275.89999999999998</v>
      </c>
      <c r="Q75" s="423">
        <v>14.5</v>
      </c>
      <c r="R75" s="423">
        <f t="shared" si="45"/>
        <v>380.45499999999998</v>
      </c>
      <c r="S75" s="425">
        <v>282.3</v>
      </c>
      <c r="T75" s="424">
        <v>51.1</v>
      </c>
      <c r="U75" s="423">
        <v>76.2</v>
      </c>
      <c r="V75" s="425">
        <f t="shared" si="46"/>
        <v>127.30000000000001</v>
      </c>
      <c r="W75" s="424">
        <v>334</v>
      </c>
      <c r="X75" s="423">
        <v>126.8</v>
      </c>
      <c r="Y75" s="422">
        <v>111.7</v>
      </c>
      <c r="Z75" s="424">
        <v>35.200000000000003</v>
      </c>
      <c r="AA75" s="423">
        <v>49.084000000000003</v>
      </c>
      <c r="AB75" s="423">
        <v>202.3</v>
      </c>
      <c r="AC75" s="423">
        <v>32.5</v>
      </c>
      <c r="AD75" s="423">
        <f t="shared" si="47"/>
        <v>319.084</v>
      </c>
      <c r="AE75" s="425">
        <v>245.8</v>
      </c>
      <c r="AF75" s="424">
        <v>77.7</v>
      </c>
      <c r="AG75" s="423">
        <v>66.599999999999994</v>
      </c>
      <c r="AH75" s="425">
        <f t="shared" si="48"/>
        <v>144.30000000000001</v>
      </c>
      <c r="AI75" s="424">
        <v>521.1</v>
      </c>
      <c r="AJ75" s="423">
        <v>155.80000000000001</v>
      </c>
      <c r="AK75" s="422">
        <v>83.5</v>
      </c>
      <c r="AL75" s="424">
        <v>7.2</v>
      </c>
      <c r="AM75" s="423">
        <v>13.8</v>
      </c>
      <c r="AN75" s="423">
        <v>83.7</v>
      </c>
      <c r="AO75" s="429" t="s">
        <v>241</v>
      </c>
      <c r="AP75" s="423">
        <f t="shared" si="49"/>
        <v>104.7</v>
      </c>
      <c r="AQ75" s="425">
        <v>84.4</v>
      </c>
      <c r="AR75" s="424">
        <v>16</v>
      </c>
      <c r="AS75" s="423">
        <v>12.2</v>
      </c>
      <c r="AT75" s="425">
        <v>28.2</v>
      </c>
      <c r="AU75" s="424">
        <v>133</v>
      </c>
      <c r="AV75" s="423">
        <v>41.5</v>
      </c>
      <c r="AW75" s="422">
        <v>23.8</v>
      </c>
      <c r="AX75" s="424">
        <v>17.600000000000001</v>
      </c>
      <c r="AY75" s="423">
        <v>22.593</v>
      </c>
      <c r="AZ75" s="423">
        <v>114.8</v>
      </c>
      <c r="BA75" s="423">
        <v>0</v>
      </c>
      <c r="BB75" s="423">
        <f t="shared" si="50"/>
        <v>154.99299999999999</v>
      </c>
      <c r="BC75" s="425">
        <v>139.69999999999999</v>
      </c>
      <c r="BD75" s="427" t="s">
        <v>241</v>
      </c>
      <c r="BE75" s="426" t="s">
        <v>241</v>
      </c>
      <c r="BF75" s="425">
        <v>92.4</v>
      </c>
      <c r="BG75" s="424">
        <v>504.4</v>
      </c>
      <c r="BH75" s="423">
        <v>70.8</v>
      </c>
      <c r="BI75" s="422">
        <v>36.200000000000003</v>
      </c>
      <c r="BJ75" s="424">
        <v>4.4000000000000004</v>
      </c>
      <c r="BK75" s="423">
        <v>3.33</v>
      </c>
      <c r="BL75" s="423">
        <v>34</v>
      </c>
      <c r="BM75" s="423">
        <v>0</v>
      </c>
      <c r="BN75" s="423">
        <f t="shared" si="51"/>
        <v>41.730000000000004</v>
      </c>
      <c r="BO75" s="425">
        <v>13.1</v>
      </c>
      <c r="BP75" s="427" t="s">
        <v>241</v>
      </c>
      <c r="BQ75" s="426" t="s">
        <v>241</v>
      </c>
      <c r="BR75" s="425" t="s">
        <v>241</v>
      </c>
      <c r="BS75" s="424">
        <v>41.3</v>
      </c>
      <c r="BT75" s="423">
        <v>3.8</v>
      </c>
      <c r="BU75" s="422">
        <v>8.1999999999999993</v>
      </c>
      <c r="BV75" s="424">
        <v>1.5</v>
      </c>
      <c r="BW75" s="423">
        <v>0.41699999999999998</v>
      </c>
      <c r="BX75" s="423">
        <v>6.8</v>
      </c>
      <c r="BY75" s="423">
        <v>0</v>
      </c>
      <c r="BZ75" s="423">
        <f t="shared" si="52"/>
        <v>8.7170000000000005</v>
      </c>
      <c r="CA75" s="425">
        <v>4.2</v>
      </c>
      <c r="CB75" s="427" t="s">
        <v>241</v>
      </c>
      <c r="CC75" s="426" t="s">
        <v>241</v>
      </c>
      <c r="CD75" s="425">
        <v>12.3</v>
      </c>
      <c r="CE75" s="424">
        <v>59</v>
      </c>
      <c r="CF75" s="423">
        <v>7.7</v>
      </c>
      <c r="CG75" s="422">
        <v>3.2</v>
      </c>
      <c r="CH75" s="424">
        <v>192.9</v>
      </c>
      <c r="CI75" s="423">
        <v>257.8</v>
      </c>
      <c r="CJ75" s="423">
        <v>852.7</v>
      </c>
      <c r="CK75" s="423">
        <v>185.3</v>
      </c>
      <c r="CL75" s="423">
        <f t="shared" si="53"/>
        <v>1488.7</v>
      </c>
      <c r="CM75" s="425">
        <f t="shared" si="54"/>
        <v>1142.3999999999999</v>
      </c>
      <c r="CN75" s="424">
        <v>320.5</v>
      </c>
      <c r="CO75" s="423">
        <v>378.9</v>
      </c>
      <c r="CP75" s="425">
        <f t="shared" si="55"/>
        <v>699.4</v>
      </c>
      <c r="CQ75" s="424">
        <v>2026.9</v>
      </c>
      <c r="CR75" s="423">
        <v>567.6</v>
      </c>
      <c r="CS75" s="422">
        <f t="shared" si="56"/>
        <v>358.9</v>
      </c>
      <c r="CT75" s="422">
        <f t="shared" si="57"/>
        <v>4573.8999999999996</v>
      </c>
      <c r="CW75" s="415"/>
    </row>
    <row r="76" spans="1:101" ht="12.75" customHeight="1" x14ac:dyDescent="0.3">
      <c r="A76" s="446">
        <v>42036</v>
      </c>
      <c r="B76" s="424">
        <v>95</v>
      </c>
      <c r="C76" s="423">
        <v>103.357</v>
      </c>
      <c r="D76" s="423">
        <v>130.69999999999999</v>
      </c>
      <c r="E76" s="423">
        <v>142.9</v>
      </c>
      <c r="F76" s="423">
        <f t="shared" si="44"/>
        <v>471.95699999999999</v>
      </c>
      <c r="G76" s="425">
        <v>372.9</v>
      </c>
      <c r="H76" s="424">
        <v>92.9</v>
      </c>
      <c r="I76" s="423">
        <v>166</v>
      </c>
      <c r="J76" s="425">
        <v>259</v>
      </c>
      <c r="K76" s="424">
        <v>460.3</v>
      </c>
      <c r="L76" s="423">
        <v>179.1</v>
      </c>
      <c r="M76" s="422">
        <v>88</v>
      </c>
      <c r="N76" s="424">
        <v>33.1</v>
      </c>
      <c r="O76" s="423">
        <v>56.759</v>
      </c>
      <c r="P76" s="423">
        <v>289.3</v>
      </c>
      <c r="Q76" s="423">
        <v>14.5</v>
      </c>
      <c r="R76" s="423">
        <f t="shared" si="45"/>
        <v>393.65899999999999</v>
      </c>
      <c r="S76" s="425">
        <v>301.10000000000002</v>
      </c>
      <c r="T76" s="424">
        <v>48.1</v>
      </c>
      <c r="U76" s="423">
        <v>66.400000000000006</v>
      </c>
      <c r="V76" s="425">
        <f t="shared" si="46"/>
        <v>114.5</v>
      </c>
      <c r="W76" s="424">
        <v>371.1</v>
      </c>
      <c r="X76" s="423">
        <v>141.19999999999999</v>
      </c>
      <c r="Y76" s="422">
        <v>114.3</v>
      </c>
      <c r="Z76" s="424">
        <v>34.5</v>
      </c>
      <c r="AA76" s="423">
        <v>43.442</v>
      </c>
      <c r="AB76" s="423">
        <v>200.3</v>
      </c>
      <c r="AC76" s="423">
        <v>32.200000000000003</v>
      </c>
      <c r="AD76" s="423">
        <f t="shared" si="47"/>
        <v>310.44200000000001</v>
      </c>
      <c r="AE76" s="425">
        <v>242.9</v>
      </c>
      <c r="AF76" s="424">
        <v>69.3</v>
      </c>
      <c r="AG76" s="423">
        <v>57.9</v>
      </c>
      <c r="AH76" s="425">
        <f t="shared" si="48"/>
        <v>127.19999999999999</v>
      </c>
      <c r="AI76" s="424">
        <v>550</v>
      </c>
      <c r="AJ76" s="423">
        <v>165.7</v>
      </c>
      <c r="AK76" s="422">
        <v>94.2</v>
      </c>
      <c r="AL76" s="424">
        <v>7.2</v>
      </c>
      <c r="AM76" s="423">
        <v>12.4</v>
      </c>
      <c r="AN76" s="423">
        <v>81.599999999999994</v>
      </c>
      <c r="AO76" s="429" t="s">
        <v>241</v>
      </c>
      <c r="AP76" s="423">
        <f t="shared" si="49"/>
        <v>101.19999999999999</v>
      </c>
      <c r="AQ76" s="425">
        <v>83.8</v>
      </c>
      <c r="AR76" s="424">
        <v>14.4</v>
      </c>
      <c r="AS76" s="423">
        <v>11.9</v>
      </c>
      <c r="AT76" s="425">
        <v>26.3</v>
      </c>
      <c r="AU76" s="424">
        <v>142.5</v>
      </c>
      <c r="AV76" s="423">
        <v>45.3</v>
      </c>
      <c r="AW76" s="422">
        <v>24.4</v>
      </c>
      <c r="AX76" s="424">
        <v>18.5</v>
      </c>
      <c r="AY76" s="423">
        <v>22.17</v>
      </c>
      <c r="AZ76" s="423">
        <v>119.2</v>
      </c>
      <c r="BA76" s="423">
        <v>0</v>
      </c>
      <c r="BB76" s="423">
        <f t="shared" si="50"/>
        <v>159.87</v>
      </c>
      <c r="BC76" s="425">
        <v>145.30000000000001</v>
      </c>
      <c r="BD76" s="427" t="s">
        <v>241</v>
      </c>
      <c r="BE76" s="426" t="s">
        <v>241</v>
      </c>
      <c r="BF76" s="425">
        <v>83.4</v>
      </c>
      <c r="BG76" s="424">
        <v>471.7</v>
      </c>
      <c r="BH76" s="423">
        <v>73.599999999999994</v>
      </c>
      <c r="BI76" s="422">
        <v>30.3</v>
      </c>
      <c r="BJ76" s="424">
        <v>4.2</v>
      </c>
      <c r="BK76" s="423">
        <v>3.1230000000000002</v>
      </c>
      <c r="BL76" s="423">
        <v>33</v>
      </c>
      <c r="BM76" s="423">
        <v>0</v>
      </c>
      <c r="BN76" s="423">
        <f t="shared" si="51"/>
        <v>40.323</v>
      </c>
      <c r="BO76" s="425">
        <v>14.2</v>
      </c>
      <c r="BP76" s="427" t="s">
        <v>241</v>
      </c>
      <c r="BQ76" s="426" t="s">
        <v>241</v>
      </c>
      <c r="BR76" s="425" t="s">
        <v>241</v>
      </c>
      <c r="BS76" s="424">
        <v>41.4</v>
      </c>
      <c r="BT76" s="423">
        <v>4.2</v>
      </c>
      <c r="BU76" s="422">
        <v>7.8</v>
      </c>
      <c r="BV76" s="424">
        <v>1.6</v>
      </c>
      <c r="BW76" s="423">
        <v>0.43099999999999999</v>
      </c>
      <c r="BX76" s="423">
        <v>7.8</v>
      </c>
      <c r="BY76" s="423">
        <v>0</v>
      </c>
      <c r="BZ76" s="423">
        <f t="shared" si="52"/>
        <v>9.8309999999999995</v>
      </c>
      <c r="CA76" s="425">
        <v>4.9000000000000004</v>
      </c>
      <c r="CB76" s="427" t="s">
        <v>241</v>
      </c>
      <c r="CC76" s="426" t="s">
        <v>241</v>
      </c>
      <c r="CD76" s="425">
        <v>12.6</v>
      </c>
      <c r="CE76" s="424">
        <v>42</v>
      </c>
      <c r="CF76" s="423">
        <v>8.3000000000000007</v>
      </c>
      <c r="CG76" s="422">
        <v>2.8</v>
      </c>
      <c r="CH76" s="424">
        <v>194</v>
      </c>
      <c r="CI76" s="423">
        <v>241.7</v>
      </c>
      <c r="CJ76" s="423">
        <v>861.9</v>
      </c>
      <c r="CK76" s="423">
        <v>189.7</v>
      </c>
      <c r="CL76" s="423">
        <f t="shared" si="53"/>
        <v>1487.3</v>
      </c>
      <c r="CM76" s="425">
        <f t="shared" si="54"/>
        <v>1165.1000000000001</v>
      </c>
      <c r="CN76" s="424">
        <v>289.39999999999998</v>
      </c>
      <c r="CO76" s="423">
        <v>333.6</v>
      </c>
      <c r="CP76" s="425">
        <f t="shared" si="55"/>
        <v>623</v>
      </c>
      <c r="CQ76" s="424">
        <v>2079</v>
      </c>
      <c r="CR76" s="423">
        <v>617.4</v>
      </c>
      <c r="CS76" s="422">
        <f t="shared" si="56"/>
        <v>361.8</v>
      </c>
      <c r="CT76" s="422">
        <f t="shared" si="57"/>
        <v>4551.1000000000004</v>
      </c>
      <c r="CW76" s="415"/>
    </row>
    <row r="77" spans="1:101" ht="12.75" customHeight="1" x14ac:dyDescent="0.3">
      <c r="A77" s="446">
        <v>42064</v>
      </c>
      <c r="B77" s="424">
        <v>97.4</v>
      </c>
      <c r="C77" s="423">
        <v>108.69919999999999</v>
      </c>
      <c r="D77" s="423">
        <v>142.30000000000001</v>
      </c>
      <c r="E77" s="423">
        <v>147</v>
      </c>
      <c r="F77" s="423">
        <f t="shared" si="44"/>
        <v>495.39920000000001</v>
      </c>
      <c r="G77" s="425">
        <v>387.1</v>
      </c>
      <c r="H77" s="424">
        <v>101.1</v>
      </c>
      <c r="I77" s="423">
        <v>178.8</v>
      </c>
      <c r="J77" s="425">
        <v>279.8</v>
      </c>
      <c r="K77" s="424">
        <v>482.5</v>
      </c>
      <c r="L77" s="423">
        <v>198.6</v>
      </c>
      <c r="M77" s="422">
        <v>97.8</v>
      </c>
      <c r="N77" s="424">
        <v>33.799999999999997</v>
      </c>
      <c r="O77" s="423">
        <v>60.546900000000001</v>
      </c>
      <c r="P77" s="423">
        <v>298.89999999999998</v>
      </c>
      <c r="Q77" s="423">
        <v>15.7</v>
      </c>
      <c r="R77" s="423">
        <f t="shared" si="45"/>
        <v>408.94689999999997</v>
      </c>
      <c r="S77" s="425">
        <v>307.7</v>
      </c>
      <c r="T77" s="424">
        <v>55.6</v>
      </c>
      <c r="U77" s="423">
        <v>75.099999999999994</v>
      </c>
      <c r="V77" s="425">
        <f t="shared" si="46"/>
        <v>130.69999999999999</v>
      </c>
      <c r="W77" s="424">
        <v>388.7</v>
      </c>
      <c r="X77" s="423">
        <v>156.30000000000001</v>
      </c>
      <c r="Y77" s="422">
        <v>130.6</v>
      </c>
      <c r="Z77" s="424">
        <v>35.700000000000003</v>
      </c>
      <c r="AA77" s="423">
        <v>48.174599999999998</v>
      </c>
      <c r="AB77" s="423">
        <v>213.8</v>
      </c>
      <c r="AC77" s="423">
        <v>33.6</v>
      </c>
      <c r="AD77" s="423">
        <f t="shared" si="47"/>
        <v>331.27460000000002</v>
      </c>
      <c r="AE77" s="425">
        <v>257.89999999999998</v>
      </c>
      <c r="AF77" s="424">
        <v>81.5</v>
      </c>
      <c r="AG77" s="423">
        <v>61.7</v>
      </c>
      <c r="AH77" s="425">
        <f t="shared" si="48"/>
        <v>143.19999999999999</v>
      </c>
      <c r="AI77" s="424">
        <v>599.6</v>
      </c>
      <c r="AJ77" s="423">
        <v>181.6</v>
      </c>
      <c r="AK77" s="422">
        <v>109.2</v>
      </c>
      <c r="AL77" s="424">
        <v>7.3</v>
      </c>
      <c r="AM77" s="423">
        <v>13.1</v>
      </c>
      <c r="AN77" s="423">
        <v>86.4</v>
      </c>
      <c r="AO77" s="429" t="s">
        <v>241</v>
      </c>
      <c r="AP77" s="423">
        <f t="shared" si="49"/>
        <v>106.80000000000001</v>
      </c>
      <c r="AQ77" s="425">
        <v>87.2</v>
      </c>
      <c r="AR77" s="424">
        <v>15.6</v>
      </c>
      <c r="AS77" s="423">
        <v>12.2</v>
      </c>
      <c r="AT77" s="425">
        <v>27.8</v>
      </c>
      <c r="AU77" s="424">
        <v>144.5</v>
      </c>
      <c r="AV77" s="423">
        <v>52.1</v>
      </c>
      <c r="AW77" s="422">
        <v>27.8</v>
      </c>
      <c r="AX77" s="424">
        <v>18.899999999999999</v>
      </c>
      <c r="AY77" s="423">
        <v>23.7667</v>
      </c>
      <c r="AZ77" s="423">
        <v>122</v>
      </c>
      <c r="BA77" s="423">
        <v>0</v>
      </c>
      <c r="BB77" s="423">
        <f t="shared" si="50"/>
        <v>164.66669999999999</v>
      </c>
      <c r="BC77" s="425">
        <v>148</v>
      </c>
      <c r="BD77" s="427" t="s">
        <v>241</v>
      </c>
      <c r="BE77" s="426" t="s">
        <v>241</v>
      </c>
      <c r="BF77" s="425">
        <v>92.3</v>
      </c>
      <c r="BG77" s="424">
        <v>502.8</v>
      </c>
      <c r="BH77" s="423">
        <v>78.7</v>
      </c>
      <c r="BI77" s="422">
        <v>37.4</v>
      </c>
      <c r="BJ77" s="424">
        <v>4.3</v>
      </c>
      <c r="BK77" s="423" t="s">
        <v>241</v>
      </c>
      <c r="BL77" s="423">
        <v>32.9</v>
      </c>
      <c r="BM77" s="423">
        <v>0</v>
      </c>
      <c r="BN77" s="423">
        <f t="shared" si="51"/>
        <v>37.199999999999996</v>
      </c>
      <c r="BO77" s="425">
        <v>13</v>
      </c>
      <c r="BP77" s="427" t="s">
        <v>241</v>
      </c>
      <c r="BQ77" s="426" t="s">
        <v>241</v>
      </c>
      <c r="BR77" s="425" t="s">
        <v>241</v>
      </c>
      <c r="BS77" s="424">
        <v>41.9</v>
      </c>
      <c r="BT77" s="423">
        <v>4.0999999999999996</v>
      </c>
      <c r="BU77" s="422">
        <v>6.7</v>
      </c>
      <c r="BV77" s="424">
        <v>1.5</v>
      </c>
      <c r="BW77" s="423" t="s">
        <v>241</v>
      </c>
      <c r="BX77" s="423">
        <v>8.4</v>
      </c>
      <c r="BY77" s="423">
        <v>0</v>
      </c>
      <c r="BZ77" s="423">
        <f t="shared" si="52"/>
        <v>9.9</v>
      </c>
      <c r="CA77" s="425">
        <v>4.9000000000000004</v>
      </c>
      <c r="CB77" s="427" t="s">
        <v>241</v>
      </c>
      <c r="CC77" s="426" t="s">
        <v>241</v>
      </c>
      <c r="CD77" s="425">
        <v>13.2</v>
      </c>
      <c r="CE77" s="424">
        <v>52.9</v>
      </c>
      <c r="CF77" s="423">
        <v>8.3000000000000007</v>
      </c>
      <c r="CG77" s="422">
        <v>3.2</v>
      </c>
      <c r="CH77" s="424">
        <v>199</v>
      </c>
      <c r="CI77" s="423">
        <v>254.5</v>
      </c>
      <c r="CJ77" s="423">
        <v>904.8</v>
      </c>
      <c r="CK77" s="423">
        <v>196.3</v>
      </c>
      <c r="CL77" s="423">
        <f t="shared" si="53"/>
        <v>1554.6</v>
      </c>
      <c r="CM77" s="425">
        <f t="shared" si="54"/>
        <v>1205.8</v>
      </c>
      <c r="CN77" s="424">
        <v>324.39999999999998</v>
      </c>
      <c r="CO77" s="423">
        <v>362.8</v>
      </c>
      <c r="CP77" s="425">
        <f t="shared" si="55"/>
        <v>687.2</v>
      </c>
      <c r="CQ77" s="424">
        <v>2212.8000000000002</v>
      </c>
      <c r="CR77" s="423">
        <v>679.8</v>
      </c>
      <c r="CS77" s="422">
        <f t="shared" si="56"/>
        <v>412.69999999999993</v>
      </c>
      <c r="CT77" s="422">
        <f t="shared" si="57"/>
        <v>4867.3</v>
      </c>
      <c r="CW77" s="415"/>
    </row>
    <row r="78" spans="1:101" ht="12.75" customHeight="1" x14ac:dyDescent="0.3">
      <c r="A78" s="446">
        <v>42095</v>
      </c>
      <c r="B78" s="424">
        <v>90.3</v>
      </c>
      <c r="C78" s="423">
        <v>103.33969999999999</v>
      </c>
      <c r="D78" s="423">
        <v>138.30000000000001</v>
      </c>
      <c r="E78" s="423">
        <v>129.6</v>
      </c>
      <c r="F78" s="423">
        <f t="shared" si="44"/>
        <v>461.53970000000004</v>
      </c>
      <c r="G78" s="425">
        <v>361.5</v>
      </c>
      <c r="H78" s="424">
        <v>99.1</v>
      </c>
      <c r="I78" s="423">
        <v>171.1</v>
      </c>
      <c r="J78" s="425">
        <v>270.2</v>
      </c>
      <c r="K78" s="424">
        <v>440.5</v>
      </c>
      <c r="L78" s="423">
        <v>177.8</v>
      </c>
      <c r="M78" s="422">
        <v>82.2</v>
      </c>
      <c r="N78" s="424">
        <v>32.299999999999997</v>
      </c>
      <c r="O78" s="423">
        <v>57.423699999999997</v>
      </c>
      <c r="P78" s="423">
        <v>283.3</v>
      </c>
      <c r="Q78" s="423">
        <v>13.9</v>
      </c>
      <c r="R78" s="423">
        <f t="shared" si="45"/>
        <v>386.9237</v>
      </c>
      <c r="S78" s="425">
        <v>291.7</v>
      </c>
      <c r="T78" s="424">
        <v>53.2</v>
      </c>
      <c r="U78" s="423">
        <v>71.5</v>
      </c>
      <c r="V78" s="425">
        <f t="shared" si="46"/>
        <v>124.7</v>
      </c>
      <c r="W78" s="424">
        <v>358.6</v>
      </c>
      <c r="X78" s="423">
        <v>138.69999999999999</v>
      </c>
      <c r="Y78" s="422">
        <v>116.7</v>
      </c>
      <c r="Z78" s="424">
        <v>34.799999999999997</v>
      </c>
      <c r="AA78" s="423">
        <v>46.810699999999997</v>
      </c>
      <c r="AB78" s="423">
        <v>202.4</v>
      </c>
      <c r="AC78" s="423">
        <v>30.7</v>
      </c>
      <c r="AD78" s="423">
        <f t="shared" si="47"/>
        <v>314.71069999999997</v>
      </c>
      <c r="AE78" s="425">
        <v>241.6</v>
      </c>
      <c r="AF78" s="424">
        <v>82.8</v>
      </c>
      <c r="AG78" s="423">
        <v>59.1</v>
      </c>
      <c r="AH78" s="425">
        <f t="shared" si="48"/>
        <v>141.9</v>
      </c>
      <c r="AI78" s="424">
        <v>576.20000000000005</v>
      </c>
      <c r="AJ78" s="423">
        <v>172</v>
      </c>
      <c r="AK78" s="422">
        <v>90.6</v>
      </c>
      <c r="AL78" s="424">
        <v>7</v>
      </c>
      <c r="AM78" s="423">
        <v>12.4</v>
      </c>
      <c r="AN78" s="423">
        <v>82</v>
      </c>
      <c r="AO78" s="429" t="s">
        <v>241</v>
      </c>
      <c r="AP78" s="423">
        <f t="shared" si="49"/>
        <v>101.4</v>
      </c>
      <c r="AQ78" s="425">
        <v>81.400000000000006</v>
      </c>
      <c r="AR78" s="424">
        <v>16.100000000000001</v>
      </c>
      <c r="AS78" s="423">
        <v>11.9</v>
      </c>
      <c r="AT78" s="425">
        <v>27.9</v>
      </c>
      <c r="AU78" s="424">
        <v>144.6</v>
      </c>
      <c r="AV78" s="423">
        <v>48.8</v>
      </c>
      <c r="AW78" s="422">
        <v>23.2</v>
      </c>
      <c r="AX78" s="424">
        <v>17.899999999999999</v>
      </c>
      <c r="AY78" s="423">
        <v>22.8033</v>
      </c>
      <c r="AZ78" s="423">
        <v>115.9</v>
      </c>
      <c r="BA78" s="423">
        <v>0</v>
      </c>
      <c r="BB78" s="423">
        <f t="shared" si="50"/>
        <v>156.60329999999999</v>
      </c>
      <c r="BC78" s="425">
        <v>140.19999999999999</v>
      </c>
      <c r="BD78" s="427" t="s">
        <v>241</v>
      </c>
      <c r="BE78" s="426" t="s">
        <v>241</v>
      </c>
      <c r="BF78" s="425">
        <v>91.5</v>
      </c>
      <c r="BG78" s="424">
        <v>551.1</v>
      </c>
      <c r="BH78" s="423">
        <v>75.099999999999994</v>
      </c>
      <c r="BI78" s="422">
        <v>28.5</v>
      </c>
      <c r="BJ78" s="424">
        <v>3.9</v>
      </c>
      <c r="BK78" s="423" t="s">
        <v>241</v>
      </c>
      <c r="BL78" s="423">
        <v>31.2</v>
      </c>
      <c r="BM78" s="423">
        <v>0</v>
      </c>
      <c r="BN78" s="423">
        <f t="shared" si="51"/>
        <v>35.1</v>
      </c>
      <c r="BO78" s="425">
        <v>12.4</v>
      </c>
      <c r="BP78" s="427" t="s">
        <v>241</v>
      </c>
      <c r="BQ78" s="426" t="s">
        <v>241</v>
      </c>
      <c r="BR78" s="425" t="s">
        <v>241</v>
      </c>
      <c r="BS78" s="424">
        <v>37.799999999999997</v>
      </c>
      <c r="BT78" s="423">
        <v>3.8</v>
      </c>
      <c r="BU78" s="422">
        <v>6.2</v>
      </c>
      <c r="BV78" s="424">
        <v>1.6</v>
      </c>
      <c r="BW78" s="423" t="s">
        <v>241</v>
      </c>
      <c r="BX78" s="423">
        <v>8.5</v>
      </c>
      <c r="BY78" s="423">
        <v>0</v>
      </c>
      <c r="BZ78" s="423">
        <f t="shared" si="52"/>
        <v>10.1</v>
      </c>
      <c r="CA78" s="425">
        <v>4.8</v>
      </c>
      <c r="CB78" s="427" t="s">
        <v>241</v>
      </c>
      <c r="CC78" s="426" t="s">
        <v>241</v>
      </c>
      <c r="CD78" s="425">
        <v>15.3</v>
      </c>
      <c r="CE78" s="424">
        <v>40.299999999999997</v>
      </c>
      <c r="CF78" s="423">
        <v>8.6</v>
      </c>
      <c r="CG78" s="422">
        <v>3.5</v>
      </c>
      <c r="CH78" s="424">
        <v>187.8</v>
      </c>
      <c r="CI78" s="423">
        <v>243</v>
      </c>
      <c r="CJ78" s="423">
        <v>861.6</v>
      </c>
      <c r="CK78" s="423">
        <v>174.2</v>
      </c>
      <c r="CL78" s="423">
        <f t="shared" si="53"/>
        <v>1466.6000000000001</v>
      </c>
      <c r="CM78" s="425">
        <f t="shared" si="54"/>
        <v>1133.6000000000001</v>
      </c>
      <c r="CN78" s="424">
        <v>323.10000000000002</v>
      </c>
      <c r="CO78" s="423">
        <v>348.3</v>
      </c>
      <c r="CP78" s="425">
        <f t="shared" si="55"/>
        <v>671.40000000000009</v>
      </c>
      <c r="CQ78" s="424">
        <v>2148.9</v>
      </c>
      <c r="CR78" s="423">
        <v>624.70000000000005</v>
      </c>
      <c r="CS78" s="422">
        <f t="shared" si="56"/>
        <v>350.9</v>
      </c>
      <c r="CT78" s="422">
        <f t="shared" si="57"/>
        <v>4637.7999999999993</v>
      </c>
      <c r="CW78" s="415"/>
    </row>
    <row r="79" spans="1:101" ht="12.75" customHeight="1" x14ac:dyDescent="0.3">
      <c r="A79" s="446">
        <v>42125</v>
      </c>
      <c r="B79" s="424">
        <v>92.5</v>
      </c>
      <c r="C79" s="423">
        <v>103.027</v>
      </c>
      <c r="D79" s="423">
        <v>142.80000000000001</v>
      </c>
      <c r="E79" s="423">
        <v>129.19999999999999</v>
      </c>
      <c r="F79" s="423">
        <f t="shared" si="44"/>
        <v>467.52699999999999</v>
      </c>
      <c r="G79" s="425">
        <v>369</v>
      </c>
      <c r="H79" s="424">
        <v>101.1</v>
      </c>
      <c r="I79" s="423">
        <v>172.6</v>
      </c>
      <c r="J79" s="425">
        <v>273.60000000000002</v>
      </c>
      <c r="K79" s="424">
        <v>474.7</v>
      </c>
      <c r="L79" s="423">
        <v>194.9</v>
      </c>
      <c r="M79" s="422">
        <v>83.4</v>
      </c>
      <c r="N79" s="424">
        <v>32.4</v>
      </c>
      <c r="O79" s="423">
        <v>56.418999999999997</v>
      </c>
      <c r="P79" s="423">
        <v>291.3</v>
      </c>
      <c r="Q79" s="423">
        <v>14.7</v>
      </c>
      <c r="R79" s="423">
        <f t="shared" si="45"/>
        <v>394.81900000000002</v>
      </c>
      <c r="S79" s="425">
        <v>301.8</v>
      </c>
      <c r="T79" s="424">
        <v>50.1</v>
      </c>
      <c r="U79" s="423">
        <v>73.400000000000006</v>
      </c>
      <c r="V79" s="425">
        <f t="shared" si="46"/>
        <v>123.5</v>
      </c>
      <c r="W79" s="424">
        <v>375.6</v>
      </c>
      <c r="X79" s="423">
        <v>148</v>
      </c>
      <c r="Y79" s="422">
        <v>118.2</v>
      </c>
      <c r="Z79" s="424">
        <v>35.200000000000003</v>
      </c>
      <c r="AA79" s="423">
        <v>46.164999999999999</v>
      </c>
      <c r="AB79" s="423">
        <v>204.6</v>
      </c>
      <c r="AC79" s="423">
        <v>31.9</v>
      </c>
      <c r="AD79" s="423">
        <f t="shared" si="47"/>
        <v>317.86500000000001</v>
      </c>
      <c r="AE79" s="425">
        <v>248.4</v>
      </c>
      <c r="AF79" s="424">
        <v>80.3</v>
      </c>
      <c r="AG79" s="423">
        <v>58.1</v>
      </c>
      <c r="AH79" s="425">
        <f t="shared" si="48"/>
        <v>138.4</v>
      </c>
      <c r="AI79" s="424">
        <v>609.20000000000005</v>
      </c>
      <c r="AJ79" s="423">
        <v>190.1</v>
      </c>
      <c r="AK79" s="422">
        <v>78.7</v>
      </c>
      <c r="AL79" s="424">
        <v>7.2</v>
      </c>
      <c r="AM79" s="423">
        <v>12.5</v>
      </c>
      <c r="AN79" s="423">
        <v>82.9</v>
      </c>
      <c r="AO79" s="429" t="s">
        <v>241</v>
      </c>
      <c r="AP79" s="423">
        <f t="shared" si="49"/>
        <v>102.60000000000001</v>
      </c>
      <c r="AQ79" s="425">
        <v>84.7</v>
      </c>
      <c r="AR79" s="424">
        <v>14.7</v>
      </c>
      <c r="AS79" s="423">
        <v>11.9</v>
      </c>
      <c r="AT79" s="425">
        <v>26.7</v>
      </c>
      <c r="AU79" s="424">
        <v>146.30000000000001</v>
      </c>
      <c r="AV79" s="423">
        <v>51.8</v>
      </c>
      <c r="AW79" s="422">
        <v>23.2</v>
      </c>
      <c r="AX79" s="424">
        <v>18</v>
      </c>
      <c r="AY79" s="423">
        <v>22.385999999999999</v>
      </c>
      <c r="AZ79" s="423">
        <v>117.8</v>
      </c>
      <c r="BA79" s="423">
        <v>0</v>
      </c>
      <c r="BB79" s="423">
        <f t="shared" si="50"/>
        <v>158.18599999999998</v>
      </c>
      <c r="BC79" s="425">
        <v>143.80000000000001</v>
      </c>
      <c r="BD79" s="427" t="s">
        <v>241</v>
      </c>
      <c r="BE79" s="426" t="s">
        <v>241</v>
      </c>
      <c r="BF79" s="425">
        <v>88.6</v>
      </c>
      <c r="BG79" s="424">
        <v>571.5</v>
      </c>
      <c r="BH79" s="423">
        <v>80.099999999999994</v>
      </c>
      <c r="BI79" s="422">
        <v>38.9</v>
      </c>
      <c r="BJ79" s="424">
        <v>3.9</v>
      </c>
      <c r="BK79" s="423">
        <v>2.9430000000000001</v>
      </c>
      <c r="BL79" s="423">
        <v>30</v>
      </c>
      <c r="BM79" s="423">
        <v>0</v>
      </c>
      <c r="BN79" s="423">
        <f t="shared" si="51"/>
        <v>36.843000000000004</v>
      </c>
      <c r="BO79" s="425">
        <v>12.1</v>
      </c>
      <c r="BP79" s="427" t="s">
        <v>241</v>
      </c>
      <c r="BQ79" s="426" t="s">
        <v>241</v>
      </c>
      <c r="BR79" s="425" t="s">
        <v>241</v>
      </c>
      <c r="BS79" s="424">
        <v>36.200000000000003</v>
      </c>
      <c r="BT79" s="423">
        <v>3.7</v>
      </c>
      <c r="BU79" s="422">
        <v>5.9</v>
      </c>
      <c r="BV79" s="424">
        <v>1.6</v>
      </c>
      <c r="BW79" s="423">
        <v>0.436</v>
      </c>
      <c r="BX79" s="423">
        <v>8</v>
      </c>
      <c r="BY79" s="423">
        <v>0</v>
      </c>
      <c r="BZ79" s="423">
        <f t="shared" si="52"/>
        <v>10.036</v>
      </c>
      <c r="CA79" s="425">
        <v>4.8</v>
      </c>
      <c r="CB79" s="427" t="s">
        <v>241</v>
      </c>
      <c r="CC79" s="426" t="s">
        <v>241</v>
      </c>
      <c r="CD79" s="425">
        <v>15.5</v>
      </c>
      <c r="CE79" s="424">
        <v>49.9</v>
      </c>
      <c r="CF79" s="423">
        <v>9.6999999999999993</v>
      </c>
      <c r="CG79" s="422">
        <v>3.7</v>
      </c>
      <c r="CH79" s="424">
        <v>190.7</v>
      </c>
      <c r="CI79" s="423">
        <v>243.9</v>
      </c>
      <c r="CJ79" s="423">
        <v>877.4</v>
      </c>
      <c r="CK79" s="423">
        <v>175.8</v>
      </c>
      <c r="CL79" s="423">
        <f t="shared" si="53"/>
        <v>1487.8</v>
      </c>
      <c r="CM79" s="425">
        <f t="shared" si="54"/>
        <v>1164.5999999999999</v>
      </c>
      <c r="CN79" s="424">
        <v>316</v>
      </c>
      <c r="CO79" s="423">
        <v>350.4</v>
      </c>
      <c r="CP79" s="425">
        <f t="shared" si="55"/>
        <v>666.4</v>
      </c>
      <c r="CQ79" s="424">
        <v>2263.3000000000002</v>
      </c>
      <c r="CR79" s="423">
        <v>678.3</v>
      </c>
      <c r="CS79" s="422">
        <f t="shared" si="56"/>
        <v>351.99999999999994</v>
      </c>
      <c r="CT79" s="422">
        <f t="shared" si="57"/>
        <v>4769.5</v>
      </c>
      <c r="CW79" s="415"/>
    </row>
    <row r="80" spans="1:101" ht="12.75" customHeight="1" x14ac:dyDescent="0.3">
      <c r="A80" s="446">
        <v>42156</v>
      </c>
      <c r="B80" s="424">
        <v>88.9</v>
      </c>
      <c r="C80" s="423">
        <v>100.9794</v>
      </c>
      <c r="D80" s="423">
        <v>139.80000000000001</v>
      </c>
      <c r="E80" s="423">
        <v>123.2</v>
      </c>
      <c r="F80" s="423">
        <f t="shared" si="44"/>
        <v>452.87939999999998</v>
      </c>
      <c r="G80" s="425">
        <v>354.6</v>
      </c>
      <c r="H80" s="424">
        <v>100.3</v>
      </c>
      <c r="I80" s="423">
        <v>175.6</v>
      </c>
      <c r="J80" s="425">
        <v>275.89999999999998</v>
      </c>
      <c r="K80" s="424">
        <v>452.4</v>
      </c>
      <c r="L80" s="423">
        <v>186.7</v>
      </c>
      <c r="M80" s="422">
        <v>87.6</v>
      </c>
      <c r="N80" s="424">
        <v>31.8</v>
      </c>
      <c r="O80" s="423">
        <v>55.438600000000001</v>
      </c>
      <c r="P80" s="423">
        <v>279.8</v>
      </c>
      <c r="Q80" s="423">
        <v>14</v>
      </c>
      <c r="R80" s="423">
        <f t="shared" si="45"/>
        <v>381.03860000000003</v>
      </c>
      <c r="S80" s="425">
        <v>290.89999999999998</v>
      </c>
      <c r="T80" s="424">
        <v>50.4</v>
      </c>
      <c r="U80" s="423">
        <v>73.099999999999994</v>
      </c>
      <c r="V80" s="425">
        <f t="shared" si="46"/>
        <v>123.5</v>
      </c>
      <c r="W80" s="424">
        <v>353.1</v>
      </c>
      <c r="X80" s="423">
        <v>146.80000000000001</v>
      </c>
      <c r="Y80" s="422">
        <v>119.1</v>
      </c>
      <c r="Z80" s="424">
        <v>34</v>
      </c>
      <c r="AA80" s="423">
        <v>44.638400000000004</v>
      </c>
      <c r="AB80" s="423">
        <v>198.6</v>
      </c>
      <c r="AC80" s="423">
        <v>30.6</v>
      </c>
      <c r="AD80" s="423">
        <f t="shared" si="47"/>
        <v>307.83840000000004</v>
      </c>
      <c r="AE80" s="425">
        <v>237.3</v>
      </c>
      <c r="AF80" s="424">
        <v>81.900000000000006</v>
      </c>
      <c r="AG80" s="423">
        <v>61.1</v>
      </c>
      <c r="AH80" s="425">
        <f t="shared" si="48"/>
        <v>143</v>
      </c>
      <c r="AI80" s="424">
        <v>636.79999999999995</v>
      </c>
      <c r="AJ80" s="423">
        <v>192.6</v>
      </c>
      <c r="AK80" s="422">
        <v>85.8</v>
      </c>
      <c r="AL80" s="424">
        <v>6.9</v>
      </c>
      <c r="AM80" s="423">
        <v>11.9</v>
      </c>
      <c r="AN80" s="423">
        <v>81.599999999999994</v>
      </c>
      <c r="AO80" s="429" t="s">
        <v>241</v>
      </c>
      <c r="AP80" s="423">
        <f t="shared" si="49"/>
        <v>100.39999999999999</v>
      </c>
      <c r="AQ80" s="425">
        <v>80.099999999999994</v>
      </c>
      <c r="AR80" s="424">
        <v>14.3</v>
      </c>
      <c r="AS80" s="423">
        <v>12</v>
      </c>
      <c r="AT80" s="425">
        <v>26.4</v>
      </c>
      <c r="AU80" s="424">
        <v>135.9</v>
      </c>
      <c r="AV80" s="423">
        <v>48</v>
      </c>
      <c r="AW80" s="422">
        <v>22.5</v>
      </c>
      <c r="AX80" s="424">
        <v>17.399999999999999</v>
      </c>
      <c r="AY80" s="423">
        <v>21.157299999999999</v>
      </c>
      <c r="AZ80" s="423">
        <v>113.9</v>
      </c>
      <c r="BA80" s="423">
        <v>0</v>
      </c>
      <c r="BB80" s="423">
        <f t="shared" si="50"/>
        <v>152.4573</v>
      </c>
      <c r="BC80" s="425">
        <v>139.19999999999999</v>
      </c>
      <c r="BD80" s="427" t="s">
        <v>241</v>
      </c>
      <c r="BE80" s="426" t="s">
        <v>241</v>
      </c>
      <c r="BF80" s="425">
        <v>88.2</v>
      </c>
      <c r="BG80" s="424">
        <v>519.29999999999995</v>
      </c>
      <c r="BH80" s="423">
        <v>77.599999999999994</v>
      </c>
      <c r="BI80" s="422">
        <v>34.1</v>
      </c>
      <c r="BJ80" s="424">
        <v>3.8</v>
      </c>
      <c r="BK80" s="423" t="s">
        <v>241</v>
      </c>
      <c r="BL80" s="423">
        <v>29.4</v>
      </c>
      <c r="BM80" s="423">
        <v>0</v>
      </c>
      <c r="BN80" s="423">
        <f t="shared" si="51"/>
        <v>33.199999999999996</v>
      </c>
      <c r="BO80" s="425">
        <v>11.7</v>
      </c>
      <c r="BP80" s="427" t="s">
        <v>241</v>
      </c>
      <c r="BQ80" s="426" t="s">
        <v>241</v>
      </c>
      <c r="BR80" s="425" t="s">
        <v>241</v>
      </c>
      <c r="BS80" s="424">
        <v>35.9</v>
      </c>
      <c r="BT80" s="423">
        <v>3.5</v>
      </c>
      <c r="BU80" s="422">
        <v>5.0999999999999996</v>
      </c>
      <c r="BV80" s="424">
        <v>1.6</v>
      </c>
      <c r="BW80" s="423" t="s">
        <v>241</v>
      </c>
      <c r="BX80" s="423">
        <v>7.9</v>
      </c>
      <c r="BY80" s="423">
        <v>0</v>
      </c>
      <c r="BZ80" s="423">
        <f t="shared" si="52"/>
        <v>9.5</v>
      </c>
      <c r="CA80" s="425">
        <v>4.8</v>
      </c>
      <c r="CB80" s="427" t="s">
        <v>241</v>
      </c>
      <c r="CC80" s="426" t="s">
        <v>241</v>
      </c>
      <c r="CD80" s="425">
        <v>22.7</v>
      </c>
      <c r="CE80" s="424">
        <v>48.8</v>
      </c>
      <c r="CF80" s="423">
        <v>10.1</v>
      </c>
      <c r="CG80" s="422">
        <v>3.8</v>
      </c>
      <c r="CH80" s="424">
        <v>184.3</v>
      </c>
      <c r="CI80" s="423">
        <v>234.3</v>
      </c>
      <c r="CJ80" s="423">
        <v>850.9</v>
      </c>
      <c r="CK80" s="423">
        <v>167.8</v>
      </c>
      <c r="CL80" s="423">
        <f t="shared" si="53"/>
        <v>1437.3</v>
      </c>
      <c r="CM80" s="425">
        <f t="shared" si="54"/>
        <v>1118.5999999999999</v>
      </c>
      <c r="CN80" s="424">
        <v>322.60000000000002</v>
      </c>
      <c r="CO80" s="423">
        <v>356.9</v>
      </c>
      <c r="CP80" s="425">
        <f t="shared" si="55"/>
        <v>679.5</v>
      </c>
      <c r="CQ80" s="424">
        <v>2182.1999999999998</v>
      </c>
      <c r="CR80" s="423">
        <v>665.4</v>
      </c>
      <c r="CS80" s="422">
        <f t="shared" si="56"/>
        <v>358.00000000000006</v>
      </c>
      <c r="CT80" s="422">
        <f t="shared" si="57"/>
        <v>4657</v>
      </c>
      <c r="CW80" s="415"/>
    </row>
    <row r="81" spans="1:101" ht="12.75" customHeight="1" x14ac:dyDescent="0.3">
      <c r="A81" s="446">
        <v>42186</v>
      </c>
      <c r="B81" s="424">
        <v>98.6</v>
      </c>
      <c r="C81" s="423">
        <v>107.792</v>
      </c>
      <c r="D81" s="423">
        <v>154.30000000000001</v>
      </c>
      <c r="E81" s="423">
        <v>131.4</v>
      </c>
      <c r="F81" s="423">
        <f t="shared" si="44"/>
        <v>492.09199999999998</v>
      </c>
      <c r="G81" s="425">
        <v>391</v>
      </c>
      <c r="H81" s="424">
        <v>106</v>
      </c>
      <c r="I81" s="423">
        <v>185.1</v>
      </c>
      <c r="J81" s="425">
        <v>291.10000000000002</v>
      </c>
      <c r="K81" s="424">
        <v>479.5</v>
      </c>
      <c r="L81" s="423">
        <v>211.4</v>
      </c>
      <c r="M81" s="422">
        <v>88.1</v>
      </c>
      <c r="N81" s="424">
        <v>34.299999999999997</v>
      </c>
      <c r="O81" s="423">
        <v>57.920999999999999</v>
      </c>
      <c r="P81" s="423">
        <v>299.5</v>
      </c>
      <c r="Q81" s="423">
        <v>17.399999999999999</v>
      </c>
      <c r="R81" s="423">
        <f t="shared" si="45"/>
        <v>409.12099999999998</v>
      </c>
      <c r="S81" s="425">
        <v>314.39999999999998</v>
      </c>
      <c r="T81" s="424">
        <v>56.3</v>
      </c>
      <c r="U81" s="423">
        <v>75.099999999999994</v>
      </c>
      <c r="V81" s="425">
        <f t="shared" si="46"/>
        <v>131.39999999999998</v>
      </c>
      <c r="W81" s="424">
        <v>342.6</v>
      </c>
      <c r="X81" s="423">
        <v>154.6</v>
      </c>
      <c r="Y81" s="422">
        <v>120.7</v>
      </c>
      <c r="Z81" s="424">
        <v>38</v>
      </c>
      <c r="AA81" s="423">
        <v>47.713999999999999</v>
      </c>
      <c r="AB81" s="423">
        <v>218.2</v>
      </c>
      <c r="AC81" s="423">
        <v>34.299999999999997</v>
      </c>
      <c r="AD81" s="423">
        <f t="shared" si="47"/>
        <v>338.214</v>
      </c>
      <c r="AE81" s="425">
        <v>263.89999999999998</v>
      </c>
      <c r="AF81" s="424">
        <v>89.3</v>
      </c>
      <c r="AG81" s="423">
        <v>64.5</v>
      </c>
      <c r="AH81" s="425">
        <f t="shared" si="48"/>
        <v>153.80000000000001</v>
      </c>
      <c r="AI81" s="424">
        <v>653.20000000000005</v>
      </c>
      <c r="AJ81" s="423">
        <v>216</v>
      </c>
      <c r="AK81" s="422">
        <v>117.8</v>
      </c>
      <c r="AL81" s="424">
        <v>7.4</v>
      </c>
      <c r="AM81" s="423">
        <v>12.7</v>
      </c>
      <c r="AN81" s="423">
        <v>86.2</v>
      </c>
      <c r="AO81" s="429">
        <v>0</v>
      </c>
      <c r="AP81" s="423">
        <f t="shared" si="49"/>
        <v>106.30000000000001</v>
      </c>
      <c r="AQ81" s="425">
        <v>86.6</v>
      </c>
      <c r="AR81" s="424">
        <v>15.8</v>
      </c>
      <c r="AS81" s="423">
        <v>12.3</v>
      </c>
      <c r="AT81" s="425">
        <v>28.1</v>
      </c>
      <c r="AU81" s="424">
        <v>133.69999999999999</v>
      </c>
      <c r="AV81" s="423">
        <v>51.4</v>
      </c>
      <c r="AW81" s="422">
        <v>25.1</v>
      </c>
      <c r="AX81" s="424">
        <v>18.899999999999999</v>
      </c>
      <c r="AY81" s="423">
        <v>22.282</v>
      </c>
      <c r="AZ81" s="423">
        <v>123.4</v>
      </c>
      <c r="BA81" s="423">
        <v>0</v>
      </c>
      <c r="BB81" s="423">
        <f t="shared" si="50"/>
        <v>164.58199999999999</v>
      </c>
      <c r="BC81" s="425">
        <v>148.5</v>
      </c>
      <c r="BD81" s="427" t="s">
        <v>241</v>
      </c>
      <c r="BE81" s="426" t="s">
        <v>241</v>
      </c>
      <c r="BF81" s="425">
        <v>91</v>
      </c>
      <c r="BG81" s="424">
        <v>544.9</v>
      </c>
      <c r="BH81" s="423">
        <v>84.9</v>
      </c>
      <c r="BI81" s="422">
        <v>33.9</v>
      </c>
      <c r="BJ81" s="424">
        <v>4.0999999999999996</v>
      </c>
      <c r="BK81" s="423">
        <v>3.0019999999999998</v>
      </c>
      <c r="BL81" s="423">
        <v>31.5</v>
      </c>
      <c r="BM81" s="423">
        <v>0</v>
      </c>
      <c r="BN81" s="423">
        <f t="shared" si="51"/>
        <v>38.601999999999997</v>
      </c>
      <c r="BO81" s="425">
        <v>13.2</v>
      </c>
      <c r="BP81" s="427" t="s">
        <v>241</v>
      </c>
      <c r="BQ81" s="426" t="s">
        <v>241</v>
      </c>
      <c r="BR81" s="425" t="s">
        <v>241</v>
      </c>
      <c r="BS81" s="424">
        <v>34.799999999999997</v>
      </c>
      <c r="BT81" s="423">
        <v>4</v>
      </c>
      <c r="BU81" s="422">
        <v>5.0999999999999996</v>
      </c>
      <c r="BV81" s="424">
        <v>1.9</v>
      </c>
      <c r="BW81" s="423">
        <v>0.49099999999999999</v>
      </c>
      <c r="BX81" s="423">
        <v>9.6</v>
      </c>
      <c r="BY81" s="423">
        <v>0</v>
      </c>
      <c r="BZ81" s="423">
        <f t="shared" si="52"/>
        <v>11.991</v>
      </c>
      <c r="CA81" s="425">
        <v>5.7</v>
      </c>
      <c r="CB81" s="427" t="s">
        <v>241</v>
      </c>
      <c r="CC81" s="426" t="s">
        <v>241</v>
      </c>
      <c r="CD81" s="425">
        <v>25.9</v>
      </c>
      <c r="CE81" s="424">
        <v>51.8</v>
      </c>
      <c r="CF81" s="423">
        <v>11.2</v>
      </c>
      <c r="CG81" s="422">
        <v>3.9</v>
      </c>
      <c r="CH81" s="424">
        <v>203.2</v>
      </c>
      <c r="CI81" s="423">
        <v>251.9</v>
      </c>
      <c r="CJ81" s="423">
        <v>922.7</v>
      </c>
      <c r="CK81" s="423">
        <v>183.1</v>
      </c>
      <c r="CL81" s="423">
        <f t="shared" si="53"/>
        <v>1560.9</v>
      </c>
      <c r="CM81" s="425">
        <f t="shared" si="54"/>
        <v>1223.3</v>
      </c>
      <c r="CN81" s="424">
        <v>350</v>
      </c>
      <c r="CO81" s="423">
        <v>371.4</v>
      </c>
      <c r="CP81" s="425">
        <f t="shared" si="55"/>
        <v>721.4</v>
      </c>
      <c r="CQ81" s="424">
        <v>2240.4</v>
      </c>
      <c r="CR81" s="423">
        <v>733.4</v>
      </c>
      <c r="CS81" s="422">
        <f t="shared" si="56"/>
        <v>394.6</v>
      </c>
      <c r="CT81" s="422">
        <f t="shared" si="57"/>
        <v>4917.3000000000011</v>
      </c>
      <c r="CW81" s="415"/>
    </row>
    <row r="82" spans="1:101" ht="12.75" customHeight="1" x14ac:dyDescent="0.3">
      <c r="A82" s="446">
        <v>42217</v>
      </c>
      <c r="B82" s="424">
        <v>97.4</v>
      </c>
      <c r="C82" s="423">
        <v>110.322</v>
      </c>
      <c r="D82" s="423">
        <v>152.30000000000001</v>
      </c>
      <c r="E82" s="423">
        <v>128.5</v>
      </c>
      <c r="F82" s="423">
        <f t="shared" si="44"/>
        <v>488.52200000000005</v>
      </c>
      <c r="G82" s="425">
        <v>388.7</v>
      </c>
      <c r="H82" s="424">
        <v>101.1</v>
      </c>
      <c r="I82" s="423">
        <v>176.8</v>
      </c>
      <c r="J82" s="425">
        <v>277.89999999999998</v>
      </c>
      <c r="K82" s="424">
        <v>469.2</v>
      </c>
      <c r="L82" s="423">
        <v>204.7</v>
      </c>
      <c r="M82" s="422">
        <v>84.9</v>
      </c>
      <c r="N82" s="424">
        <v>35.299999999999997</v>
      </c>
      <c r="O82" s="423">
        <v>59.994</v>
      </c>
      <c r="P82" s="423">
        <v>301.8</v>
      </c>
      <c r="Q82" s="423">
        <v>16.8</v>
      </c>
      <c r="R82" s="423">
        <f t="shared" si="45"/>
        <v>413.89400000000001</v>
      </c>
      <c r="S82" s="425">
        <v>320.3</v>
      </c>
      <c r="T82" s="424">
        <v>50.7</v>
      </c>
      <c r="U82" s="423">
        <v>74.099999999999994</v>
      </c>
      <c r="V82" s="425">
        <f t="shared" si="46"/>
        <v>124.8</v>
      </c>
      <c r="W82" s="424">
        <v>338.4</v>
      </c>
      <c r="X82" s="423">
        <v>154.69999999999999</v>
      </c>
      <c r="Y82" s="422">
        <v>123.2</v>
      </c>
      <c r="Z82" s="424">
        <v>37.299999999999997</v>
      </c>
      <c r="AA82" s="423">
        <v>48.988</v>
      </c>
      <c r="AB82" s="423">
        <v>209.9</v>
      </c>
      <c r="AC82" s="423">
        <v>32.700000000000003</v>
      </c>
      <c r="AD82" s="423">
        <f t="shared" si="47"/>
        <v>328.88799999999998</v>
      </c>
      <c r="AE82" s="425">
        <v>260.10000000000002</v>
      </c>
      <c r="AF82" s="424">
        <v>88.8</v>
      </c>
      <c r="AG82" s="423">
        <v>63.4</v>
      </c>
      <c r="AH82" s="425">
        <f t="shared" si="48"/>
        <v>152.19999999999999</v>
      </c>
      <c r="AI82" s="424">
        <v>623.6</v>
      </c>
      <c r="AJ82" s="423">
        <v>195.3</v>
      </c>
      <c r="AK82" s="422">
        <v>93.7</v>
      </c>
      <c r="AL82" s="424">
        <v>7.7</v>
      </c>
      <c r="AM82" s="423">
        <v>13.2</v>
      </c>
      <c r="AN82" s="423">
        <v>85.9</v>
      </c>
      <c r="AO82" s="429" t="s">
        <v>241</v>
      </c>
      <c r="AP82" s="423">
        <f t="shared" si="49"/>
        <v>106.80000000000001</v>
      </c>
      <c r="AQ82" s="425">
        <v>87.6</v>
      </c>
      <c r="AR82" s="424">
        <v>14.8</v>
      </c>
      <c r="AS82" s="423">
        <v>11.2</v>
      </c>
      <c r="AT82" s="425">
        <v>26</v>
      </c>
      <c r="AU82" s="424">
        <v>128.30000000000001</v>
      </c>
      <c r="AV82" s="423">
        <v>50.6</v>
      </c>
      <c r="AW82" s="422">
        <v>23.9</v>
      </c>
      <c r="AX82" s="424">
        <v>19.600000000000001</v>
      </c>
      <c r="AY82" s="423">
        <v>23.495000000000001</v>
      </c>
      <c r="AZ82" s="423">
        <v>126.2</v>
      </c>
      <c r="BA82" s="423">
        <v>0</v>
      </c>
      <c r="BB82" s="423">
        <f t="shared" si="50"/>
        <v>169.29500000000002</v>
      </c>
      <c r="BC82" s="425">
        <v>153.69999999999999</v>
      </c>
      <c r="BD82" s="427" t="s">
        <v>241</v>
      </c>
      <c r="BE82" s="426" t="s">
        <v>241</v>
      </c>
      <c r="BF82" s="425">
        <v>84.9</v>
      </c>
      <c r="BG82" s="424">
        <v>518.4</v>
      </c>
      <c r="BH82" s="423">
        <v>83.6</v>
      </c>
      <c r="BI82" s="422">
        <v>31</v>
      </c>
      <c r="BJ82" s="424">
        <v>3.9</v>
      </c>
      <c r="BK82" s="423">
        <v>2.8690000000000002</v>
      </c>
      <c r="BL82" s="423">
        <v>30.3</v>
      </c>
      <c r="BM82" s="423">
        <v>0</v>
      </c>
      <c r="BN82" s="423">
        <f t="shared" si="51"/>
        <v>37.069000000000003</v>
      </c>
      <c r="BO82" s="425">
        <v>12.8</v>
      </c>
      <c r="BP82" s="427" t="s">
        <v>241</v>
      </c>
      <c r="BQ82" s="426" t="s">
        <v>241</v>
      </c>
      <c r="BR82" s="425" t="s">
        <v>241</v>
      </c>
      <c r="BS82" s="424">
        <v>32.700000000000003</v>
      </c>
      <c r="BT82" s="423">
        <v>3.9</v>
      </c>
      <c r="BU82" s="422">
        <v>5</v>
      </c>
      <c r="BV82" s="424">
        <v>1.8</v>
      </c>
      <c r="BW82" s="423">
        <v>0.49</v>
      </c>
      <c r="BX82" s="423">
        <v>8.5</v>
      </c>
      <c r="BY82" s="423">
        <v>0</v>
      </c>
      <c r="BZ82" s="423">
        <f t="shared" si="52"/>
        <v>10.79</v>
      </c>
      <c r="CA82" s="425">
        <v>5.4</v>
      </c>
      <c r="CB82" s="427" t="s">
        <v>241</v>
      </c>
      <c r="CC82" s="426" t="s">
        <v>241</v>
      </c>
      <c r="CD82" s="425">
        <v>18.100000000000001</v>
      </c>
      <c r="CE82" s="424">
        <v>58.3</v>
      </c>
      <c r="CF82" s="423">
        <v>10.8</v>
      </c>
      <c r="CG82" s="422">
        <v>4.0999999999999996</v>
      </c>
      <c r="CH82" s="424">
        <v>202.9</v>
      </c>
      <c r="CI82" s="423">
        <v>259.39999999999998</v>
      </c>
      <c r="CJ82" s="423">
        <v>914.8</v>
      </c>
      <c r="CK82" s="423">
        <v>178</v>
      </c>
      <c r="CL82" s="423">
        <f t="shared" si="53"/>
        <v>1555.1</v>
      </c>
      <c r="CM82" s="425">
        <f t="shared" si="54"/>
        <v>1228.6000000000001</v>
      </c>
      <c r="CN82" s="424">
        <v>326.10000000000002</v>
      </c>
      <c r="CO82" s="423">
        <v>357.8</v>
      </c>
      <c r="CP82" s="425">
        <f t="shared" si="55"/>
        <v>683.90000000000009</v>
      </c>
      <c r="CQ82" s="424">
        <v>2168.8000000000002</v>
      </c>
      <c r="CR82" s="423">
        <v>703.6</v>
      </c>
      <c r="CS82" s="422">
        <f t="shared" si="56"/>
        <v>365.8</v>
      </c>
      <c r="CT82" s="422">
        <f t="shared" si="57"/>
        <v>4773.6000000000004</v>
      </c>
      <c r="CW82" s="415"/>
    </row>
    <row r="83" spans="1:101" ht="12.75" customHeight="1" x14ac:dyDescent="0.3">
      <c r="A83" s="446">
        <v>42248</v>
      </c>
      <c r="B83" s="424">
        <v>90.9</v>
      </c>
      <c r="C83" s="423">
        <v>108.26300000000001</v>
      </c>
      <c r="D83" s="423">
        <v>149.6</v>
      </c>
      <c r="E83" s="423">
        <v>118.7</v>
      </c>
      <c r="F83" s="423">
        <f t="shared" si="44"/>
        <v>467.46300000000002</v>
      </c>
      <c r="G83" s="425">
        <v>364.8</v>
      </c>
      <c r="H83" s="424">
        <v>104.9</v>
      </c>
      <c r="I83" s="423">
        <v>187.2</v>
      </c>
      <c r="J83" s="425">
        <v>292.10000000000002</v>
      </c>
      <c r="K83" s="424">
        <v>475.4</v>
      </c>
      <c r="L83" s="423">
        <v>204.1</v>
      </c>
      <c r="M83" s="422">
        <v>89.6</v>
      </c>
      <c r="N83" s="424">
        <v>32.200000000000003</v>
      </c>
      <c r="O83" s="423">
        <v>58.341999999999999</v>
      </c>
      <c r="P83" s="423">
        <v>278.3</v>
      </c>
      <c r="Q83" s="423">
        <v>16.100000000000001</v>
      </c>
      <c r="R83" s="423">
        <f t="shared" si="45"/>
        <v>384.94200000000001</v>
      </c>
      <c r="S83" s="425">
        <v>292.3</v>
      </c>
      <c r="T83" s="424">
        <v>53.3</v>
      </c>
      <c r="U83" s="423">
        <v>76.900000000000006</v>
      </c>
      <c r="V83" s="425">
        <f t="shared" si="46"/>
        <v>130.19999999999999</v>
      </c>
      <c r="W83" s="424">
        <v>362</v>
      </c>
      <c r="X83" s="423">
        <v>156.9</v>
      </c>
      <c r="Y83" s="422">
        <v>114.4</v>
      </c>
      <c r="Z83" s="424">
        <v>34.799999999999997</v>
      </c>
      <c r="AA83" s="423">
        <v>48.216000000000001</v>
      </c>
      <c r="AB83" s="423">
        <v>200.9</v>
      </c>
      <c r="AC83" s="423">
        <v>30.7</v>
      </c>
      <c r="AD83" s="423">
        <f t="shared" si="47"/>
        <v>314.61599999999999</v>
      </c>
      <c r="AE83" s="425">
        <v>247.7</v>
      </c>
      <c r="AF83" s="424">
        <v>88.3</v>
      </c>
      <c r="AG83" s="423">
        <v>61.1</v>
      </c>
      <c r="AH83" s="425">
        <f t="shared" si="48"/>
        <v>149.4</v>
      </c>
      <c r="AI83" s="424">
        <v>610.1</v>
      </c>
      <c r="AJ83" s="423">
        <v>192.4</v>
      </c>
      <c r="AK83" s="422">
        <v>106.7</v>
      </c>
      <c r="AL83" s="424">
        <v>7.2</v>
      </c>
      <c r="AM83" s="423">
        <v>13.3</v>
      </c>
      <c r="AN83" s="423">
        <v>82.4</v>
      </c>
      <c r="AO83" s="429">
        <v>0</v>
      </c>
      <c r="AP83" s="423">
        <f t="shared" si="49"/>
        <v>102.9</v>
      </c>
      <c r="AQ83" s="425">
        <v>82.8</v>
      </c>
      <c r="AR83" s="424">
        <v>15.3</v>
      </c>
      <c r="AS83" s="423">
        <v>11.5</v>
      </c>
      <c r="AT83" s="425">
        <v>26.9</v>
      </c>
      <c r="AU83" s="424">
        <v>139.30000000000001</v>
      </c>
      <c r="AV83" s="423">
        <v>52.9</v>
      </c>
      <c r="AW83" s="422">
        <v>23.5</v>
      </c>
      <c r="AX83" s="424">
        <v>18</v>
      </c>
      <c r="AY83" s="423">
        <v>23.175999999999998</v>
      </c>
      <c r="AZ83" s="423">
        <v>117.3</v>
      </c>
      <c r="BA83" s="423" t="s">
        <v>241</v>
      </c>
      <c r="BB83" s="423">
        <f t="shared" si="50"/>
        <v>158.476</v>
      </c>
      <c r="BC83" s="425">
        <v>143.1</v>
      </c>
      <c r="BD83" s="427" t="s">
        <v>241</v>
      </c>
      <c r="BE83" s="426" t="s">
        <v>241</v>
      </c>
      <c r="BF83" s="425">
        <v>86.3</v>
      </c>
      <c r="BG83" s="424">
        <v>501.5</v>
      </c>
      <c r="BH83" s="423">
        <v>81.599999999999994</v>
      </c>
      <c r="BI83" s="422">
        <v>29.4</v>
      </c>
      <c r="BJ83" s="424">
        <v>4</v>
      </c>
      <c r="BK83" s="423">
        <v>3.0179999999999998</v>
      </c>
      <c r="BL83" s="423">
        <v>29.9</v>
      </c>
      <c r="BM83" s="423">
        <v>0</v>
      </c>
      <c r="BN83" s="423">
        <f t="shared" si="51"/>
        <v>36.917999999999999</v>
      </c>
      <c r="BO83" s="425">
        <v>11.6</v>
      </c>
      <c r="BP83" s="427" t="s">
        <v>241</v>
      </c>
      <c r="BQ83" s="426" t="s">
        <v>241</v>
      </c>
      <c r="BR83" s="425" t="s">
        <v>241</v>
      </c>
      <c r="BS83" s="424">
        <v>35.5</v>
      </c>
      <c r="BT83" s="423">
        <v>3.8</v>
      </c>
      <c r="BU83" s="422">
        <v>4.5</v>
      </c>
      <c r="BV83" s="424">
        <v>1.6</v>
      </c>
      <c r="BW83" s="423">
        <v>0.44700000000000001</v>
      </c>
      <c r="BX83" s="423">
        <v>7.8</v>
      </c>
      <c r="BY83" s="423">
        <v>0</v>
      </c>
      <c r="BZ83" s="423">
        <f t="shared" si="52"/>
        <v>9.8469999999999995</v>
      </c>
      <c r="CA83" s="425">
        <v>4.5999999999999996</v>
      </c>
      <c r="CB83" s="427" t="s">
        <v>241</v>
      </c>
      <c r="CC83" s="426" t="s">
        <v>241</v>
      </c>
      <c r="CD83" s="425">
        <v>15.4</v>
      </c>
      <c r="CE83" s="424">
        <v>58.8</v>
      </c>
      <c r="CF83" s="423">
        <v>9</v>
      </c>
      <c r="CG83" s="422">
        <v>4</v>
      </c>
      <c r="CH83" s="424">
        <v>188.8</v>
      </c>
      <c r="CI83" s="423">
        <v>254.8</v>
      </c>
      <c r="CJ83" s="423">
        <v>866.3</v>
      </c>
      <c r="CK83" s="423">
        <v>165.5</v>
      </c>
      <c r="CL83" s="423">
        <f t="shared" si="53"/>
        <v>1475.4</v>
      </c>
      <c r="CM83" s="425">
        <f t="shared" si="54"/>
        <v>1146.8999999999996</v>
      </c>
      <c r="CN83" s="424">
        <v>332</v>
      </c>
      <c r="CO83" s="423">
        <v>368.2</v>
      </c>
      <c r="CP83" s="425">
        <f t="shared" si="55"/>
        <v>700.2</v>
      </c>
      <c r="CQ83" s="424">
        <v>2182.5</v>
      </c>
      <c r="CR83" s="423">
        <v>700.6</v>
      </c>
      <c r="CS83" s="422">
        <f t="shared" si="56"/>
        <v>372.09999999999997</v>
      </c>
      <c r="CT83" s="422">
        <f t="shared" si="57"/>
        <v>4730.2000000000007</v>
      </c>
      <c r="CW83" s="415"/>
    </row>
    <row r="84" spans="1:101" ht="12.75" customHeight="1" x14ac:dyDescent="0.3">
      <c r="A84" s="446">
        <v>42278</v>
      </c>
      <c r="B84" s="424">
        <v>95.5</v>
      </c>
      <c r="C84" s="423">
        <v>114.8154</v>
      </c>
      <c r="D84" s="423">
        <v>154.19999999999999</v>
      </c>
      <c r="E84" s="423">
        <v>122.8</v>
      </c>
      <c r="F84" s="423">
        <f t="shared" si="44"/>
        <v>487.31540000000001</v>
      </c>
      <c r="G84" s="425">
        <v>379.8</v>
      </c>
      <c r="H84" s="424">
        <v>100</v>
      </c>
      <c r="I84" s="423">
        <v>182.5</v>
      </c>
      <c r="J84" s="425">
        <v>282.5</v>
      </c>
      <c r="K84" s="424">
        <v>480.9</v>
      </c>
      <c r="L84" s="423">
        <v>210.6</v>
      </c>
      <c r="M84" s="422">
        <v>96.3</v>
      </c>
      <c r="N84" s="424">
        <v>35</v>
      </c>
      <c r="O84" s="423">
        <v>64.234099999999998</v>
      </c>
      <c r="P84" s="423">
        <v>296.8</v>
      </c>
      <c r="Q84" s="423">
        <v>16.2</v>
      </c>
      <c r="R84" s="423">
        <f t="shared" si="45"/>
        <v>412.23410000000001</v>
      </c>
      <c r="S84" s="425">
        <v>313.7</v>
      </c>
      <c r="T84" s="424">
        <v>55.9</v>
      </c>
      <c r="U84" s="423">
        <v>77.3</v>
      </c>
      <c r="V84" s="425">
        <f t="shared" si="46"/>
        <v>133.19999999999999</v>
      </c>
      <c r="W84" s="424">
        <v>389.7</v>
      </c>
      <c r="X84" s="423">
        <v>162</v>
      </c>
      <c r="Y84" s="422">
        <v>114.9</v>
      </c>
      <c r="Z84" s="424">
        <v>37.1</v>
      </c>
      <c r="AA84" s="423">
        <v>51.046399999999998</v>
      </c>
      <c r="AB84" s="423">
        <v>205.5</v>
      </c>
      <c r="AC84" s="423">
        <v>31.9</v>
      </c>
      <c r="AD84" s="423">
        <f t="shared" si="47"/>
        <v>325.54639999999995</v>
      </c>
      <c r="AE84" s="425">
        <v>259.89999999999998</v>
      </c>
      <c r="AF84" s="424">
        <v>89</v>
      </c>
      <c r="AG84" s="423">
        <v>64.900000000000006</v>
      </c>
      <c r="AH84" s="425">
        <f t="shared" si="48"/>
        <v>153.9</v>
      </c>
      <c r="AI84" s="424">
        <v>615.6</v>
      </c>
      <c r="AJ84" s="423">
        <v>195.6</v>
      </c>
      <c r="AK84" s="422">
        <v>117.2</v>
      </c>
      <c r="AL84" s="424">
        <v>7.7</v>
      </c>
      <c r="AM84" s="423">
        <v>13.5</v>
      </c>
      <c r="AN84" s="423">
        <v>85</v>
      </c>
      <c r="AO84" s="429">
        <v>0</v>
      </c>
      <c r="AP84" s="423">
        <f t="shared" si="49"/>
        <v>106.2</v>
      </c>
      <c r="AQ84" s="425">
        <v>85.7</v>
      </c>
      <c r="AR84" s="424">
        <v>16.899999999999999</v>
      </c>
      <c r="AS84" s="423">
        <v>11.9</v>
      </c>
      <c r="AT84" s="425">
        <v>28.8</v>
      </c>
      <c r="AU84" s="424">
        <v>147.69999999999999</v>
      </c>
      <c r="AV84" s="423">
        <v>53.9</v>
      </c>
      <c r="AW84" s="422">
        <v>24.5</v>
      </c>
      <c r="AX84" s="424">
        <v>18.600000000000001</v>
      </c>
      <c r="AY84" s="423">
        <v>24.099499999999999</v>
      </c>
      <c r="AZ84" s="423">
        <v>121.9</v>
      </c>
      <c r="BA84" s="423" t="s">
        <v>241</v>
      </c>
      <c r="BB84" s="423">
        <f t="shared" si="50"/>
        <v>164.59950000000001</v>
      </c>
      <c r="BC84" s="425">
        <v>149.4</v>
      </c>
      <c r="BD84" s="427" t="s">
        <v>241</v>
      </c>
      <c r="BE84" s="426" t="s">
        <v>241</v>
      </c>
      <c r="BF84" s="425">
        <v>87.2</v>
      </c>
      <c r="BG84" s="424">
        <v>565.20000000000005</v>
      </c>
      <c r="BH84" s="423">
        <v>83.9</v>
      </c>
      <c r="BI84" s="422">
        <v>26.2</v>
      </c>
      <c r="BJ84" s="424">
        <v>4.2</v>
      </c>
      <c r="BK84" s="423" t="s">
        <v>241</v>
      </c>
      <c r="BL84" s="423">
        <v>31.6</v>
      </c>
      <c r="BM84" s="423">
        <v>0</v>
      </c>
      <c r="BN84" s="423">
        <f t="shared" si="51"/>
        <v>35.800000000000004</v>
      </c>
      <c r="BO84" s="425">
        <v>12.3</v>
      </c>
      <c r="BP84" s="427" t="s">
        <v>241</v>
      </c>
      <c r="BQ84" s="426" t="s">
        <v>241</v>
      </c>
      <c r="BR84" s="425" t="s">
        <v>241</v>
      </c>
      <c r="BS84" s="424">
        <v>37.9</v>
      </c>
      <c r="BT84" s="423">
        <v>4.0999999999999996</v>
      </c>
      <c r="BU84" s="422">
        <v>4.4000000000000004</v>
      </c>
      <c r="BV84" s="424">
        <v>1.6</v>
      </c>
      <c r="BW84" s="423" t="s">
        <v>241</v>
      </c>
      <c r="BX84" s="423">
        <v>7.8</v>
      </c>
      <c r="BY84" s="423">
        <v>0</v>
      </c>
      <c r="BZ84" s="423">
        <f t="shared" si="52"/>
        <v>9.4</v>
      </c>
      <c r="CA84" s="425">
        <v>4.7</v>
      </c>
      <c r="CB84" s="427" t="s">
        <v>241</v>
      </c>
      <c r="CC84" s="426" t="s">
        <v>241</v>
      </c>
      <c r="CD84" s="425">
        <v>18.5</v>
      </c>
      <c r="CE84" s="424">
        <v>58.1</v>
      </c>
      <c r="CF84" s="423">
        <v>8.8000000000000007</v>
      </c>
      <c r="CG84" s="422">
        <v>3.6</v>
      </c>
      <c r="CH84" s="424">
        <v>199.8</v>
      </c>
      <c r="CI84" s="423">
        <v>267.89999999999998</v>
      </c>
      <c r="CJ84" s="423">
        <v>902.9</v>
      </c>
      <c r="CK84" s="423">
        <v>171</v>
      </c>
      <c r="CL84" s="423">
        <f t="shared" si="53"/>
        <v>1541.6</v>
      </c>
      <c r="CM84" s="425">
        <f t="shared" si="54"/>
        <v>1205.5</v>
      </c>
      <c r="CN84" s="424">
        <v>335.7</v>
      </c>
      <c r="CO84" s="423">
        <v>368.4</v>
      </c>
      <c r="CP84" s="425">
        <f t="shared" si="55"/>
        <v>704.09999999999991</v>
      </c>
      <c r="CQ84" s="424">
        <v>2295.1</v>
      </c>
      <c r="CR84" s="423">
        <v>718.9</v>
      </c>
      <c r="CS84" s="422">
        <f t="shared" si="56"/>
        <v>387.09999999999997</v>
      </c>
      <c r="CT84" s="422">
        <f t="shared" si="57"/>
        <v>4927.8999999999996</v>
      </c>
      <c r="CW84" s="415"/>
    </row>
    <row r="85" spans="1:101" ht="12.75" customHeight="1" x14ac:dyDescent="0.3">
      <c r="A85" s="446">
        <v>42309</v>
      </c>
      <c r="B85" s="424">
        <v>92.5</v>
      </c>
      <c r="C85" s="423">
        <v>113.56160000000001</v>
      </c>
      <c r="D85" s="423">
        <v>153.80000000000001</v>
      </c>
      <c r="E85" s="423">
        <v>120.7</v>
      </c>
      <c r="F85" s="423">
        <f t="shared" ref="F85:F116" si="58">SUM(B85:E85)</f>
        <v>480.5616</v>
      </c>
      <c r="G85" s="425">
        <v>374.2</v>
      </c>
      <c r="H85" s="424">
        <v>99.2</v>
      </c>
      <c r="I85" s="423">
        <v>186.6</v>
      </c>
      <c r="J85" s="425">
        <v>285.8</v>
      </c>
      <c r="K85" s="424">
        <v>471.4</v>
      </c>
      <c r="L85" s="423">
        <v>208.3</v>
      </c>
      <c r="M85" s="422">
        <v>95.6</v>
      </c>
      <c r="N85" s="424">
        <v>33</v>
      </c>
      <c r="O85" s="423">
        <v>62.286300000000004</v>
      </c>
      <c r="P85" s="423">
        <v>282.60000000000002</v>
      </c>
      <c r="Q85" s="423">
        <v>16</v>
      </c>
      <c r="R85" s="423">
        <f t="shared" ref="R85:R116" si="59">SUM(N85:Q85)</f>
        <v>393.88630000000001</v>
      </c>
      <c r="S85" s="425">
        <v>301</v>
      </c>
      <c r="T85" s="424">
        <v>52.7</v>
      </c>
      <c r="U85" s="423">
        <v>78.099999999999994</v>
      </c>
      <c r="V85" s="425">
        <f t="shared" ref="V85:V116" si="60">SUM(T85:U85)</f>
        <v>130.80000000000001</v>
      </c>
      <c r="W85" s="424">
        <v>389.6</v>
      </c>
      <c r="X85" s="423">
        <v>159.9</v>
      </c>
      <c r="Y85" s="422">
        <v>124</v>
      </c>
      <c r="Z85" s="424">
        <v>34.9</v>
      </c>
      <c r="AA85" s="423">
        <v>49.721800000000002</v>
      </c>
      <c r="AB85" s="423">
        <v>195.8</v>
      </c>
      <c r="AC85" s="423">
        <v>31</v>
      </c>
      <c r="AD85" s="423">
        <f t="shared" ref="AD85:AD116" si="61">SUM(Z85:AC85)</f>
        <v>311.42180000000002</v>
      </c>
      <c r="AE85" s="425">
        <v>249</v>
      </c>
      <c r="AF85" s="424">
        <v>87.3</v>
      </c>
      <c r="AG85" s="423">
        <v>60.7</v>
      </c>
      <c r="AH85" s="425">
        <f t="shared" ref="AH85:AH116" si="62">SUM(AF85:AG85)</f>
        <v>148</v>
      </c>
      <c r="AI85" s="424">
        <v>579.6</v>
      </c>
      <c r="AJ85" s="423">
        <v>197.9</v>
      </c>
      <c r="AK85" s="422">
        <v>114.9</v>
      </c>
      <c r="AL85" s="424">
        <v>7.2</v>
      </c>
      <c r="AM85" s="423">
        <v>13.3</v>
      </c>
      <c r="AN85" s="423">
        <v>82.2</v>
      </c>
      <c r="AO85" s="429">
        <v>0</v>
      </c>
      <c r="AP85" s="423">
        <f t="shared" ref="AP85:AP116" si="63">SUM(AL85:AO85)</f>
        <v>102.7</v>
      </c>
      <c r="AQ85" s="425">
        <v>82.8</v>
      </c>
      <c r="AR85" s="424">
        <v>16.399999999999999</v>
      </c>
      <c r="AS85" s="423">
        <v>11.6</v>
      </c>
      <c r="AT85" s="425">
        <v>28</v>
      </c>
      <c r="AU85" s="424">
        <v>161</v>
      </c>
      <c r="AV85" s="423">
        <v>51.1</v>
      </c>
      <c r="AW85" s="422">
        <v>25.5</v>
      </c>
      <c r="AX85" s="424">
        <v>18.3</v>
      </c>
      <c r="AY85" s="423">
        <v>24.367900000000002</v>
      </c>
      <c r="AZ85" s="423">
        <v>120.3</v>
      </c>
      <c r="BA85" s="423" t="s">
        <v>241</v>
      </c>
      <c r="BB85" s="423">
        <f t="shared" ref="BB85:BB116" si="64">SUM(AX85:BA85)</f>
        <v>162.96789999999999</v>
      </c>
      <c r="BC85" s="425">
        <v>149.30000000000001</v>
      </c>
      <c r="BD85" s="427" t="s">
        <v>241</v>
      </c>
      <c r="BE85" s="426" t="s">
        <v>241</v>
      </c>
      <c r="BF85" s="425">
        <v>84.5</v>
      </c>
      <c r="BG85" s="424">
        <v>564.20000000000005</v>
      </c>
      <c r="BH85" s="423">
        <v>81.8</v>
      </c>
      <c r="BI85" s="422">
        <v>26.9</v>
      </c>
      <c r="BJ85" s="424">
        <v>4.0999999999999996</v>
      </c>
      <c r="BK85" s="423" t="s">
        <v>241</v>
      </c>
      <c r="BL85" s="423">
        <v>30.6</v>
      </c>
      <c r="BM85" s="423">
        <v>0</v>
      </c>
      <c r="BN85" s="423">
        <f t="shared" ref="BN85:BN116" si="65">SUM(BJ85:BM85)</f>
        <v>34.700000000000003</v>
      </c>
      <c r="BO85" s="425">
        <v>12.2</v>
      </c>
      <c r="BP85" s="427" t="s">
        <v>241</v>
      </c>
      <c r="BQ85" s="426" t="s">
        <v>241</v>
      </c>
      <c r="BR85" s="425" t="s">
        <v>241</v>
      </c>
      <c r="BS85" s="424">
        <v>42</v>
      </c>
      <c r="BT85" s="423">
        <v>4</v>
      </c>
      <c r="BU85" s="422">
        <v>6.2</v>
      </c>
      <c r="BV85" s="424">
        <v>1.6</v>
      </c>
      <c r="BW85" s="423" t="s">
        <v>241</v>
      </c>
      <c r="BX85" s="423">
        <v>7.5</v>
      </c>
      <c r="BY85" s="423">
        <v>0</v>
      </c>
      <c r="BZ85" s="423">
        <f t="shared" ref="BZ85:BZ116" si="66">SUM(BV85:BY85)</f>
        <v>9.1</v>
      </c>
      <c r="CA85" s="425">
        <v>4.7</v>
      </c>
      <c r="CB85" s="427" t="s">
        <v>241</v>
      </c>
      <c r="CC85" s="426" t="s">
        <v>241</v>
      </c>
      <c r="CD85" s="425">
        <v>16.100000000000001</v>
      </c>
      <c r="CE85" s="424">
        <v>43.6</v>
      </c>
      <c r="CF85" s="423">
        <v>8.4</v>
      </c>
      <c r="CG85" s="422">
        <v>3.9</v>
      </c>
      <c r="CH85" s="424">
        <v>191.6</v>
      </c>
      <c r="CI85" s="423">
        <v>263.5</v>
      </c>
      <c r="CJ85" s="423">
        <v>873</v>
      </c>
      <c r="CK85" s="423">
        <v>167.8</v>
      </c>
      <c r="CL85" s="423">
        <f t="shared" ref="CL85:CL116" si="67">SUM(CH85:CK85)</f>
        <v>1495.8999999999999</v>
      </c>
      <c r="CM85" s="425">
        <f t="shared" ref="CM85:CM116" si="68">SUM(G85,S85,AE85,AQ85,BC85,BO85,CA85)</f>
        <v>1173.2</v>
      </c>
      <c r="CN85" s="424">
        <v>325.5</v>
      </c>
      <c r="CO85" s="423">
        <v>367.6</v>
      </c>
      <c r="CP85" s="425">
        <f t="shared" ref="CP85:CP116" si="69">SUM(CN85:CO85)</f>
        <v>693.1</v>
      </c>
      <c r="CQ85" s="424">
        <v>2251.4</v>
      </c>
      <c r="CR85" s="423">
        <v>711.3</v>
      </c>
      <c r="CS85" s="422">
        <f t="shared" ref="CS85:CS116" si="70">SUM(M85,Y85,AK85,AW85,BI85,BU85,CG85)</f>
        <v>396.99999999999994</v>
      </c>
      <c r="CT85" s="422">
        <f t="shared" ref="CT85:CT116" si="71">SUM(CL85,CP85,CQ85,CS85)</f>
        <v>4837.3999999999996</v>
      </c>
      <c r="CW85" s="415"/>
    </row>
    <row r="86" spans="1:101" ht="12.75" customHeight="1" x14ac:dyDescent="0.3">
      <c r="A86" s="446">
        <v>42339</v>
      </c>
      <c r="B86" s="424">
        <v>103.7</v>
      </c>
      <c r="C86" s="423">
        <v>128.19</v>
      </c>
      <c r="D86" s="423">
        <v>169.8</v>
      </c>
      <c r="E86" s="423">
        <v>128.69999999999999</v>
      </c>
      <c r="F86" s="423">
        <f t="shared" si="58"/>
        <v>530.39</v>
      </c>
      <c r="G86" s="425">
        <v>420.7</v>
      </c>
      <c r="H86" s="424">
        <v>111.6</v>
      </c>
      <c r="I86" s="423">
        <v>199.7</v>
      </c>
      <c r="J86" s="425">
        <v>311.2</v>
      </c>
      <c r="K86" s="424">
        <v>482.2</v>
      </c>
      <c r="L86" s="423">
        <v>215.7</v>
      </c>
      <c r="M86" s="422">
        <v>105.1</v>
      </c>
      <c r="N86" s="424">
        <v>38.5</v>
      </c>
      <c r="O86" s="423">
        <v>68.308000000000007</v>
      </c>
      <c r="P86" s="423">
        <v>311</v>
      </c>
      <c r="Q86" s="423">
        <v>18</v>
      </c>
      <c r="R86" s="423">
        <f t="shared" si="59"/>
        <v>435.80799999999999</v>
      </c>
      <c r="S86" s="425">
        <v>334.9</v>
      </c>
      <c r="T86" s="424">
        <v>55.8</v>
      </c>
      <c r="U86" s="423">
        <v>83.4</v>
      </c>
      <c r="V86" s="425">
        <f t="shared" si="60"/>
        <v>139.19999999999999</v>
      </c>
      <c r="W86" s="424">
        <v>393.6</v>
      </c>
      <c r="X86" s="423">
        <v>174.5</v>
      </c>
      <c r="Y86" s="422">
        <v>124.3</v>
      </c>
      <c r="Z86" s="424">
        <v>39.1</v>
      </c>
      <c r="AA86" s="423">
        <v>52.279000000000003</v>
      </c>
      <c r="AB86" s="423">
        <v>210.9</v>
      </c>
      <c r="AC86" s="423">
        <v>33.1</v>
      </c>
      <c r="AD86" s="423">
        <f t="shared" si="61"/>
        <v>335.37900000000002</v>
      </c>
      <c r="AE86" s="425">
        <v>274.39999999999998</v>
      </c>
      <c r="AF86" s="424">
        <v>85.7</v>
      </c>
      <c r="AG86" s="423">
        <v>65.2</v>
      </c>
      <c r="AH86" s="425">
        <f t="shared" si="62"/>
        <v>150.9</v>
      </c>
      <c r="AI86" s="424">
        <v>550.4</v>
      </c>
      <c r="AJ86" s="423">
        <v>202.7</v>
      </c>
      <c r="AK86" s="422">
        <v>108.6</v>
      </c>
      <c r="AL86" s="424">
        <v>8.4</v>
      </c>
      <c r="AM86" s="423">
        <v>14.8</v>
      </c>
      <c r="AN86" s="423">
        <v>91.9</v>
      </c>
      <c r="AO86" s="429">
        <v>0</v>
      </c>
      <c r="AP86" s="423">
        <f t="shared" si="63"/>
        <v>115.10000000000001</v>
      </c>
      <c r="AQ86" s="425">
        <v>92.1</v>
      </c>
      <c r="AR86" s="424">
        <v>15</v>
      </c>
      <c r="AS86" s="423">
        <v>12.9</v>
      </c>
      <c r="AT86" s="425">
        <v>27.9</v>
      </c>
      <c r="AU86" s="424">
        <v>144</v>
      </c>
      <c r="AV86" s="423">
        <v>50.6</v>
      </c>
      <c r="AW86" s="422">
        <v>24.4</v>
      </c>
      <c r="AX86" s="424">
        <v>19.7</v>
      </c>
      <c r="AY86" s="423">
        <v>25.283000000000001</v>
      </c>
      <c r="AZ86" s="423">
        <v>125.7</v>
      </c>
      <c r="BA86" s="423" t="s">
        <v>241</v>
      </c>
      <c r="BB86" s="423">
        <f t="shared" si="64"/>
        <v>170.68299999999999</v>
      </c>
      <c r="BC86" s="425">
        <v>154.30000000000001</v>
      </c>
      <c r="BD86" s="427" t="s">
        <v>241</v>
      </c>
      <c r="BE86" s="426" t="s">
        <v>241</v>
      </c>
      <c r="BF86" s="425">
        <v>82</v>
      </c>
      <c r="BG86" s="424">
        <v>540.6</v>
      </c>
      <c r="BH86" s="423">
        <v>85</v>
      </c>
      <c r="BI86" s="422">
        <v>31.6</v>
      </c>
      <c r="BJ86" s="424">
        <v>5</v>
      </c>
      <c r="BK86" s="423">
        <v>3.6829999999999998</v>
      </c>
      <c r="BL86" s="423">
        <v>35.299999999999997</v>
      </c>
      <c r="BM86" s="423">
        <v>0</v>
      </c>
      <c r="BN86" s="423">
        <f t="shared" si="65"/>
        <v>43.982999999999997</v>
      </c>
      <c r="BO86" s="425">
        <v>14.9</v>
      </c>
      <c r="BP86" s="427" t="s">
        <v>241</v>
      </c>
      <c r="BQ86" s="426" t="s">
        <v>241</v>
      </c>
      <c r="BR86" s="425" t="s">
        <v>241</v>
      </c>
      <c r="BS86" s="424">
        <v>41.4</v>
      </c>
      <c r="BT86" s="423">
        <v>4.9000000000000004</v>
      </c>
      <c r="BU86" s="422">
        <v>5.9</v>
      </c>
      <c r="BV86" s="424">
        <v>1.7</v>
      </c>
      <c r="BW86" s="423">
        <v>0.46899999999999997</v>
      </c>
      <c r="BX86" s="423">
        <v>7.4</v>
      </c>
      <c r="BY86" s="423">
        <v>0</v>
      </c>
      <c r="BZ86" s="423">
        <f t="shared" si="66"/>
        <v>9.5690000000000008</v>
      </c>
      <c r="CA86" s="425">
        <v>4.5999999999999996</v>
      </c>
      <c r="CB86" s="427" t="s">
        <v>241</v>
      </c>
      <c r="CC86" s="426" t="s">
        <v>241</v>
      </c>
      <c r="CD86" s="425">
        <v>16</v>
      </c>
      <c r="CE86" s="424">
        <v>53.5</v>
      </c>
      <c r="CF86" s="423">
        <v>8.6</v>
      </c>
      <c r="CG86" s="422">
        <v>3.3</v>
      </c>
      <c r="CH86" s="424">
        <v>216.2</v>
      </c>
      <c r="CI86" s="423">
        <v>293</v>
      </c>
      <c r="CJ86" s="423">
        <v>951.9</v>
      </c>
      <c r="CK86" s="423">
        <v>179.9</v>
      </c>
      <c r="CL86" s="423">
        <f t="shared" si="67"/>
        <v>1641</v>
      </c>
      <c r="CM86" s="425">
        <f t="shared" si="68"/>
        <v>1295.8999999999999</v>
      </c>
      <c r="CN86" s="424">
        <v>337.8</v>
      </c>
      <c r="CO86" s="423">
        <v>389.5</v>
      </c>
      <c r="CP86" s="425">
        <f t="shared" si="69"/>
        <v>727.3</v>
      </c>
      <c r="CQ86" s="424">
        <v>2205.6999999999998</v>
      </c>
      <c r="CR86" s="423">
        <v>741.9</v>
      </c>
      <c r="CS86" s="422">
        <f t="shared" si="70"/>
        <v>403.2</v>
      </c>
      <c r="CT86" s="422">
        <f t="shared" si="71"/>
        <v>4977.2</v>
      </c>
      <c r="CW86" s="415"/>
    </row>
    <row r="87" spans="1:101" ht="12.75" customHeight="1" x14ac:dyDescent="0.3">
      <c r="A87" s="446">
        <v>42370</v>
      </c>
      <c r="B87" s="424">
        <v>88.2</v>
      </c>
      <c r="C87" s="423">
        <v>114.8528</v>
      </c>
      <c r="D87" s="423">
        <v>146.1</v>
      </c>
      <c r="E87" s="423">
        <v>108.7</v>
      </c>
      <c r="F87" s="423">
        <f t="shared" si="58"/>
        <v>457.85279999999995</v>
      </c>
      <c r="G87" s="425">
        <v>366.5</v>
      </c>
      <c r="H87" s="424">
        <v>109.3</v>
      </c>
      <c r="I87" s="423">
        <v>211.2</v>
      </c>
      <c r="J87" s="425">
        <v>320.5</v>
      </c>
      <c r="K87" s="424">
        <v>436.6</v>
      </c>
      <c r="L87" s="423">
        <v>184.9</v>
      </c>
      <c r="M87" s="422">
        <v>83.3</v>
      </c>
      <c r="N87" s="424">
        <v>33.1</v>
      </c>
      <c r="O87" s="423">
        <v>62.817699999999995</v>
      </c>
      <c r="P87" s="423">
        <v>276.89999999999998</v>
      </c>
      <c r="Q87" s="423">
        <v>15.9</v>
      </c>
      <c r="R87" s="423">
        <f t="shared" si="59"/>
        <v>388.71769999999992</v>
      </c>
      <c r="S87" s="425">
        <v>299.60000000000002</v>
      </c>
      <c r="T87" s="424">
        <v>54</v>
      </c>
      <c r="U87" s="423">
        <v>86.9</v>
      </c>
      <c r="V87" s="425">
        <f t="shared" si="60"/>
        <v>140.9</v>
      </c>
      <c r="W87" s="424">
        <v>331.8</v>
      </c>
      <c r="X87" s="423">
        <v>142</v>
      </c>
      <c r="Y87" s="422">
        <v>122.4</v>
      </c>
      <c r="Z87" s="424">
        <v>34.4</v>
      </c>
      <c r="AA87" s="423">
        <v>50.649300000000004</v>
      </c>
      <c r="AB87" s="423">
        <v>192.5</v>
      </c>
      <c r="AC87" s="423">
        <v>29.3</v>
      </c>
      <c r="AD87" s="423">
        <f t="shared" si="61"/>
        <v>306.84930000000003</v>
      </c>
      <c r="AE87" s="425">
        <v>252.5</v>
      </c>
      <c r="AF87" s="424">
        <v>84.9</v>
      </c>
      <c r="AG87" s="423">
        <v>75.900000000000006</v>
      </c>
      <c r="AH87" s="425">
        <f t="shared" si="62"/>
        <v>160.80000000000001</v>
      </c>
      <c r="AI87" s="424">
        <v>520.6</v>
      </c>
      <c r="AJ87" s="423">
        <v>179.9</v>
      </c>
      <c r="AK87" s="422">
        <v>88.5</v>
      </c>
      <c r="AL87" s="424">
        <v>7.5</v>
      </c>
      <c r="AM87" s="423">
        <v>13.9</v>
      </c>
      <c r="AN87" s="423">
        <v>79.599999999999994</v>
      </c>
      <c r="AO87" s="429">
        <v>0</v>
      </c>
      <c r="AP87" s="423">
        <f t="shared" si="63"/>
        <v>101</v>
      </c>
      <c r="AQ87" s="425">
        <v>81.5</v>
      </c>
      <c r="AR87" s="424">
        <v>16</v>
      </c>
      <c r="AS87" s="423">
        <v>12.6</v>
      </c>
      <c r="AT87" s="425">
        <v>28.6</v>
      </c>
      <c r="AU87" s="424">
        <v>129.9</v>
      </c>
      <c r="AV87" s="423">
        <v>45.5</v>
      </c>
      <c r="AW87" s="422">
        <v>22.6</v>
      </c>
      <c r="AX87" s="424">
        <v>17.899999999999999</v>
      </c>
      <c r="AY87" s="423">
        <v>23.555299999999999</v>
      </c>
      <c r="AZ87" s="423">
        <v>114.8</v>
      </c>
      <c r="BA87" s="423" t="s">
        <v>241</v>
      </c>
      <c r="BB87" s="423">
        <f t="shared" si="64"/>
        <v>156.25529999999998</v>
      </c>
      <c r="BC87" s="425">
        <v>143.4</v>
      </c>
      <c r="BD87" s="427" t="s">
        <v>241</v>
      </c>
      <c r="BE87" s="426" t="s">
        <v>241</v>
      </c>
      <c r="BF87" s="425">
        <v>96.3</v>
      </c>
      <c r="BG87" s="424">
        <v>506.5</v>
      </c>
      <c r="BH87" s="423">
        <v>74.5</v>
      </c>
      <c r="BI87" s="422">
        <v>29</v>
      </c>
      <c r="BJ87" s="424">
        <v>4.3</v>
      </c>
      <c r="BK87" s="423" t="s">
        <v>241</v>
      </c>
      <c r="BL87" s="423">
        <v>31.5</v>
      </c>
      <c r="BM87" s="423">
        <v>0</v>
      </c>
      <c r="BN87" s="423">
        <f t="shared" si="65"/>
        <v>35.799999999999997</v>
      </c>
      <c r="BO87" s="425">
        <v>12.7</v>
      </c>
      <c r="BP87" s="427" t="s">
        <v>241</v>
      </c>
      <c r="BQ87" s="426" t="s">
        <v>241</v>
      </c>
      <c r="BR87" s="425" t="s">
        <v>241</v>
      </c>
      <c r="BS87" s="424">
        <v>37.299999999999997</v>
      </c>
      <c r="BT87" s="423">
        <v>4.2</v>
      </c>
      <c r="BU87" s="422">
        <v>5.4</v>
      </c>
      <c r="BV87" s="424">
        <v>1.4</v>
      </c>
      <c r="BW87" s="423" t="s">
        <v>241</v>
      </c>
      <c r="BX87" s="423">
        <v>6.4</v>
      </c>
      <c r="BY87" s="423">
        <v>0</v>
      </c>
      <c r="BZ87" s="423">
        <f t="shared" si="66"/>
        <v>7.8000000000000007</v>
      </c>
      <c r="CA87" s="425">
        <v>4</v>
      </c>
      <c r="CB87" s="427" t="s">
        <v>241</v>
      </c>
      <c r="CC87" s="426" t="s">
        <v>241</v>
      </c>
      <c r="CD87" s="425">
        <v>12.1</v>
      </c>
      <c r="CE87" s="424">
        <v>52.4</v>
      </c>
      <c r="CF87" s="423">
        <v>7.1</v>
      </c>
      <c r="CG87" s="422">
        <v>3.2</v>
      </c>
      <c r="CH87" s="424">
        <v>186.8</v>
      </c>
      <c r="CI87" s="423">
        <v>266.10000000000002</v>
      </c>
      <c r="CJ87" s="423">
        <v>847.7</v>
      </c>
      <c r="CK87" s="423">
        <v>154</v>
      </c>
      <c r="CL87" s="423">
        <f t="shared" si="67"/>
        <v>1454.6000000000001</v>
      </c>
      <c r="CM87" s="425">
        <f t="shared" si="68"/>
        <v>1160.2</v>
      </c>
      <c r="CN87" s="424">
        <v>332.1</v>
      </c>
      <c r="CO87" s="423">
        <v>427.2</v>
      </c>
      <c r="CP87" s="425">
        <f t="shared" si="69"/>
        <v>759.3</v>
      </c>
      <c r="CQ87" s="424">
        <v>2015.2</v>
      </c>
      <c r="CR87" s="423">
        <v>638.1</v>
      </c>
      <c r="CS87" s="422">
        <f t="shared" si="70"/>
        <v>354.4</v>
      </c>
      <c r="CT87" s="422">
        <f t="shared" si="71"/>
        <v>4583.5</v>
      </c>
      <c r="CW87" s="415"/>
    </row>
    <row r="88" spans="1:101" ht="12.75" customHeight="1" x14ac:dyDescent="0.3">
      <c r="A88" s="446">
        <v>42401</v>
      </c>
      <c r="B88" s="424">
        <v>95.4</v>
      </c>
      <c r="C88" s="423">
        <v>118.511</v>
      </c>
      <c r="D88" s="423">
        <v>150.1</v>
      </c>
      <c r="E88" s="423">
        <v>115.8</v>
      </c>
      <c r="F88" s="423">
        <f t="shared" si="58"/>
        <v>479.81099999999998</v>
      </c>
      <c r="G88" s="425">
        <v>388</v>
      </c>
      <c r="H88" s="424">
        <v>97.7</v>
      </c>
      <c r="I88" s="423">
        <v>191.2</v>
      </c>
      <c r="J88" s="425">
        <v>288.89999999999998</v>
      </c>
      <c r="K88" s="424">
        <v>490.1</v>
      </c>
      <c r="L88" s="423">
        <v>215.9</v>
      </c>
      <c r="M88" s="422">
        <v>102.1</v>
      </c>
      <c r="N88" s="424">
        <v>35.1</v>
      </c>
      <c r="O88" s="423">
        <v>63.378</v>
      </c>
      <c r="P88" s="423">
        <v>294.2</v>
      </c>
      <c r="Q88" s="423">
        <v>16.5</v>
      </c>
      <c r="R88" s="423">
        <f t="shared" si="59"/>
        <v>409.178</v>
      </c>
      <c r="S88" s="425">
        <v>321.5</v>
      </c>
      <c r="T88" s="424">
        <v>50.2</v>
      </c>
      <c r="U88" s="423">
        <v>79.3</v>
      </c>
      <c r="V88" s="425">
        <f t="shared" si="60"/>
        <v>129.5</v>
      </c>
      <c r="W88" s="424">
        <v>394.5</v>
      </c>
      <c r="X88" s="423">
        <v>171.5</v>
      </c>
      <c r="Y88" s="422">
        <v>156</v>
      </c>
      <c r="Z88" s="424">
        <v>36.1</v>
      </c>
      <c r="AA88" s="423">
        <v>50.392000000000003</v>
      </c>
      <c r="AB88" s="423">
        <v>202.3</v>
      </c>
      <c r="AC88" s="423">
        <v>31.5</v>
      </c>
      <c r="AD88" s="423">
        <f t="shared" si="61"/>
        <v>320.29200000000003</v>
      </c>
      <c r="AE88" s="425">
        <v>266.89999999999998</v>
      </c>
      <c r="AF88" s="424">
        <v>77.8</v>
      </c>
      <c r="AG88" s="423">
        <v>65.099999999999994</v>
      </c>
      <c r="AH88" s="425">
        <f t="shared" si="62"/>
        <v>142.89999999999998</v>
      </c>
      <c r="AI88" s="424">
        <v>519.20000000000005</v>
      </c>
      <c r="AJ88" s="423">
        <v>199.9</v>
      </c>
      <c r="AK88" s="422">
        <v>106.9</v>
      </c>
      <c r="AL88" s="424">
        <v>7.7</v>
      </c>
      <c r="AM88" s="423">
        <v>13.3</v>
      </c>
      <c r="AN88" s="423">
        <v>83.8</v>
      </c>
      <c r="AO88" s="429">
        <v>0</v>
      </c>
      <c r="AP88" s="423">
        <f t="shared" si="63"/>
        <v>104.8</v>
      </c>
      <c r="AQ88" s="425">
        <v>86.3</v>
      </c>
      <c r="AR88" s="424">
        <v>14.1</v>
      </c>
      <c r="AS88" s="423">
        <v>10.8</v>
      </c>
      <c r="AT88" s="425">
        <v>24.9</v>
      </c>
      <c r="AU88" s="424">
        <v>145.1</v>
      </c>
      <c r="AV88" s="423">
        <v>51.3</v>
      </c>
      <c r="AW88" s="422">
        <v>27.5</v>
      </c>
      <c r="AX88" s="424">
        <v>19.3</v>
      </c>
      <c r="AY88" s="423">
        <v>24.202999999999999</v>
      </c>
      <c r="AZ88" s="423">
        <v>125.4</v>
      </c>
      <c r="BA88" s="423" t="s">
        <v>241</v>
      </c>
      <c r="BB88" s="423">
        <f t="shared" si="64"/>
        <v>168.90300000000002</v>
      </c>
      <c r="BC88" s="425">
        <v>154.69999999999999</v>
      </c>
      <c r="BD88" s="427" t="s">
        <v>241</v>
      </c>
      <c r="BE88" s="426" t="s">
        <v>241</v>
      </c>
      <c r="BF88" s="425">
        <v>82</v>
      </c>
      <c r="BG88" s="424">
        <v>467.5</v>
      </c>
      <c r="BH88" s="423">
        <v>82.1</v>
      </c>
      <c r="BI88" s="422">
        <v>28.6</v>
      </c>
      <c r="BJ88" s="424">
        <v>4.5</v>
      </c>
      <c r="BK88" s="423">
        <v>3.3159999999999998</v>
      </c>
      <c r="BL88" s="423">
        <v>32.6</v>
      </c>
      <c r="BM88" s="423">
        <v>0</v>
      </c>
      <c r="BN88" s="423">
        <f t="shared" si="65"/>
        <v>40.416000000000004</v>
      </c>
      <c r="BO88" s="425">
        <v>13.9</v>
      </c>
      <c r="BP88" s="427" t="s">
        <v>241</v>
      </c>
      <c r="BQ88" s="426" t="s">
        <v>241</v>
      </c>
      <c r="BR88" s="425" t="s">
        <v>241</v>
      </c>
      <c r="BS88" s="424">
        <v>41.7</v>
      </c>
      <c r="BT88" s="423">
        <v>4.8</v>
      </c>
      <c r="BU88" s="422">
        <v>5.8</v>
      </c>
      <c r="BV88" s="424">
        <v>1.6</v>
      </c>
      <c r="BW88" s="423">
        <v>0.40200000000000002</v>
      </c>
      <c r="BX88" s="423">
        <v>7</v>
      </c>
      <c r="BY88" s="423">
        <v>0</v>
      </c>
      <c r="BZ88" s="423">
        <f t="shared" si="66"/>
        <v>9.0020000000000007</v>
      </c>
      <c r="CA88" s="425">
        <v>4.5999999999999996</v>
      </c>
      <c r="CB88" s="427" t="s">
        <v>241</v>
      </c>
      <c r="CC88" s="426" t="s">
        <v>241</v>
      </c>
      <c r="CD88" s="425">
        <v>11.5</v>
      </c>
      <c r="CE88" s="424">
        <v>51.7</v>
      </c>
      <c r="CF88" s="423">
        <v>8</v>
      </c>
      <c r="CG88" s="422">
        <v>3</v>
      </c>
      <c r="CH88" s="424">
        <v>199.7</v>
      </c>
      <c r="CI88" s="423">
        <v>273.5</v>
      </c>
      <c r="CJ88" s="423">
        <v>895.4</v>
      </c>
      <c r="CK88" s="423">
        <v>164</v>
      </c>
      <c r="CL88" s="423">
        <f t="shared" si="67"/>
        <v>1532.6</v>
      </c>
      <c r="CM88" s="425">
        <f t="shared" si="68"/>
        <v>1235.9000000000001</v>
      </c>
      <c r="CN88" s="424">
        <v>301.60000000000002</v>
      </c>
      <c r="CO88" s="423">
        <v>378.3</v>
      </c>
      <c r="CP88" s="425">
        <f t="shared" si="69"/>
        <v>679.90000000000009</v>
      </c>
      <c r="CQ88" s="424">
        <v>2109.8000000000002</v>
      </c>
      <c r="CR88" s="423">
        <v>733.4</v>
      </c>
      <c r="CS88" s="422">
        <f t="shared" si="70"/>
        <v>429.90000000000003</v>
      </c>
      <c r="CT88" s="422">
        <f t="shared" si="71"/>
        <v>4752.2</v>
      </c>
      <c r="CW88" s="415"/>
    </row>
    <row r="89" spans="1:101" ht="12.75" customHeight="1" x14ac:dyDescent="0.3">
      <c r="A89" s="446">
        <v>42430</v>
      </c>
      <c r="B89" s="424">
        <v>95.1</v>
      </c>
      <c r="C89" s="423">
        <v>126.1318</v>
      </c>
      <c r="D89" s="423">
        <v>160</v>
      </c>
      <c r="E89" s="423">
        <v>119.4</v>
      </c>
      <c r="F89" s="423">
        <f t="shared" si="58"/>
        <v>500.6318</v>
      </c>
      <c r="G89" s="425">
        <v>400.5</v>
      </c>
      <c r="H89" s="424">
        <v>108.4</v>
      </c>
      <c r="I89" s="423">
        <v>204.7</v>
      </c>
      <c r="J89" s="425">
        <v>313.10000000000002</v>
      </c>
      <c r="K89" s="424">
        <v>498.1</v>
      </c>
      <c r="L89" s="423">
        <v>220.1</v>
      </c>
      <c r="M89" s="422">
        <v>99.5</v>
      </c>
      <c r="N89" s="424">
        <v>34.799999999999997</v>
      </c>
      <c r="O89" s="423">
        <v>67.126100000000008</v>
      </c>
      <c r="P89" s="423">
        <v>292.60000000000002</v>
      </c>
      <c r="Q89" s="423">
        <v>17.3</v>
      </c>
      <c r="R89" s="423">
        <f t="shared" si="59"/>
        <v>411.82610000000005</v>
      </c>
      <c r="S89" s="425">
        <v>314.89999999999998</v>
      </c>
      <c r="T89" s="424">
        <v>55.5</v>
      </c>
      <c r="U89" s="423">
        <v>83.7</v>
      </c>
      <c r="V89" s="425">
        <f t="shared" si="60"/>
        <v>139.19999999999999</v>
      </c>
      <c r="W89" s="424">
        <v>389.6</v>
      </c>
      <c r="X89" s="423">
        <v>166.6</v>
      </c>
      <c r="Y89" s="422">
        <v>154</v>
      </c>
      <c r="Z89" s="424">
        <v>35.200000000000003</v>
      </c>
      <c r="AA89" s="423">
        <v>51.9818</v>
      </c>
      <c r="AB89" s="423">
        <v>199.2</v>
      </c>
      <c r="AC89" s="423">
        <v>31.1</v>
      </c>
      <c r="AD89" s="423">
        <f t="shared" si="61"/>
        <v>317.48180000000002</v>
      </c>
      <c r="AE89" s="425">
        <v>261.3</v>
      </c>
      <c r="AF89" s="424">
        <v>84.6</v>
      </c>
      <c r="AG89" s="423">
        <v>64.900000000000006</v>
      </c>
      <c r="AH89" s="425">
        <f t="shared" si="62"/>
        <v>149.5</v>
      </c>
      <c r="AI89" s="424">
        <v>559.20000000000005</v>
      </c>
      <c r="AJ89" s="423">
        <v>204.3</v>
      </c>
      <c r="AK89" s="422">
        <v>103</v>
      </c>
      <c r="AL89" s="424">
        <v>7.9</v>
      </c>
      <c r="AM89" s="423">
        <v>14.4</v>
      </c>
      <c r="AN89" s="423">
        <v>84.5</v>
      </c>
      <c r="AO89" s="429">
        <v>0</v>
      </c>
      <c r="AP89" s="423">
        <f t="shared" si="63"/>
        <v>106.8</v>
      </c>
      <c r="AQ89" s="425">
        <v>87.7</v>
      </c>
      <c r="AR89" s="424">
        <v>16.8</v>
      </c>
      <c r="AS89" s="423">
        <v>11.1</v>
      </c>
      <c r="AT89" s="425">
        <v>28</v>
      </c>
      <c r="AU89" s="424">
        <v>143.6</v>
      </c>
      <c r="AV89" s="423">
        <v>53.1</v>
      </c>
      <c r="AW89" s="422">
        <v>27.6</v>
      </c>
      <c r="AX89" s="424">
        <v>19</v>
      </c>
      <c r="AY89" s="423">
        <v>25.278500000000001</v>
      </c>
      <c r="AZ89" s="423">
        <v>123.6</v>
      </c>
      <c r="BA89" s="423" t="s">
        <v>241</v>
      </c>
      <c r="BB89" s="423">
        <f t="shared" si="64"/>
        <v>167.8785</v>
      </c>
      <c r="BC89" s="425">
        <v>151.9</v>
      </c>
      <c r="BD89" s="427" t="s">
        <v>241</v>
      </c>
      <c r="BE89" s="426" t="s">
        <v>241</v>
      </c>
      <c r="BF89" s="425">
        <v>88.5</v>
      </c>
      <c r="BG89" s="424">
        <v>517.20000000000005</v>
      </c>
      <c r="BH89" s="423">
        <v>84.9</v>
      </c>
      <c r="BI89" s="422">
        <v>30</v>
      </c>
      <c r="BJ89" s="424">
        <v>4.5</v>
      </c>
      <c r="BK89" s="423" t="s">
        <v>241</v>
      </c>
      <c r="BL89" s="423">
        <v>31.7</v>
      </c>
      <c r="BM89" s="423">
        <v>0</v>
      </c>
      <c r="BN89" s="423">
        <f t="shared" si="65"/>
        <v>36.200000000000003</v>
      </c>
      <c r="BO89" s="425">
        <v>13.7</v>
      </c>
      <c r="BP89" s="427" t="s">
        <v>241</v>
      </c>
      <c r="BQ89" s="426" t="s">
        <v>241</v>
      </c>
      <c r="BR89" s="425" t="s">
        <v>241</v>
      </c>
      <c r="BS89" s="424">
        <v>41.7</v>
      </c>
      <c r="BT89" s="423">
        <v>5</v>
      </c>
      <c r="BU89" s="422">
        <v>5.3</v>
      </c>
      <c r="BV89" s="424">
        <v>1.5</v>
      </c>
      <c r="BW89" s="423" t="s">
        <v>241</v>
      </c>
      <c r="BX89" s="423">
        <v>7.2</v>
      </c>
      <c r="BY89" s="423">
        <v>0</v>
      </c>
      <c r="BZ89" s="423">
        <f t="shared" si="66"/>
        <v>8.6999999999999993</v>
      </c>
      <c r="CA89" s="425">
        <v>4.4000000000000004</v>
      </c>
      <c r="CB89" s="427" t="s">
        <v>241</v>
      </c>
      <c r="CC89" s="426" t="s">
        <v>241</v>
      </c>
      <c r="CD89" s="425">
        <v>14.2</v>
      </c>
      <c r="CE89" s="424">
        <v>60.3</v>
      </c>
      <c r="CF89" s="423">
        <v>8.1</v>
      </c>
      <c r="CG89" s="422">
        <v>3.4</v>
      </c>
      <c r="CH89" s="424">
        <v>197.9</v>
      </c>
      <c r="CI89" s="423">
        <v>285.2</v>
      </c>
      <c r="CJ89" s="423">
        <v>898.9</v>
      </c>
      <c r="CK89" s="423">
        <v>167.9</v>
      </c>
      <c r="CL89" s="423">
        <f t="shared" si="67"/>
        <v>1549.9</v>
      </c>
      <c r="CM89" s="425">
        <f t="shared" si="68"/>
        <v>1234.4000000000003</v>
      </c>
      <c r="CN89" s="424">
        <v>334.9</v>
      </c>
      <c r="CO89" s="423">
        <v>397.6</v>
      </c>
      <c r="CP89" s="425">
        <f t="shared" si="69"/>
        <v>732.5</v>
      </c>
      <c r="CQ89" s="424">
        <v>2209.8000000000002</v>
      </c>
      <c r="CR89" s="423">
        <v>742.2</v>
      </c>
      <c r="CS89" s="422">
        <f t="shared" si="70"/>
        <v>422.8</v>
      </c>
      <c r="CT89" s="422">
        <f t="shared" si="71"/>
        <v>4915.0000000000009</v>
      </c>
      <c r="CW89" s="415"/>
    </row>
    <row r="90" spans="1:101" ht="12.75" customHeight="1" x14ac:dyDescent="0.3">
      <c r="A90" s="446">
        <v>42461</v>
      </c>
      <c r="B90" s="424">
        <v>85.5</v>
      </c>
      <c r="C90" s="423">
        <v>114.6224</v>
      </c>
      <c r="D90" s="423">
        <v>144.6</v>
      </c>
      <c r="E90" s="423">
        <v>107.1</v>
      </c>
      <c r="F90" s="423">
        <f t="shared" si="58"/>
        <v>451.82240000000002</v>
      </c>
      <c r="G90" s="425">
        <v>364</v>
      </c>
      <c r="H90" s="424">
        <v>105.3</v>
      </c>
      <c r="I90" s="423">
        <v>192.2</v>
      </c>
      <c r="J90" s="425">
        <v>297.5</v>
      </c>
      <c r="K90" s="424">
        <v>475.7</v>
      </c>
      <c r="L90" s="423">
        <v>210.5</v>
      </c>
      <c r="M90" s="422">
        <v>93.6</v>
      </c>
      <c r="N90" s="424">
        <v>32.4</v>
      </c>
      <c r="O90" s="423">
        <v>62.445099999999996</v>
      </c>
      <c r="P90" s="423">
        <v>277.60000000000002</v>
      </c>
      <c r="Q90" s="423">
        <v>16.3</v>
      </c>
      <c r="R90" s="423">
        <f t="shared" si="59"/>
        <v>388.74510000000004</v>
      </c>
      <c r="S90" s="425">
        <v>299.2</v>
      </c>
      <c r="T90" s="424">
        <v>54.3</v>
      </c>
      <c r="U90" s="423">
        <v>77.400000000000006</v>
      </c>
      <c r="V90" s="425">
        <f t="shared" si="60"/>
        <v>131.69999999999999</v>
      </c>
      <c r="W90" s="424">
        <v>384.8</v>
      </c>
      <c r="X90" s="423">
        <v>161</v>
      </c>
      <c r="Y90" s="422">
        <v>148.6</v>
      </c>
      <c r="Z90" s="424">
        <v>34.200000000000003</v>
      </c>
      <c r="AA90" s="423">
        <v>50.026800000000001</v>
      </c>
      <c r="AB90" s="423">
        <v>191.4</v>
      </c>
      <c r="AC90" s="423">
        <v>29.6</v>
      </c>
      <c r="AD90" s="423">
        <f t="shared" si="61"/>
        <v>305.22680000000003</v>
      </c>
      <c r="AE90" s="425">
        <v>250.1</v>
      </c>
      <c r="AF90" s="424">
        <v>83.6</v>
      </c>
      <c r="AG90" s="423">
        <v>63.1</v>
      </c>
      <c r="AH90" s="425">
        <f t="shared" si="62"/>
        <v>146.69999999999999</v>
      </c>
      <c r="AI90" s="424">
        <v>562</v>
      </c>
      <c r="AJ90" s="423">
        <v>198.6</v>
      </c>
      <c r="AK90" s="422">
        <v>120.1</v>
      </c>
      <c r="AL90" s="424">
        <v>7.4</v>
      </c>
      <c r="AM90" s="423">
        <v>13.1</v>
      </c>
      <c r="AN90" s="423">
        <v>79.5</v>
      </c>
      <c r="AO90" s="429">
        <v>0</v>
      </c>
      <c r="AP90" s="423">
        <f t="shared" si="63"/>
        <v>100</v>
      </c>
      <c r="AQ90" s="425">
        <v>82.5</v>
      </c>
      <c r="AR90" s="424">
        <v>15</v>
      </c>
      <c r="AS90" s="423">
        <v>10.7</v>
      </c>
      <c r="AT90" s="425">
        <v>25.7</v>
      </c>
      <c r="AU90" s="424">
        <v>137.69999999999999</v>
      </c>
      <c r="AV90" s="423">
        <v>51.2</v>
      </c>
      <c r="AW90" s="422">
        <v>29.2</v>
      </c>
      <c r="AX90" s="424">
        <v>17.8</v>
      </c>
      <c r="AY90" s="423">
        <v>23.976700000000001</v>
      </c>
      <c r="AZ90" s="423">
        <v>118.2</v>
      </c>
      <c r="BA90" s="423" t="s">
        <v>241</v>
      </c>
      <c r="BB90" s="423">
        <f t="shared" si="64"/>
        <v>159.97669999999999</v>
      </c>
      <c r="BC90" s="425">
        <v>146.6</v>
      </c>
      <c r="BD90" s="427" t="s">
        <v>241</v>
      </c>
      <c r="BE90" s="426" t="s">
        <v>241</v>
      </c>
      <c r="BF90" s="425">
        <v>84.7</v>
      </c>
      <c r="BG90" s="424">
        <v>537.20000000000005</v>
      </c>
      <c r="BH90" s="423">
        <v>83</v>
      </c>
      <c r="BI90" s="422">
        <v>32.299999999999997</v>
      </c>
      <c r="BJ90" s="424">
        <v>3.8</v>
      </c>
      <c r="BK90" s="423" t="s">
        <v>241</v>
      </c>
      <c r="BL90" s="423">
        <v>27.2</v>
      </c>
      <c r="BM90" s="423" t="s">
        <v>241</v>
      </c>
      <c r="BN90" s="423">
        <f t="shared" si="65"/>
        <v>31</v>
      </c>
      <c r="BO90" s="425">
        <v>14.4</v>
      </c>
      <c r="BP90" s="427" t="s">
        <v>241</v>
      </c>
      <c r="BQ90" s="426" t="s">
        <v>241</v>
      </c>
      <c r="BR90" s="425" t="s">
        <v>241</v>
      </c>
      <c r="BS90" s="424">
        <v>48.8</v>
      </c>
      <c r="BT90" s="423">
        <v>5.9</v>
      </c>
      <c r="BU90" s="422">
        <v>5.3</v>
      </c>
      <c r="BV90" s="424">
        <v>1.6</v>
      </c>
      <c r="BW90" s="423" t="s">
        <v>241</v>
      </c>
      <c r="BX90" s="423">
        <v>7.3</v>
      </c>
      <c r="BY90" s="423">
        <v>0</v>
      </c>
      <c r="BZ90" s="423">
        <f t="shared" si="66"/>
        <v>8.9</v>
      </c>
      <c r="CA90" s="425">
        <v>4.5</v>
      </c>
      <c r="CB90" s="427" t="s">
        <v>241</v>
      </c>
      <c r="CC90" s="426" t="s">
        <v>241</v>
      </c>
      <c r="CD90" s="425">
        <v>15.3</v>
      </c>
      <c r="CE90" s="424">
        <v>55.9</v>
      </c>
      <c r="CF90" s="423">
        <v>8.6999999999999993</v>
      </c>
      <c r="CG90" s="422">
        <v>3.7</v>
      </c>
      <c r="CH90" s="424">
        <v>182.6</v>
      </c>
      <c r="CI90" s="423">
        <v>264.39999999999998</v>
      </c>
      <c r="CJ90" s="423">
        <v>845.8</v>
      </c>
      <c r="CK90" s="423">
        <v>153.30000000000001</v>
      </c>
      <c r="CL90" s="423">
        <f t="shared" si="67"/>
        <v>1446.1</v>
      </c>
      <c r="CM90" s="425">
        <f t="shared" si="68"/>
        <v>1161.3000000000002</v>
      </c>
      <c r="CN90" s="424">
        <v>325.10000000000002</v>
      </c>
      <c r="CO90" s="423">
        <v>376.5</v>
      </c>
      <c r="CP90" s="425">
        <f t="shared" si="69"/>
        <v>701.6</v>
      </c>
      <c r="CQ90" s="424">
        <v>2202.1</v>
      </c>
      <c r="CR90" s="423">
        <v>718.8</v>
      </c>
      <c r="CS90" s="422">
        <f t="shared" si="70"/>
        <v>432.79999999999995</v>
      </c>
      <c r="CT90" s="422">
        <f t="shared" si="71"/>
        <v>4782.5999999999995</v>
      </c>
      <c r="CW90" s="415"/>
    </row>
    <row r="91" spans="1:101" ht="12.75" customHeight="1" x14ac:dyDescent="0.3">
      <c r="A91" s="446">
        <v>42491</v>
      </c>
      <c r="B91" s="424">
        <v>85.4</v>
      </c>
      <c r="C91" s="423">
        <v>112.764</v>
      </c>
      <c r="D91" s="423">
        <v>147.80000000000001</v>
      </c>
      <c r="E91" s="423">
        <v>108.9</v>
      </c>
      <c r="F91" s="423">
        <f t="shared" si="58"/>
        <v>454.86400000000003</v>
      </c>
      <c r="G91" s="425">
        <v>361</v>
      </c>
      <c r="H91" s="424">
        <v>104.8</v>
      </c>
      <c r="I91" s="423">
        <v>196.6</v>
      </c>
      <c r="J91" s="425">
        <v>301.39999999999998</v>
      </c>
      <c r="K91" s="424">
        <v>488.2</v>
      </c>
      <c r="L91" s="423">
        <v>212.9</v>
      </c>
      <c r="M91" s="422">
        <v>94.8</v>
      </c>
      <c r="N91" s="424">
        <v>33.5</v>
      </c>
      <c r="O91" s="423">
        <v>62.877000000000002</v>
      </c>
      <c r="P91" s="423">
        <v>281.10000000000002</v>
      </c>
      <c r="Q91" s="423">
        <v>16.899999999999999</v>
      </c>
      <c r="R91" s="423">
        <f t="shared" si="59"/>
        <v>394.37700000000001</v>
      </c>
      <c r="S91" s="425">
        <v>300.5</v>
      </c>
      <c r="T91" s="424">
        <v>52.2</v>
      </c>
      <c r="U91" s="423">
        <v>81.5</v>
      </c>
      <c r="V91" s="425">
        <f t="shared" si="60"/>
        <v>133.69999999999999</v>
      </c>
      <c r="W91" s="424">
        <v>398.3</v>
      </c>
      <c r="X91" s="423">
        <v>163.6</v>
      </c>
      <c r="Y91" s="422">
        <v>146</v>
      </c>
      <c r="Z91" s="424">
        <v>33.9</v>
      </c>
      <c r="AA91" s="423">
        <v>49.923000000000002</v>
      </c>
      <c r="AB91" s="423">
        <v>193.9</v>
      </c>
      <c r="AC91" s="423">
        <v>30.1</v>
      </c>
      <c r="AD91" s="423">
        <f t="shared" si="61"/>
        <v>307.82300000000004</v>
      </c>
      <c r="AE91" s="425">
        <v>249</v>
      </c>
      <c r="AF91" s="424">
        <v>84.4</v>
      </c>
      <c r="AG91" s="423">
        <v>65.099999999999994</v>
      </c>
      <c r="AH91" s="425">
        <f t="shared" si="62"/>
        <v>149.5</v>
      </c>
      <c r="AI91" s="424">
        <v>574.70000000000005</v>
      </c>
      <c r="AJ91" s="423">
        <v>199.9</v>
      </c>
      <c r="AK91" s="422">
        <v>108.4</v>
      </c>
      <c r="AL91" s="424">
        <v>7.2</v>
      </c>
      <c r="AM91" s="423">
        <v>13</v>
      </c>
      <c r="AN91" s="423">
        <v>80.5</v>
      </c>
      <c r="AO91" s="429">
        <v>0</v>
      </c>
      <c r="AP91" s="423">
        <f t="shared" si="63"/>
        <v>100.7</v>
      </c>
      <c r="AQ91" s="425">
        <v>82.2</v>
      </c>
      <c r="AR91" s="424">
        <v>15.9</v>
      </c>
      <c r="AS91" s="423">
        <v>13.1</v>
      </c>
      <c r="AT91" s="425">
        <v>29.1</v>
      </c>
      <c r="AU91" s="424">
        <v>146.9</v>
      </c>
      <c r="AV91" s="423">
        <v>52.4</v>
      </c>
      <c r="AW91" s="422">
        <v>28.4</v>
      </c>
      <c r="AX91" s="424">
        <v>18.3</v>
      </c>
      <c r="AY91" s="423">
        <v>23.963000000000001</v>
      </c>
      <c r="AZ91" s="423">
        <v>120.5</v>
      </c>
      <c r="BA91" s="423" t="s">
        <v>241</v>
      </c>
      <c r="BB91" s="423">
        <f t="shared" si="64"/>
        <v>162.76300000000001</v>
      </c>
      <c r="BC91" s="425">
        <v>148.9</v>
      </c>
      <c r="BD91" s="427" t="s">
        <v>241</v>
      </c>
      <c r="BE91" s="426" t="s">
        <v>241</v>
      </c>
      <c r="BF91" s="425">
        <v>82.3</v>
      </c>
      <c r="BG91" s="424">
        <v>527.9</v>
      </c>
      <c r="BH91" s="423">
        <v>85.9</v>
      </c>
      <c r="BI91" s="422">
        <v>29</v>
      </c>
      <c r="BJ91" s="424">
        <v>3.9</v>
      </c>
      <c r="BK91" s="423">
        <v>3.238</v>
      </c>
      <c r="BL91" s="423">
        <v>28.6</v>
      </c>
      <c r="BM91" s="423" t="s">
        <v>241</v>
      </c>
      <c r="BN91" s="423">
        <f t="shared" si="65"/>
        <v>35.738</v>
      </c>
      <c r="BO91" s="425">
        <v>16.5</v>
      </c>
      <c r="BP91" s="427" t="s">
        <v>241</v>
      </c>
      <c r="BQ91" s="426" t="s">
        <v>241</v>
      </c>
      <c r="BR91" s="425" t="s">
        <v>241</v>
      </c>
      <c r="BS91" s="424">
        <v>37.1</v>
      </c>
      <c r="BT91" s="423">
        <v>7.4</v>
      </c>
      <c r="BU91" s="422">
        <v>5.4</v>
      </c>
      <c r="BV91" s="424">
        <v>1.4</v>
      </c>
      <c r="BW91" s="423">
        <v>0.42299999999999999</v>
      </c>
      <c r="BX91" s="423">
        <v>8.3000000000000007</v>
      </c>
      <c r="BY91" s="423">
        <v>0</v>
      </c>
      <c r="BZ91" s="423">
        <f t="shared" si="66"/>
        <v>10.123000000000001</v>
      </c>
      <c r="CA91" s="425">
        <v>4.5</v>
      </c>
      <c r="CB91" s="427" t="s">
        <v>241</v>
      </c>
      <c r="CC91" s="426" t="s">
        <v>241</v>
      </c>
      <c r="CD91" s="425">
        <v>14.2</v>
      </c>
      <c r="CE91" s="424">
        <v>53.8</v>
      </c>
      <c r="CF91" s="423">
        <v>9.5</v>
      </c>
      <c r="CG91" s="422">
        <v>4</v>
      </c>
      <c r="CH91" s="424">
        <v>183.6</v>
      </c>
      <c r="CI91" s="423">
        <v>266.2</v>
      </c>
      <c r="CJ91" s="423">
        <v>860.6</v>
      </c>
      <c r="CK91" s="423">
        <v>156.1</v>
      </c>
      <c r="CL91" s="423">
        <f t="shared" si="67"/>
        <v>1466.5</v>
      </c>
      <c r="CM91" s="425">
        <f t="shared" si="68"/>
        <v>1162.6000000000001</v>
      </c>
      <c r="CN91" s="424">
        <v>322.10000000000002</v>
      </c>
      <c r="CO91" s="423">
        <v>388.2</v>
      </c>
      <c r="CP91" s="425">
        <f t="shared" si="69"/>
        <v>710.3</v>
      </c>
      <c r="CQ91" s="424">
        <v>2226.9</v>
      </c>
      <c r="CR91" s="423">
        <v>731.5</v>
      </c>
      <c r="CS91" s="422">
        <f t="shared" si="70"/>
        <v>416</v>
      </c>
      <c r="CT91" s="422">
        <f t="shared" si="71"/>
        <v>4819.7000000000007</v>
      </c>
      <c r="CW91" s="415"/>
    </row>
    <row r="92" spans="1:101" ht="12.75" customHeight="1" x14ac:dyDescent="0.3">
      <c r="A92" s="446">
        <v>42522</v>
      </c>
      <c r="B92" s="424">
        <v>80.5</v>
      </c>
      <c r="C92" s="423">
        <v>104.45699999999999</v>
      </c>
      <c r="D92" s="423">
        <v>142.1</v>
      </c>
      <c r="E92" s="423">
        <v>104.5</v>
      </c>
      <c r="F92" s="423">
        <f t="shared" si="58"/>
        <v>431.55700000000002</v>
      </c>
      <c r="G92" s="425">
        <v>342.2</v>
      </c>
      <c r="H92" s="424">
        <v>102</v>
      </c>
      <c r="I92" s="423">
        <v>193.6</v>
      </c>
      <c r="J92" s="425">
        <v>295.5</v>
      </c>
      <c r="K92" s="424">
        <v>453.4</v>
      </c>
      <c r="L92" s="423">
        <v>198.1</v>
      </c>
      <c r="M92" s="422">
        <v>96.3</v>
      </c>
      <c r="N92" s="424">
        <v>31.2</v>
      </c>
      <c r="O92" s="423">
        <v>59.284999999999997</v>
      </c>
      <c r="P92" s="423">
        <v>273.8</v>
      </c>
      <c r="Q92" s="423">
        <v>16</v>
      </c>
      <c r="R92" s="423">
        <f t="shared" si="59"/>
        <v>380.28500000000003</v>
      </c>
      <c r="S92" s="425">
        <v>289.3</v>
      </c>
      <c r="T92" s="424">
        <v>51.5</v>
      </c>
      <c r="U92" s="423">
        <v>81</v>
      </c>
      <c r="V92" s="425">
        <f t="shared" si="60"/>
        <v>132.5</v>
      </c>
      <c r="W92" s="424">
        <v>356</v>
      </c>
      <c r="X92" s="423">
        <v>148.69999999999999</v>
      </c>
      <c r="Y92" s="422">
        <v>143.80000000000001</v>
      </c>
      <c r="Z92" s="424">
        <v>32.200000000000003</v>
      </c>
      <c r="AA92" s="423">
        <v>45.976999999999997</v>
      </c>
      <c r="AB92" s="423">
        <v>184.9</v>
      </c>
      <c r="AC92" s="423">
        <v>29</v>
      </c>
      <c r="AD92" s="423">
        <f t="shared" si="61"/>
        <v>292.077</v>
      </c>
      <c r="AE92" s="425">
        <v>235.3</v>
      </c>
      <c r="AF92" s="424">
        <v>86.8</v>
      </c>
      <c r="AG92" s="423">
        <v>65.2</v>
      </c>
      <c r="AH92" s="425">
        <f t="shared" si="62"/>
        <v>152</v>
      </c>
      <c r="AI92" s="424">
        <v>556.1</v>
      </c>
      <c r="AJ92" s="423">
        <v>195.4</v>
      </c>
      <c r="AK92" s="422">
        <v>107.4</v>
      </c>
      <c r="AL92" s="424">
        <v>7.4</v>
      </c>
      <c r="AM92" s="423">
        <v>12.9</v>
      </c>
      <c r="AN92" s="423">
        <v>80.3</v>
      </c>
      <c r="AO92" s="429">
        <v>0</v>
      </c>
      <c r="AP92" s="423">
        <f t="shared" si="63"/>
        <v>100.6</v>
      </c>
      <c r="AQ92" s="425">
        <v>83.6</v>
      </c>
      <c r="AR92" s="424">
        <v>14.8</v>
      </c>
      <c r="AS92" s="423">
        <v>12.5</v>
      </c>
      <c r="AT92" s="425">
        <v>27.4</v>
      </c>
      <c r="AU92" s="424">
        <v>132.1</v>
      </c>
      <c r="AV92" s="423">
        <v>49.1</v>
      </c>
      <c r="AW92" s="422">
        <v>28.1</v>
      </c>
      <c r="AX92" s="424">
        <v>17.600000000000001</v>
      </c>
      <c r="AY92" s="423">
        <v>22.123000000000001</v>
      </c>
      <c r="AZ92" s="423">
        <v>115.1</v>
      </c>
      <c r="BA92" s="423" t="s">
        <v>241</v>
      </c>
      <c r="BB92" s="423">
        <f t="shared" si="64"/>
        <v>154.82299999999998</v>
      </c>
      <c r="BC92" s="425">
        <v>143</v>
      </c>
      <c r="BD92" s="427" t="s">
        <v>241</v>
      </c>
      <c r="BE92" s="426" t="s">
        <v>241</v>
      </c>
      <c r="BF92" s="425">
        <v>80.5</v>
      </c>
      <c r="BG92" s="424">
        <v>513.9</v>
      </c>
      <c r="BH92" s="423">
        <v>85</v>
      </c>
      <c r="BI92" s="422">
        <v>34.799999999999997</v>
      </c>
      <c r="BJ92" s="424">
        <v>3.7</v>
      </c>
      <c r="BK92" s="423">
        <v>2.2269999999999999</v>
      </c>
      <c r="BL92" s="423">
        <v>26.9</v>
      </c>
      <c r="BM92" s="423" t="s">
        <v>241</v>
      </c>
      <c r="BN92" s="423">
        <f t="shared" si="65"/>
        <v>32.826999999999998</v>
      </c>
      <c r="BO92" s="425">
        <v>15.2</v>
      </c>
      <c r="BP92" s="427" t="s">
        <v>241</v>
      </c>
      <c r="BQ92" s="426" t="s">
        <v>241</v>
      </c>
      <c r="BR92" s="425" t="s">
        <v>241</v>
      </c>
      <c r="BS92" s="424">
        <v>34.299999999999997</v>
      </c>
      <c r="BT92" s="423">
        <v>6.9</v>
      </c>
      <c r="BU92" s="422">
        <v>5.4</v>
      </c>
      <c r="BV92" s="424">
        <v>1.5</v>
      </c>
      <c r="BW92" s="423">
        <v>0.42499999999999999</v>
      </c>
      <c r="BX92" s="423">
        <v>8</v>
      </c>
      <c r="BY92" s="423">
        <v>0</v>
      </c>
      <c r="BZ92" s="423">
        <f t="shared" si="66"/>
        <v>9.9250000000000007</v>
      </c>
      <c r="CA92" s="425">
        <v>4.7</v>
      </c>
      <c r="CB92" s="427" t="s">
        <v>241</v>
      </c>
      <c r="CC92" s="426" t="s">
        <v>241</v>
      </c>
      <c r="CD92" s="425">
        <v>14.8</v>
      </c>
      <c r="CE92" s="424">
        <v>58.5</v>
      </c>
      <c r="CF92" s="423">
        <v>10.1</v>
      </c>
      <c r="CG92" s="422">
        <v>4.0999999999999996</v>
      </c>
      <c r="CH92" s="424">
        <v>174</v>
      </c>
      <c r="CI92" s="423">
        <v>247.4</v>
      </c>
      <c r="CJ92" s="423">
        <v>831</v>
      </c>
      <c r="CK92" s="423">
        <v>149.69999999999999</v>
      </c>
      <c r="CL92" s="423">
        <f t="shared" si="67"/>
        <v>1402.1000000000001</v>
      </c>
      <c r="CM92" s="425">
        <f t="shared" si="68"/>
        <v>1113.3000000000002</v>
      </c>
      <c r="CN92" s="424">
        <v>319</v>
      </c>
      <c r="CO92" s="423">
        <v>383.8</v>
      </c>
      <c r="CP92" s="425">
        <f t="shared" si="69"/>
        <v>702.8</v>
      </c>
      <c r="CQ92" s="424">
        <v>2104.1999999999998</v>
      </c>
      <c r="CR92" s="423">
        <v>693.3</v>
      </c>
      <c r="CS92" s="422">
        <f t="shared" si="70"/>
        <v>419.90000000000003</v>
      </c>
      <c r="CT92" s="422">
        <f t="shared" si="71"/>
        <v>4629</v>
      </c>
      <c r="CW92" s="415"/>
    </row>
    <row r="93" spans="1:101" ht="12.75" customHeight="1" x14ac:dyDescent="0.3">
      <c r="A93" s="446">
        <v>42552</v>
      </c>
      <c r="B93" s="424">
        <v>90</v>
      </c>
      <c r="C93" s="423">
        <v>114.794</v>
      </c>
      <c r="D93" s="423">
        <v>151.30000000000001</v>
      </c>
      <c r="E93" s="423">
        <v>114</v>
      </c>
      <c r="F93" s="423">
        <f t="shared" si="58"/>
        <v>470.09399999999999</v>
      </c>
      <c r="G93" s="425">
        <v>371.4</v>
      </c>
      <c r="H93" s="424">
        <v>110.9</v>
      </c>
      <c r="I93" s="423">
        <v>196.5</v>
      </c>
      <c r="J93" s="425">
        <v>307.39999999999998</v>
      </c>
      <c r="K93" s="424">
        <v>455.6</v>
      </c>
      <c r="L93" s="423">
        <v>209.9</v>
      </c>
      <c r="M93" s="422">
        <v>98.8</v>
      </c>
      <c r="N93" s="424">
        <v>34.9</v>
      </c>
      <c r="O93" s="423">
        <v>63.604999999999997</v>
      </c>
      <c r="P93" s="423">
        <v>294.3</v>
      </c>
      <c r="Q93" s="423">
        <v>16.8</v>
      </c>
      <c r="R93" s="423">
        <f t="shared" si="59"/>
        <v>409.60500000000002</v>
      </c>
      <c r="S93" s="425">
        <v>314.8</v>
      </c>
      <c r="T93" s="424">
        <v>54.7</v>
      </c>
      <c r="U93" s="423">
        <v>82.1</v>
      </c>
      <c r="V93" s="425">
        <f t="shared" si="60"/>
        <v>136.80000000000001</v>
      </c>
      <c r="W93" s="424">
        <v>340.9</v>
      </c>
      <c r="X93" s="423">
        <v>156.6</v>
      </c>
      <c r="Y93" s="422">
        <v>149.30000000000001</v>
      </c>
      <c r="Z93" s="424">
        <v>35.799999999999997</v>
      </c>
      <c r="AA93" s="423">
        <v>49.784999999999997</v>
      </c>
      <c r="AB93" s="423">
        <v>198.9</v>
      </c>
      <c r="AC93" s="423">
        <v>31.2</v>
      </c>
      <c r="AD93" s="423">
        <f t="shared" si="61"/>
        <v>315.685</v>
      </c>
      <c r="AE93" s="425">
        <v>256.39999999999998</v>
      </c>
      <c r="AF93" s="424">
        <v>88.3</v>
      </c>
      <c r="AG93" s="423">
        <v>70.7</v>
      </c>
      <c r="AH93" s="425">
        <f t="shared" si="62"/>
        <v>159</v>
      </c>
      <c r="AI93" s="424">
        <v>546.6</v>
      </c>
      <c r="AJ93" s="423">
        <v>194.9</v>
      </c>
      <c r="AK93" s="422">
        <v>101.1</v>
      </c>
      <c r="AL93" s="424">
        <v>7.9</v>
      </c>
      <c r="AM93" s="423">
        <v>13.6</v>
      </c>
      <c r="AN93" s="423">
        <v>84.8</v>
      </c>
      <c r="AO93" s="429">
        <v>0</v>
      </c>
      <c r="AP93" s="423">
        <f t="shared" si="63"/>
        <v>106.3</v>
      </c>
      <c r="AQ93" s="425">
        <v>88.3</v>
      </c>
      <c r="AR93" s="424">
        <v>14.9</v>
      </c>
      <c r="AS93" s="423">
        <v>14</v>
      </c>
      <c r="AT93" s="425">
        <v>28.9</v>
      </c>
      <c r="AU93" s="424">
        <v>129.5</v>
      </c>
      <c r="AV93" s="423">
        <v>48.9</v>
      </c>
      <c r="AW93" s="422">
        <v>27.3</v>
      </c>
      <c r="AX93" s="424">
        <v>19.399999999999999</v>
      </c>
      <c r="AY93" s="423">
        <v>24.175999999999998</v>
      </c>
      <c r="AZ93" s="423">
        <v>128.1</v>
      </c>
      <c r="BA93" s="423" t="s">
        <v>241</v>
      </c>
      <c r="BB93" s="423">
        <f t="shared" si="64"/>
        <v>171.67599999999999</v>
      </c>
      <c r="BC93" s="425">
        <v>154.9</v>
      </c>
      <c r="BD93" s="427" t="s">
        <v>241</v>
      </c>
      <c r="BE93" s="426" t="s">
        <v>241</v>
      </c>
      <c r="BF93" s="425">
        <v>84.5</v>
      </c>
      <c r="BG93" s="424">
        <v>485.6</v>
      </c>
      <c r="BH93" s="423">
        <v>87.7</v>
      </c>
      <c r="BI93" s="422">
        <v>35</v>
      </c>
      <c r="BJ93" s="424">
        <v>4</v>
      </c>
      <c r="BK93" s="423">
        <v>2.4</v>
      </c>
      <c r="BL93" s="423">
        <v>29.1</v>
      </c>
      <c r="BM93" s="423" t="s">
        <v>241</v>
      </c>
      <c r="BN93" s="423">
        <f t="shared" si="65"/>
        <v>35.5</v>
      </c>
      <c r="BO93" s="425">
        <v>16.3</v>
      </c>
      <c r="BP93" s="427" t="s">
        <v>241</v>
      </c>
      <c r="BQ93" s="426" t="s">
        <v>241</v>
      </c>
      <c r="BR93" s="425" t="s">
        <v>241</v>
      </c>
      <c r="BS93" s="424">
        <v>32.799999999999997</v>
      </c>
      <c r="BT93" s="423">
        <v>7.3</v>
      </c>
      <c r="BU93" s="422">
        <v>5.5</v>
      </c>
      <c r="BV93" s="424">
        <v>1.5</v>
      </c>
      <c r="BW93" s="423">
        <v>0.504</v>
      </c>
      <c r="BX93" s="423">
        <v>9</v>
      </c>
      <c r="BY93" s="423">
        <v>0</v>
      </c>
      <c r="BZ93" s="423">
        <f t="shared" si="66"/>
        <v>11.004</v>
      </c>
      <c r="CA93" s="425">
        <v>5.0999999999999996</v>
      </c>
      <c r="CB93" s="427" t="s">
        <v>241</v>
      </c>
      <c r="CC93" s="426" t="s">
        <v>241</v>
      </c>
      <c r="CD93" s="425">
        <v>20.399999999999999</v>
      </c>
      <c r="CE93" s="424">
        <v>52.4</v>
      </c>
      <c r="CF93" s="423">
        <v>10.8</v>
      </c>
      <c r="CG93" s="422">
        <v>4.0999999999999996</v>
      </c>
      <c r="CH93" s="424">
        <v>193.5</v>
      </c>
      <c r="CI93" s="423">
        <v>268.89999999999998</v>
      </c>
      <c r="CJ93" s="423">
        <v>895.5</v>
      </c>
      <c r="CK93" s="423">
        <v>162.4</v>
      </c>
      <c r="CL93" s="423">
        <f t="shared" si="67"/>
        <v>1520.3000000000002</v>
      </c>
      <c r="CM93" s="425">
        <f t="shared" si="68"/>
        <v>1207.2</v>
      </c>
      <c r="CN93" s="424">
        <v>340</v>
      </c>
      <c r="CO93" s="423">
        <v>397</v>
      </c>
      <c r="CP93" s="425">
        <f t="shared" si="69"/>
        <v>737</v>
      </c>
      <c r="CQ93" s="424">
        <v>2043.4</v>
      </c>
      <c r="CR93" s="423">
        <v>716.2</v>
      </c>
      <c r="CS93" s="422">
        <f t="shared" si="70"/>
        <v>421.10000000000008</v>
      </c>
      <c r="CT93" s="422">
        <f t="shared" si="71"/>
        <v>4721.8000000000011</v>
      </c>
      <c r="CW93" s="415"/>
    </row>
    <row r="94" spans="1:101" ht="12.75" customHeight="1" x14ac:dyDescent="0.3">
      <c r="A94" s="446">
        <v>42583</v>
      </c>
      <c r="B94" s="424">
        <v>91.6</v>
      </c>
      <c r="C94" s="423">
        <v>122.55380000000001</v>
      </c>
      <c r="D94" s="423">
        <v>156.6</v>
      </c>
      <c r="E94" s="423">
        <v>114.8</v>
      </c>
      <c r="F94" s="423">
        <f t="shared" si="58"/>
        <v>485.55379999999997</v>
      </c>
      <c r="G94" s="425">
        <v>385.2</v>
      </c>
      <c r="H94" s="424">
        <v>114.6</v>
      </c>
      <c r="I94" s="423">
        <v>196</v>
      </c>
      <c r="J94" s="425">
        <v>310.60000000000002</v>
      </c>
      <c r="K94" s="424">
        <v>467.8</v>
      </c>
      <c r="L94" s="423">
        <v>221.9</v>
      </c>
      <c r="M94" s="422">
        <v>83.3</v>
      </c>
      <c r="N94" s="424">
        <v>36.299999999999997</v>
      </c>
      <c r="O94" s="423">
        <v>68.259299999999996</v>
      </c>
      <c r="P94" s="423">
        <v>299.60000000000002</v>
      </c>
      <c r="Q94" s="423">
        <v>17.2</v>
      </c>
      <c r="R94" s="423">
        <f t="shared" si="59"/>
        <v>421.35930000000002</v>
      </c>
      <c r="S94" s="425">
        <v>321.60000000000002</v>
      </c>
      <c r="T94" s="424">
        <v>55.2</v>
      </c>
      <c r="U94" s="423">
        <v>83</v>
      </c>
      <c r="V94" s="425">
        <f t="shared" si="60"/>
        <v>138.19999999999999</v>
      </c>
      <c r="W94" s="424">
        <v>365.1</v>
      </c>
      <c r="X94" s="423">
        <v>168.9</v>
      </c>
      <c r="Y94" s="422">
        <v>134</v>
      </c>
      <c r="Z94" s="424">
        <v>37.200000000000003</v>
      </c>
      <c r="AA94" s="423">
        <v>54.258000000000003</v>
      </c>
      <c r="AB94" s="423">
        <v>200.6</v>
      </c>
      <c r="AC94" s="423">
        <v>31.8</v>
      </c>
      <c r="AD94" s="423">
        <f t="shared" si="61"/>
        <v>323.858</v>
      </c>
      <c r="AE94" s="425">
        <v>265.10000000000002</v>
      </c>
      <c r="AF94" s="424">
        <v>89</v>
      </c>
      <c r="AG94" s="423">
        <v>70.400000000000006</v>
      </c>
      <c r="AH94" s="425">
        <f t="shared" si="62"/>
        <v>159.4</v>
      </c>
      <c r="AI94" s="424">
        <v>589.1</v>
      </c>
      <c r="AJ94" s="423">
        <v>203.1</v>
      </c>
      <c r="AK94" s="422">
        <v>99.6</v>
      </c>
      <c r="AL94" s="424">
        <v>7.8</v>
      </c>
      <c r="AM94" s="423">
        <v>14.1</v>
      </c>
      <c r="AN94" s="423">
        <v>83.1</v>
      </c>
      <c r="AO94" s="429">
        <v>0</v>
      </c>
      <c r="AP94" s="423">
        <f t="shared" si="63"/>
        <v>105</v>
      </c>
      <c r="AQ94" s="425">
        <v>86.8</v>
      </c>
      <c r="AR94" s="424">
        <v>16.100000000000001</v>
      </c>
      <c r="AS94" s="423">
        <v>12.4</v>
      </c>
      <c r="AT94" s="425">
        <v>28.5</v>
      </c>
      <c r="AU94" s="424">
        <v>130.1</v>
      </c>
      <c r="AV94" s="423">
        <v>50.7</v>
      </c>
      <c r="AW94" s="422">
        <v>24.1</v>
      </c>
      <c r="AX94" s="424">
        <v>19.600000000000001</v>
      </c>
      <c r="AY94" s="423">
        <v>25.3887</v>
      </c>
      <c r="AZ94" s="423">
        <v>128.6</v>
      </c>
      <c r="BA94" s="423" t="s">
        <v>241</v>
      </c>
      <c r="BB94" s="423">
        <f t="shared" si="64"/>
        <v>173.58869999999999</v>
      </c>
      <c r="BC94" s="425">
        <v>156.4</v>
      </c>
      <c r="BD94" s="427" t="s">
        <v>241</v>
      </c>
      <c r="BE94" s="426" t="s">
        <v>241</v>
      </c>
      <c r="BF94" s="425">
        <v>86.3</v>
      </c>
      <c r="BG94" s="424">
        <v>459.1</v>
      </c>
      <c r="BH94" s="423">
        <v>89</v>
      </c>
      <c r="BI94" s="422">
        <v>30.5</v>
      </c>
      <c r="BJ94" s="424">
        <v>4.0999999999999996</v>
      </c>
      <c r="BK94" s="423" t="s">
        <v>241</v>
      </c>
      <c r="BL94" s="423">
        <v>29.2</v>
      </c>
      <c r="BM94" s="423" t="s">
        <v>241</v>
      </c>
      <c r="BN94" s="423">
        <f t="shared" si="65"/>
        <v>33.299999999999997</v>
      </c>
      <c r="BO94" s="425">
        <v>16.399999999999999</v>
      </c>
      <c r="BP94" s="427" t="s">
        <v>241</v>
      </c>
      <c r="BQ94" s="426" t="s">
        <v>241</v>
      </c>
      <c r="BR94" s="425" t="s">
        <v>241</v>
      </c>
      <c r="BS94" s="424">
        <v>34.700000000000003</v>
      </c>
      <c r="BT94" s="423">
        <v>7.2</v>
      </c>
      <c r="BU94" s="422">
        <v>4.8</v>
      </c>
      <c r="BV94" s="424">
        <v>1.7</v>
      </c>
      <c r="BW94" s="423" t="s">
        <v>241</v>
      </c>
      <c r="BX94" s="423">
        <v>9.1</v>
      </c>
      <c r="BY94" s="423">
        <v>0</v>
      </c>
      <c r="BZ94" s="423">
        <f t="shared" si="66"/>
        <v>10.799999999999999</v>
      </c>
      <c r="CA94" s="425">
        <v>5.2</v>
      </c>
      <c r="CB94" s="427" t="s">
        <v>241</v>
      </c>
      <c r="CC94" s="426" t="s">
        <v>241</v>
      </c>
      <c r="CD94" s="425">
        <v>27.6</v>
      </c>
      <c r="CE94" s="424">
        <v>54</v>
      </c>
      <c r="CF94" s="423">
        <v>10.7</v>
      </c>
      <c r="CG94" s="422">
        <v>3.8</v>
      </c>
      <c r="CH94" s="424">
        <v>198.3</v>
      </c>
      <c r="CI94" s="423">
        <v>284.8</v>
      </c>
      <c r="CJ94" s="423">
        <v>906.7</v>
      </c>
      <c r="CK94" s="423">
        <v>164.1</v>
      </c>
      <c r="CL94" s="423">
        <f t="shared" si="67"/>
        <v>1553.9</v>
      </c>
      <c r="CM94" s="425">
        <f t="shared" si="68"/>
        <v>1236.7000000000003</v>
      </c>
      <c r="CN94" s="424">
        <v>354.4</v>
      </c>
      <c r="CO94" s="423">
        <v>396.2</v>
      </c>
      <c r="CP94" s="425">
        <f t="shared" si="69"/>
        <v>750.59999999999991</v>
      </c>
      <c r="CQ94" s="424">
        <v>2099.9</v>
      </c>
      <c r="CR94" s="423">
        <v>751.6</v>
      </c>
      <c r="CS94" s="422">
        <f t="shared" si="70"/>
        <v>380.1</v>
      </c>
      <c r="CT94" s="422">
        <f t="shared" si="71"/>
        <v>4784.5</v>
      </c>
      <c r="CW94" s="415"/>
    </row>
    <row r="95" spans="1:101" ht="12.75" customHeight="1" x14ac:dyDescent="0.3">
      <c r="A95" s="446">
        <v>42614</v>
      </c>
      <c r="B95" s="424">
        <v>85.2</v>
      </c>
      <c r="C95" s="423">
        <v>117.39960000000001</v>
      </c>
      <c r="D95" s="423">
        <v>148.19999999999999</v>
      </c>
      <c r="E95" s="423">
        <v>108.1</v>
      </c>
      <c r="F95" s="423">
        <f t="shared" si="58"/>
        <v>458.89959999999996</v>
      </c>
      <c r="G95" s="425">
        <v>363.7</v>
      </c>
      <c r="H95" s="424">
        <v>114.2</v>
      </c>
      <c r="I95" s="423">
        <v>187.6</v>
      </c>
      <c r="J95" s="425">
        <v>301.8</v>
      </c>
      <c r="K95" s="424">
        <v>459.4</v>
      </c>
      <c r="L95" s="423">
        <v>220.1</v>
      </c>
      <c r="M95" s="422">
        <v>79.8</v>
      </c>
      <c r="N95" s="424">
        <v>31.7</v>
      </c>
      <c r="O95" s="423">
        <v>62.539300000000004</v>
      </c>
      <c r="P95" s="423">
        <v>271.39999999999998</v>
      </c>
      <c r="Q95" s="423">
        <v>15.8</v>
      </c>
      <c r="R95" s="423">
        <f t="shared" si="59"/>
        <v>381.4393</v>
      </c>
      <c r="S95" s="425">
        <v>289.3</v>
      </c>
      <c r="T95" s="424">
        <v>54.6</v>
      </c>
      <c r="U95" s="423">
        <v>80.099999999999994</v>
      </c>
      <c r="V95" s="425">
        <f t="shared" si="60"/>
        <v>134.69999999999999</v>
      </c>
      <c r="W95" s="424">
        <v>341</v>
      </c>
      <c r="X95" s="423">
        <v>156</v>
      </c>
      <c r="Y95" s="422">
        <v>102.7</v>
      </c>
      <c r="Z95" s="424">
        <v>33.700000000000003</v>
      </c>
      <c r="AA95" s="423">
        <v>50.505900000000004</v>
      </c>
      <c r="AB95" s="423">
        <v>186.5</v>
      </c>
      <c r="AC95" s="423">
        <v>28.8</v>
      </c>
      <c r="AD95" s="423">
        <f t="shared" si="61"/>
        <v>299.50590000000005</v>
      </c>
      <c r="AE95" s="425">
        <v>247</v>
      </c>
      <c r="AF95" s="424">
        <v>89.2</v>
      </c>
      <c r="AG95" s="423">
        <v>70.7</v>
      </c>
      <c r="AH95" s="425">
        <f t="shared" si="62"/>
        <v>159.9</v>
      </c>
      <c r="AI95" s="424">
        <v>560.20000000000005</v>
      </c>
      <c r="AJ95" s="423">
        <v>197.8</v>
      </c>
      <c r="AK95" s="422">
        <v>120.5</v>
      </c>
      <c r="AL95" s="424">
        <v>7.1</v>
      </c>
      <c r="AM95" s="423">
        <v>12.9</v>
      </c>
      <c r="AN95" s="423">
        <v>78.099999999999994</v>
      </c>
      <c r="AO95" s="429">
        <v>0</v>
      </c>
      <c r="AP95" s="423">
        <f t="shared" si="63"/>
        <v>98.1</v>
      </c>
      <c r="AQ95" s="425">
        <v>81.400000000000006</v>
      </c>
      <c r="AR95" s="424">
        <v>15.6</v>
      </c>
      <c r="AS95" s="423">
        <v>12.9</v>
      </c>
      <c r="AT95" s="425">
        <v>28.5</v>
      </c>
      <c r="AU95" s="424">
        <v>120.3</v>
      </c>
      <c r="AV95" s="423">
        <v>52.7</v>
      </c>
      <c r="AW95" s="422">
        <v>22.8</v>
      </c>
      <c r="AX95" s="424">
        <v>18.600000000000001</v>
      </c>
      <c r="AY95" s="423">
        <v>25.325099999999999</v>
      </c>
      <c r="AZ95" s="423">
        <v>123.4</v>
      </c>
      <c r="BA95" s="423" t="s">
        <v>241</v>
      </c>
      <c r="BB95" s="423">
        <f t="shared" si="64"/>
        <v>167.32510000000002</v>
      </c>
      <c r="BC95" s="425">
        <v>151.4</v>
      </c>
      <c r="BD95" s="427" t="s">
        <v>241</v>
      </c>
      <c r="BE95" s="426" t="s">
        <v>241</v>
      </c>
      <c r="BF95" s="425">
        <v>86.5</v>
      </c>
      <c r="BG95" s="424">
        <v>546.5</v>
      </c>
      <c r="BH95" s="423">
        <v>85.7</v>
      </c>
      <c r="BI95" s="422">
        <v>28.4</v>
      </c>
      <c r="BJ95" s="424">
        <v>3.8</v>
      </c>
      <c r="BK95" s="423" t="s">
        <v>241</v>
      </c>
      <c r="BL95" s="423">
        <v>29.1</v>
      </c>
      <c r="BM95" s="423" t="s">
        <v>241</v>
      </c>
      <c r="BN95" s="423">
        <f t="shared" si="65"/>
        <v>32.9</v>
      </c>
      <c r="BO95" s="425">
        <v>14.9</v>
      </c>
      <c r="BP95" s="427" t="s">
        <v>241</v>
      </c>
      <c r="BQ95" s="426" t="s">
        <v>241</v>
      </c>
      <c r="BR95" s="425" t="s">
        <v>241</v>
      </c>
      <c r="BS95" s="424">
        <v>38.1</v>
      </c>
      <c r="BT95" s="423">
        <v>6.9</v>
      </c>
      <c r="BU95" s="422">
        <v>4.8</v>
      </c>
      <c r="BV95" s="424">
        <v>1.5</v>
      </c>
      <c r="BW95" s="423" t="s">
        <v>241</v>
      </c>
      <c r="BX95" s="423">
        <v>8</v>
      </c>
      <c r="BY95" s="423">
        <v>0</v>
      </c>
      <c r="BZ95" s="423">
        <f t="shared" si="66"/>
        <v>9.5</v>
      </c>
      <c r="CA95" s="425">
        <v>4.7</v>
      </c>
      <c r="CB95" s="427" t="s">
        <v>241</v>
      </c>
      <c r="CC95" s="426" t="s">
        <v>241</v>
      </c>
      <c r="CD95" s="425">
        <v>16.399999999999999</v>
      </c>
      <c r="CE95" s="424">
        <v>46.8</v>
      </c>
      <c r="CF95" s="423">
        <v>9.1999999999999993</v>
      </c>
      <c r="CG95" s="422">
        <v>3.5</v>
      </c>
      <c r="CH95" s="424">
        <v>181.6</v>
      </c>
      <c r="CI95" s="423">
        <v>268.89999999999998</v>
      </c>
      <c r="CJ95" s="423">
        <v>844.6</v>
      </c>
      <c r="CK95" s="423">
        <v>153</v>
      </c>
      <c r="CL95" s="423">
        <f t="shared" si="67"/>
        <v>1448.1</v>
      </c>
      <c r="CM95" s="425">
        <f t="shared" si="68"/>
        <v>1152.4000000000001</v>
      </c>
      <c r="CN95" s="424">
        <v>341.8</v>
      </c>
      <c r="CO95" s="423">
        <v>386</v>
      </c>
      <c r="CP95" s="425">
        <f t="shared" si="69"/>
        <v>727.8</v>
      </c>
      <c r="CQ95" s="424">
        <v>2112.1999999999998</v>
      </c>
      <c r="CR95" s="423">
        <v>728.4</v>
      </c>
      <c r="CS95" s="422">
        <f t="shared" si="70"/>
        <v>362.5</v>
      </c>
      <c r="CT95" s="422">
        <f t="shared" si="71"/>
        <v>4650.5999999999995</v>
      </c>
      <c r="CW95" s="415"/>
    </row>
    <row r="96" spans="1:101" ht="12.75" customHeight="1" x14ac:dyDescent="0.3">
      <c r="A96" s="446">
        <v>42644</v>
      </c>
      <c r="B96" s="424">
        <v>88.2</v>
      </c>
      <c r="C96" s="423">
        <v>119.48910000000001</v>
      </c>
      <c r="D96" s="423">
        <v>153.30000000000001</v>
      </c>
      <c r="E96" s="423">
        <v>111.6</v>
      </c>
      <c r="F96" s="423">
        <f t="shared" si="58"/>
        <v>472.58910000000003</v>
      </c>
      <c r="G96" s="425">
        <v>374.1</v>
      </c>
      <c r="H96" s="424">
        <v>115.2</v>
      </c>
      <c r="I96" s="423">
        <v>198.3</v>
      </c>
      <c r="J96" s="425">
        <v>313.5</v>
      </c>
      <c r="K96" s="424">
        <v>477.6</v>
      </c>
      <c r="L96" s="423">
        <v>225.5</v>
      </c>
      <c r="M96" s="422">
        <v>85.9</v>
      </c>
      <c r="N96" s="424">
        <v>33.5</v>
      </c>
      <c r="O96" s="423">
        <v>65.288300000000007</v>
      </c>
      <c r="P96" s="423">
        <v>283.39999999999998</v>
      </c>
      <c r="Q96" s="423">
        <v>17</v>
      </c>
      <c r="R96" s="423">
        <f t="shared" si="59"/>
        <v>399.18829999999997</v>
      </c>
      <c r="S96" s="425">
        <v>302.2</v>
      </c>
      <c r="T96" s="424">
        <v>56.8</v>
      </c>
      <c r="U96" s="423">
        <v>86.1</v>
      </c>
      <c r="V96" s="425">
        <f t="shared" si="60"/>
        <v>142.89999999999998</v>
      </c>
      <c r="W96" s="424">
        <v>372</v>
      </c>
      <c r="X96" s="423">
        <v>168.2</v>
      </c>
      <c r="Y96" s="422">
        <v>104.9</v>
      </c>
      <c r="Z96" s="424">
        <v>34.9</v>
      </c>
      <c r="AA96" s="423">
        <v>52.3294</v>
      </c>
      <c r="AB96" s="423">
        <v>193.9</v>
      </c>
      <c r="AC96" s="423">
        <v>32.799999999999997</v>
      </c>
      <c r="AD96" s="423">
        <f t="shared" si="61"/>
        <v>313.92940000000004</v>
      </c>
      <c r="AE96" s="425">
        <v>261.2</v>
      </c>
      <c r="AF96" s="424">
        <v>92</v>
      </c>
      <c r="AG96" s="423">
        <v>67.3</v>
      </c>
      <c r="AH96" s="425">
        <f t="shared" si="62"/>
        <v>159.30000000000001</v>
      </c>
      <c r="AI96" s="424">
        <v>591</v>
      </c>
      <c r="AJ96" s="423">
        <v>204.2</v>
      </c>
      <c r="AK96" s="422">
        <v>111.4</v>
      </c>
      <c r="AL96" s="424">
        <v>7.2</v>
      </c>
      <c r="AM96" s="423">
        <v>13.9</v>
      </c>
      <c r="AN96" s="423">
        <v>82.5</v>
      </c>
      <c r="AO96" s="429">
        <v>0</v>
      </c>
      <c r="AP96" s="423">
        <f t="shared" si="63"/>
        <v>103.6</v>
      </c>
      <c r="AQ96" s="425">
        <v>85.3</v>
      </c>
      <c r="AR96" s="424">
        <v>15.3</v>
      </c>
      <c r="AS96" s="423">
        <v>12.9</v>
      </c>
      <c r="AT96" s="425">
        <v>28.2</v>
      </c>
      <c r="AU96" s="424">
        <v>132.4</v>
      </c>
      <c r="AV96" s="423">
        <v>49.6</v>
      </c>
      <c r="AW96" s="422">
        <v>25</v>
      </c>
      <c r="AX96" s="424">
        <v>18.7</v>
      </c>
      <c r="AY96" s="423">
        <v>25.018599999999999</v>
      </c>
      <c r="AZ96" s="423">
        <v>123.9</v>
      </c>
      <c r="BA96" s="423" t="s">
        <v>241</v>
      </c>
      <c r="BB96" s="423">
        <f t="shared" si="64"/>
        <v>167.61860000000001</v>
      </c>
      <c r="BC96" s="425">
        <v>151.4</v>
      </c>
      <c r="BD96" s="427" t="s">
        <v>241</v>
      </c>
      <c r="BE96" s="426" t="s">
        <v>241</v>
      </c>
      <c r="BF96" s="425">
        <v>86.4</v>
      </c>
      <c r="BG96" s="424">
        <v>537.79999999999995</v>
      </c>
      <c r="BH96" s="423">
        <v>87</v>
      </c>
      <c r="BI96" s="422">
        <v>27.6</v>
      </c>
      <c r="BJ96" s="424">
        <v>3.8</v>
      </c>
      <c r="BK96" s="423" t="s">
        <v>241</v>
      </c>
      <c r="BL96" s="423">
        <v>28.3</v>
      </c>
      <c r="BM96" s="423" t="s">
        <v>241</v>
      </c>
      <c r="BN96" s="423">
        <f t="shared" si="65"/>
        <v>32.1</v>
      </c>
      <c r="BO96" s="425">
        <v>15.4</v>
      </c>
      <c r="BP96" s="427" t="s">
        <v>241</v>
      </c>
      <c r="BQ96" s="426" t="s">
        <v>241</v>
      </c>
      <c r="BR96" s="425" t="s">
        <v>241</v>
      </c>
      <c r="BS96" s="424">
        <v>38</v>
      </c>
      <c r="BT96" s="423">
        <v>7.1</v>
      </c>
      <c r="BU96" s="422">
        <v>5.5</v>
      </c>
      <c r="BV96" s="424">
        <v>1.5</v>
      </c>
      <c r="BW96" s="423" t="s">
        <v>241</v>
      </c>
      <c r="BX96" s="423">
        <v>7.6</v>
      </c>
      <c r="BY96" s="423">
        <v>0</v>
      </c>
      <c r="BZ96" s="423">
        <f t="shared" si="66"/>
        <v>9.1</v>
      </c>
      <c r="CA96" s="425">
        <v>4.5</v>
      </c>
      <c r="CB96" s="427" t="s">
        <v>241</v>
      </c>
      <c r="CC96" s="426" t="s">
        <v>241</v>
      </c>
      <c r="CD96" s="425">
        <v>15</v>
      </c>
      <c r="CE96" s="424">
        <v>43.1</v>
      </c>
      <c r="CF96" s="423">
        <v>8.9</v>
      </c>
      <c r="CG96" s="422">
        <v>3.6</v>
      </c>
      <c r="CH96" s="424">
        <v>187.7</v>
      </c>
      <c r="CI96" s="423">
        <v>276.3</v>
      </c>
      <c r="CJ96" s="423">
        <v>872.9</v>
      </c>
      <c r="CK96" s="423">
        <v>161.69999999999999</v>
      </c>
      <c r="CL96" s="423">
        <f t="shared" si="67"/>
        <v>1498.6000000000001</v>
      </c>
      <c r="CM96" s="425">
        <f t="shared" si="68"/>
        <v>1194.1000000000001</v>
      </c>
      <c r="CN96" s="424">
        <v>345.2</v>
      </c>
      <c r="CO96" s="423">
        <v>400.2</v>
      </c>
      <c r="CP96" s="425">
        <f t="shared" si="69"/>
        <v>745.4</v>
      </c>
      <c r="CQ96" s="424">
        <v>2191.8000000000002</v>
      </c>
      <c r="CR96" s="423">
        <v>750.5</v>
      </c>
      <c r="CS96" s="422">
        <f t="shared" si="70"/>
        <v>363.90000000000009</v>
      </c>
      <c r="CT96" s="422">
        <f t="shared" si="71"/>
        <v>4799.7000000000007</v>
      </c>
      <c r="CW96" s="415"/>
    </row>
    <row r="97" spans="1:101" ht="12.75" customHeight="1" x14ac:dyDescent="0.3">
      <c r="A97" s="446">
        <v>42675</v>
      </c>
      <c r="B97" s="424">
        <v>91.4</v>
      </c>
      <c r="C97" s="423">
        <v>123.3322</v>
      </c>
      <c r="D97" s="423">
        <v>162.5</v>
      </c>
      <c r="E97" s="423">
        <v>117</v>
      </c>
      <c r="F97" s="423">
        <f t="shared" si="58"/>
        <v>494.23220000000003</v>
      </c>
      <c r="G97" s="425">
        <v>388.1</v>
      </c>
      <c r="H97" s="424">
        <v>104.9</v>
      </c>
      <c r="I97" s="423">
        <v>205.8</v>
      </c>
      <c r="J97" s="425">
        <v>310.7</v>
      </c>
      <c r="K97" s="424">
        <v>514.1</v>
      </c>
      <c r="L97" s="423">
        <v>241.2</v>
      </c>
      <c r="M97" s="422">
        <v>94.8</v>
      </c>
      <c r="N97" s="424">
        <v>34</v>
      </c>
      <c r="O97" s="423">
        <v>67.551400000000001</v>
      </c>
      <c r="P97" s="423">
        <v>288.2</v>
      </c>
      <c r="Q97" s="423">
        <v>17.899999999999999</v>
      </c>
      <c r="R97" s="423">
        <f t="shared" si="59"/>
        <v>407.65139999999997</v>
      </c>
      <c r="S97" s="425">
        <v>308.2</v>
      </c>
      <c r="T97" s="424">
        <v>53.4</v>
      </c>
      <c r="U97" s="423">
        <v>87</v>
      </c>
      <c r="V97" s="425">
        <f t="shared" si="60"/>
        <v>140.4</v>
      </c>
      <c r="W97" s="424">
        <v>418.7</v>
      </c>
      <c r="X97" s="423">
        <v>176</v>
      </c>
      <c r="Y97" s="422">
        <v>118.3</v>
      </c>
      <c r="Z97" s="424">
        <v>35</v>
      </c>
      <c r="AA97" s="423">
        <v>51.008199999999995</v>
      </c>
      <c r="AB97" s="423">
        <v>190.1</v>
      </c>
      <c r="AC97" s="423">
        <v>34.799999999999997</v>
      </c>
      <c r="AD97" s="423">
        <f t="shared" si="61"/>
        <v>310.90820000000002</v>
      </c>
      <c r="AE97" s="425">
        <v>259.10000000000002</v>
      </c>
      <c r="AF97" s="424">
        <v>88.2</v>
      </c>
      <c r="AG97" s="423">
        <v>73.2</v>
      </c>
      <c r="AH97" s="425">
        <f t="shared" si="62"/>
        <v>161.4</v>
      </c>
      <c r="AI97" s="424">
        <v>604</v>
      </c>
      <c r="AJ97" s="423">
        <v>215.2</v>
      </c>
      <c r="AK97" s="422">
        <v>97</v>
      </c>
      <c r="AL97" s="424">
        <v>8.8000000000000007</v>
      </c>
      <c r="AM97" s="423">
        <v>14.5</v>
      </c>
      <c r="AN97" s="423">
        <v>86.2</v>
      </c>
      <c r="AO97" s="429">
        <v>0</v>
      </c>
      <c r="AP97" s="423">
        <f t="shared" si="63"/>
        <v>109.5</v>
      </c>
      <c r="AQ97" s="425">
        <v>91.1</v>
      </c>
      <c r="AR97" s="424">
        <v>16.399999999999999</v>
      </c>
      <c r="AS97" s="423">
        <v>11.4</v>
      </c>
      <c r="AT97" s="425">
        <v>27.8</v>
      </c>
      <c r="AU97" s="424">
        <v>154.6</v>
      </c>
      <c r="AV97" s="423">
        <v>51.3</v>
      </c>
      <c r="AW97" s="422">
        <v>21.7</v>
      </c>
      <c r="AX97" s="424">
        <v>18.8</v>
      </c>
      <c r="AY97" s="423">
        <v>24.968299999999999</v>
      </c>
      <c r="AZ97" s="423">
        <v>126</v>
      </c>
      <c r="BA97" s="423" t="s">
        <v>241</v>
      </c>
      <c r="BB97" s="423">
        <f t="shared" si="64"/>
        <v>169.76830000000001</v>
      </c>
      <c r="BC97" s="425">
        <v>151.30000000000001</v>
      </c>
      <c r="BD97" s="427" t="s">
        <v>241</v>
      </c>
      <c r="BE97" s="426" t="s">
        <v>241</v>
      </c>
      <c r="BF97" s="425">
        <v>88.4</v>
      </c>
      <c r="BG97" s="424">
        <v>562.1</v>
      </c>
      <c r="BH97" s="423">
        <v>87.5</v>
      </c>
      <c r="BI97" s="422">
        <v>24.6</v>
      </c>
      <c r="BJ97" s="424">
        <v>4.2</v>
      </c>
      <c r="BK97" s="423" t="s">
        <v>241</v>
      </c>
      <c r="BL97" s="423">
        <v>30.1</v>
      </c>
      <c r="BM97" s="423" t="s">
        <v>241</v>
      </c>
      <c r="BN97" s="423">
        <f t="shared" si="65"/>
        <v>34.300000000000004</v>
      </c>
      <c r="BO97" s="425">
        <v>16.100000000000001</v>
      </c>
      <c r="BP97" s="427" t="s">
        <v>241</v>
      </c>
      <c r="BQ97" s="426" t="s">
        <v>241</v>
      </c>
      <c r="BR97" s="425" t="s">
        <v>241</v>
      </c>
      <c r="BS97" s="424">
        <v>40.799999999999997</v>
      </c>
      <c r="BT97" s="423">
        <v>7.5</v>
      </c>
      <c r="BU97" s="422">
        <v>5.4</v>
      </c>
      <c r="BV97" s="424">
        <v>1.4</v>
      </c>
      <c r="BW97" s="423" t="s">
        <v>241</v>
      </c>
      <c r="BX97" s="423">
        <v>7.5</v>
      </c>
      <c r="BY97" s="423">
        <v>0</v>
      </c>
      <c r="BZ97" s="423">
        <f t="shared" si="66"/>
        <v>8.9</v>
      </c>
      <c r="CA97" s="425">
        <v>4.4000000000000004</v>
      </c>
      <c r="CB97" s="427" t="s">
        <v>241</v>
      </c>
      <c r="CC97" s="426" t="s">
        <v>241</v>
      </c>
      <c r="CD97" s="425">
        <v>16.100000000000001</v>
      </c>
      <c r="CE97" s="424">
        <v>47.5</v>
      </c>
      <c r="CF97" s="423">
        <v>8.5</v>
      </c>
      <c r="CG97" s="422">
        <v>3.4</v>
      </c>
      <c r="CH97" s="424">
        <v>193.6</v>
      </c>
      <c r="CI97" s="423">
        <v>281.7</v>
      </c>
      <c r="CJ97" s="423">
        <v>890.4</v>
      </c>
      <c r="CK97" s="423">
        <v>170</v>
      </c>
      <c r="CL97" s="423">
        <f t="shared" si="67"/>
        <v>1535.6999999999998</v>
      </c>
      <c r="CM97" s="425">
        <f t="shared" si="68"/>
        <v>1218.3</v>
      </c>
      <c r="CN97" s="424">
        <v>332.4</v>
      </c>
      <c r="CO97" s="423">
        <v>412.5</v>
      </c>
      <c r="CP97" s="425">
        <f t="shared" si="69"/>
        <v>744.9</v>
      </c>
      <c r="CQ97" s="424">
        <v>2341.8000000000002</v>
      </c>
      <c r="CR97" s="423">
        <v>787.4</v>
      </c>
      <c r="CS97" s="422">
        <f t="shared" si="70"/>
        <v>365.2</v>
      </c>
      <c r="CT97" s="422">
        <f t="shared" si="71"/>
        <v>4987.5999999999995</v>
      </c>
      <c r="CW97" s="415"/>
    </row>
    <row r="98" spans="1:101" ht="12.75" customHeight="1" x14ac:dyDescent="0.3">
      <c r="A98" s="446">
        <v>42705</v>
      </c>
      <c r="B98" s="424">
        <v>96.7</v>
      </c>
      <c r="C98" s="423">
        <v>125.74239999999999</v>
      </c>
      <c r="D98" s="423">
        <v>173.4</v>
      </c>
      <c r="E98" s="423">
        <v>123.9</v>
      </c>
      <c r="F98" s="423">
        <f t="shared" si="58"/>
        <v>519.74239999999998</v>
      </c>
      <c r="G98" s="425">
        <v>403.8</v>
      </c>
      <c r="H98" s="424">
        <v>106.9</v>
      </c>
      <c r="I98" s="423">
        <v>226.9</v>
      </c>
      <c r="J98" s="425">
        <v>333.8</v>
      </c>
      <c r="K98" s="424">
        <v>502.1</v>
      </c>
      <c r="L98" s="423">
        <v>236.4</v>
      </c>
      <c r="M98" s="422">
        <v>86.7</v>
      </c>
      <c r="N98" s="424">
        <v>38.5</v>
      </c>
      <c r="O98" s="423">
        <v>70.4041</v>
      </c>
      <c r="P98" s="423">
        <v>310.7</v>
      </c>
      <c r="Q98" s="423">
        <v>19.5</v>
      </c>
      <c r="R98" s="423">
        <f t="shared" si="59"/>
        <v>439.10410000000002</v>
      </c>
      <c r="S98" s="425">
        <v>328.9</v>
      </c>
      <c r="T98" s="424">
        <v>58</v>
      </c>
      <c r="U98" s="423">
        <v>92.7</v>
      </c>
      <c r="V98" s="425">
        <f t="shared" si="60"/>
        <v>150.69999999999999</v>
      </c>
      <c r="W98" s="424">
        <v>423.8</v>
      </c>
      <c r="X98" s="423">
        <v>174.6</v>
      </c>
      <c r="Y98" s="422">
        <v>126.3</v>
      </c>
      <c r="Z98" s="424">
        <v>36.1</v>
      </c>
      <c r="AA98" s="423">
        <v>52.665099999999995</v>
      </c>
      <c r="AB98" s="423">
        <v>195.5</v>
      </c>
      <c r="AC98" s="423">
        <v>38.799999999999997</v>
      </c>
      <c r="AD98" s="423">
        <f t="shared" si="61"/>
        <v>323.06509999999997</v>
      </c>
      <c r="AE98" s="425">
        <v>268.8</v>
      </c>
      <c r="AF98" s="424">
        <v>85.9</v>
      </c>
      <c r="AG98" s="423">
        <v>79.900000000000006</v>
      </c>
      <c r="AH98" s="425">
        <f t="shared" si="62"/>
        <v>165.8</v>
      </c>
      <c r="AI98" s="424">
        <v>547.9</v>
      </c>
      <c r="AJ98" s="423">
        <v>200</v>
      </c>
      <c r="AK98" s="422">
        <v>92.8</v>
      </c>
      <c r="AL98" s="424">
        <v>8.4</v>
      </c>
      <c r="AM98" s="423">
        <v>14.4</v>
      </c>
      <c r="AN98" s="423">
        <v>86.5</v>
      </c>
      <c r="AO98" s="429">
        <v>0</v>
      </c>
      <c r="AP98" s="423">
        <f t="shared" si="63"/>
        <v>109.3</v>
      </c>
      <c r="AQ98" s="425">
        <v>91</v>
      </c>
      <c r="AR98" s="424">
        <v>15.5</v>
      </c>
      <c r="AS98" s="423">
        <v>14.6</v>
      </c>
      <c r="AT98" s="425">
        <v>30</v>
      </c>
      <c r="AU98" s="424">
        <v>152.19999999999999</v>
      </c>
      <c r="AV98" s="423">
        <v>49.8</v>
      </c>
      <c r="AW98" s="422">
        <v>24</v>
      </c>
      <c r="AX98" s="424">
        <v>19.899999999999999</v>
      </c>
      <c r="AY98" s="423">
        <v>25.617799999999999</v>
      </c>
      <c r="AZ98" s="423">
        <v>129.19999999999999</v>
      </c>
      <c r="BA98" s="423" t="s">
        <v>241</v>
      </c>
      <c r="BB98" s="423">
        <f t="shared" si="64"/>
        <v>174.71779999999998</v>
      </c>
      <c r="BC98" s="425">
        <v>155.1</v>
      </c>
      <c r="BD98" s="427" t="s">
        <v>241</v>
      </c>
      <c r="BE98" s="426" t="s">
        <v>241</v>
      </c>
      <c r="BF98" s="425">
        <v>90.8</v>
      </c>
      <c r="BG98" s="424">
        <v>546.5</v>
      </c>
      <c r="BH98" s="423">
        <v>87</v>
      </c>
      <c r="BI98" s="422">
        <v>53.3</v>
      </c>
      <c r="BJ98" s="424">
        <v>4.7</v>
      </c>
      <c r="BK98" s="423" t="s">
        <v>241</v>
      </c>
      <c r="BL98" s="423">
        <v>33.9</v>
      </c>
      <c r="BM98" s="423" t="s">
        <v>241</v>
      </c>
      <c r="BN98" s="423">
        <f t="shared" si="65"/>
        <v>38.6</v>
      </c>
      <c r="BO98" s="425">
        <v>18.5</v>
      </c>
      <c r="BP98" s="427" t="s">
        <v>241</v>
      </c>
      <c r="BQ98" s="426" t="s">
        <v>241</v>
      </c>
      <c r="BR98" s="425" t="s">
        <v>241</v>
      </c>
      <c r="BS98" s="424">
        <v>41.6</v>
      </c>
      <c r="BT98" s="423">
        <v>8.1999999999999993</v>
      </c>
      <c r="BU98" s="422">
        <v>5</v>
      </c>
      <c r="BV98" s="424">
        <v>1.4</v>
      </c>
      <c r="BW98" s="423" t="s">
        <v>241</v>
      </c>
      <c r="BX98" s="423">
        <v>7.1</v>
      </c>
      <c r="BY98" s="423">
        <v>0</v>
      </c>
      <c r="BZ98" s="423">
        <f t="shared" si="66"/>
        <v>8.5</v>
      </c>
      <c r="CA98" s="425">
        <v>4.5999999999999996</v>
      </c>
      <c r="CB98" s="427" t="s">
        <v>241</v>
      </c>
      <c r="CC98" s="426" t="s">
        <v>241</v>
      </c>
      <c r="CD98" s="425">
        <v>12.9</v>
      </c>
      <c r="CE98" s="424">
        <v>48</v>
      </c>
      <c r="CF98" s="423">
        <v>7.5</v>
      </c>
      <c r="CG98" s="422">
        <v>3.1</v>
      </c>
      <c r="CH98" s="424">
        <v>205.6</v>
      </c>
      <c r="CI98" s="423">
        <v>289.10000000000002</v>
      </c>
      <c r="CJ98" s="423">
        <v>936.2</v>
      </c>
      <c r="CK98" s="423">
        <v>182.5</v>
      </c>
      <c r="CL98" s="423">
        <f t="shared" si="67"/>
        <v>1613.4</v>
      </c>
      <c r="CM98" s="425">
        <f t="shared" si="68"/>
        <v>1270.6999999999998</v>
      </c>
      <c r="CN98" s="424">
        <v>329.8</v>
      </c>
      <c r="CO98" s="423">
        <v>454.1</v>
      </c>
      <c r="CP98" s="425">
        <f t="shared" si="69"/>
        <v>783.90000000000009</v>
      </c>
      <c r="CQ98" s="424">
        <v>2262.1</v>
      </c>
      <c r="CR98" s="423">
        <v>763.5</v>
      </c>
      <c r="CS98" s="422">
        <f t="shared" si="70"/>
        <v>391.20000000000005</v>
      </c>
      <c r="CT98" s="422">
        <f t="shared" si="71"/>
        <v>5050.5999999999995</v>
      </c>
      <c r="CV98" s="415"/>
      <c r="CW98" s="415"/>
    </row>
    <row r="99" spans="1:101" ht="12.75" customHeight="1" x14ac:dyDescent="0.3">
      <c r="A99" s="446">
        <v>42736</v>
      </c>
      <c r="B99" s="424">
        <v>86.1</v>
      </c>
      <c r="C99" s="423">
        <v>111.145</v>
      </c>
      <c r="D99" s="423">
        <v>159.19999999999999</v>
      </c>
      <c r="E99" s="423">
        <v>111.1</v>
      </c>
      <c r="F99" s="423">
        <f t="shared" si="58"/>
        <v>467.54499999999996</v>
      </c>
      <c r="G99" s="425">
        <v>364.8</v>
      </c>
      <c r="H99" s="424">
        <v>107.9</v>
      </c>
      <c r="I99" s="423">
        <v>224.1</v>
      </c>
      <c r="J99" s="425">
        <v>332</v>
      </c>
      <c r="K99" s="424">
        <v>481</v>
      </c>
      <c r="L99" s="423">
        <v>225.7</v>
      </c>
      <c r="M99" s="422">
        <v>87.9</v>
      </c>
      <c r="N99" s="424">
        <v>32.700000000000003</v>
      </c>
      <c r="O99" s="423">
        <v>61.9</v>
      </c>
      <c r="P99" s="423">
        <v>267.39999999999998</v>
      </c>
      <c r="Q99" s="423">
        <v>18.3</v>
      </c>
      <c r="R99" s="423">
        <f t="shared" si="59"/>
        <v>380.3</v>
      </c>
      <c r="S99" s="425">
        <v>285.5</v>
      </c>
      <c r="T99" s="424">
        <v>55.3</v>
      </c>
      <c r="U99" s="423">
        <v>93.6</v>
      </c>
      <c r="V99" s="425">
        <f t="shared" si="60"/>
        <v>148.89999999999998</v>
      </c>
      <c r="W99" s="424">
        <v>367.2</v>
      </c>
      <c r="X99" s="423">
        <v>164.1</v>
      </c>
      <c r="Y99" s="422">
        <v>109.3</v>
      </c>
      <c r="Z99" s="424">
        <v>33.9</v>
      </c>
      <c r="AA99" s="423">
        <v>48.472999999999999</v>
      </c>
      <c r="AB99" s="423">
        <v>180.4</v>
      </c>
      <c r="AC99" s="423">
        <v>40.5</v>
      </c>
      <c r="AD99" s="423">
        <f t="shared" si="61"/>
        <v>303.27300000000002</v>
      </c>
      <c r="AE99" s="425">
        <v>281.89999999999998</v>
      </c>
      <c r="AF99" s="424">
        <v>81.400000000000006</v>
      </c>
      <c r="AG99" s="423">
        <v>78.2</v>
      </c>
      <c r="AH99" s="425">
        <f t="shared" si="62"/>
        <v>159.60000000000002</v>
      </c>
      <c r="AI99" s="424">
        <v>578.70000000000005</v>
      </c>
      <c r="AJ99" s="423">
        <v>190.2</v>
      </c>
      <c r="AK99" s="422">
        <v>93.9</v>
      </c>
      <c r="AL99" s="424">
        <v>7.8</v>
      </c>
      <c r="AM99" s="423">
        <v>13.6</v>
      </c>
      <c r="AN99" s="423">
        <v>83.6</v>
      </c>
      <c r="AO99" s="429">
        <v>0</v>
      </c>
      <c r="AP99" s="423">
        <f t="shared" si="63"/>
        <v>105</v>
      </c>
      <c r="AQ99" s="425">
        <v>85</v>
      </c>
      <c r="AR99" s="424">
        <v>15.3</v>
      </c>
      <c r="AS99" s="423">
        <v>14.5</v>
      </c>
      <c r="AT99" s="425">
        <v>29.8</v>
      </c>
      <c r="AU99" s="424">
        <v>135</v>
      </c>
      <c r="AV99" s="423">
        <v>50</v>
      </c>
      <c r="AW99" s="422">
        <v>20.9</v>
      </c>
      <c r="AX99" s="424">
        <v>16.399999999999999</v>
      </c>
      <c r="AY99" s="423">
        <v>21.588999999999999</v>
      </c>
      <c r="AZ99" s="423">
        <v>112.9</v>
      </c>
      <c r="BA99" s="423" t="s">
        <v>241</v>
      </c>
      <c r="BB99" s="423">
        <f t="shared" si="64"/>
        <v>150.88900000000001</v>
      </c>
      <c r="BC99" s="425">
        <v>165</v>
      </c>
      <c r="BD99" s="427" t="s">
        <v>241</v>
      </c>
      <c r="BE99" s="426" t="s">
        <v>241</v>
      </c>
      <c r="BF99" s="425">
        <v>88.2</v>
      </c>
      <c r="BG99" s="424">
        <v>526.6</v>
      </c>
      <c r="BH99" s="423">
        <v>88.6</v>
      </c>
      <c r="BI99" s="422">
        <v>27.7</v>
      </c>
      <c r="BJ99" s="424">
        <v>4.2</v>
      </c>
      <c r="BK99" s="423">
        <v>3.2869999999999999</v>
      </c>
      <c r="BL99" s="423">
        <v>30.6</v>
      </c>
      <c r="BM99" s="423" t="s">
        <v>241</v>
      </c>
      <c r="BN99" s="423">
        <f t="shared" si="65"/>
        <v>38.087000000000003</v>
      </c>
      <c r="BO99" s="425">
        <v>16.3</v>
      </c>
      <c r="BP99" s="427" t="s">
        <v>241</v>
      </c>
      <c r="BQ99" s="426" t="s">
        <v>241</v>
      </c>
      <c r="BR99" s="425" t="s">
        <v>241</v>
      </c>
      <c r="BS99" s="424">
        <v>41.9</v>
      </c>
      <c r="BT99" s="423">
        <v>7.9</v>
      </c>
      <c r="BU99" s="422">
        <v>6.4</v>
      </c>
      <c r="BV99" s="424">
        <v>1.1000000000000001</v>
      </c>
      <c r="BW99" s="423">
        <v>0.377</v>
      </c>
      <c r="BX99" s="423">
        <v>5.5</v>
      </c>
      <c r="BY99" s="423">
        <v>0</v>
      </c>
      <c r="BZ99" s="423">
        <f t="shared" si="66"/>
        <v>6.9770000000000003</v>
      </c>
      <c r="CA99" s="425">
        <v>6.1</v>
      </c>
      <c r="CB99" s="427" t="s">
        <v>241</v>
      </c>
      <c r="CC99" s="426" t="s">
        <v>241</v>
      </c>
      <c r="CD99" s="425">
        <v>11.7</v>
      </c>
      <c r="CE99" s="424">
        <v>53.6</v>
      </c>
      <c r="CF99" s="423">
        <v>7.9</v>
      </c>
      <c r="CG99" s="422">
        <v>3</v>
      </c>
      <c r="CH99" s="424">
        <v>182.1</v>
      </c>
      <c r="CI99" s="423">
        <v>260.39999999999998</v>
      </c>
      <c r="CJ99" s="423">
        <v>839.6</v>
      </c>
      <c r="CK99" s="423">
        <v>170.2</v>
      </c>
      <c r="CL99" s="423">
        <f t="shared" si="67"/>
        <v>1452.3</v>
      </c>
      <c r="CM99" s="425">
        <f t="shared" si="68"/>
        <v>1204.5999999999997</v>
      </c>
      <c r="CN99" s="424">
        <v>321</v>
      </c>
      <c r="CO99" s="423">
        <v>449.2</v>
      </c>
      <c r="CP99" s="425">
        <f t="shared" si="69"/>
        <v>770.2</v>
      </c>
      <c r="CQ99" s="424">
        <v>2183.9</v>
      </c>
      <c r="CR99" s="423">
        <v>734.5</v>
      </c>
      <c r="CS99" s="422">
        <f t="shared" si="70"/>
        <v>349.09999999999997</v>
      </c>
      <c r="CT99" s="422">
        <f t="shared" si="71"/>
        <v>4755.5</v>
      </c>
      <c r="CV99" s="415"/>
      <c r="CW99" s="415"/>
    </row>
    <row r="100" spans="1:101" ht="12.75" customHeight="1" x14ac:dyDescent="0.3">
      <c r="A100" s="446">
        <v>42767</v>
      </c>
      <c r="B100" s="424">
        <v>90.6</v>
      </c>
      <c r="C100" s="423">
        <v>111.693</v>
      </c>
      <c r="D100" s="423">
        <v>162.30000000000001</v>
      </c>
      <c r="E100" s="423">
        <v>118.5</v>
      </c>
      <c r="F100" s="423">
        <f t="shared" si="58"/>
        <v>483.09300000000002</v>
      </c>
      <c r="G100" s="425">
        <v>380.7</v>
      </c>
      <c r="H100" s="424">
        <v>93.1</v>
      </c>
      <c r="I100" s="423">
        <v>216.8</v>
      </c>
      <c r="J100" s="425">
        <v>309.89999999999998</v>
      </c>
      <c r="K100" s="424">
        <v>498.6</v>
      </c>
      <c r="L100" s="423">
        <v>239.9</v>
      </c>
      <c r="M100" s="422">
        <v>83.2</v>
      </c>
      <c r="N100" s="424">
        <v>35.700000000000003</v>
      </c>
      <c r="O100" s="423">
        <v>61.621000000000002</v>
      </c>
      <c r="P100" s="423">
        <v>285.3</v>
      </c>
      <c r="Q100" s="423">
        <v>18.899999999999999</v>
      </c>
      <c r="R100" s="423">
        <f t="shared" si="59"/>
        <v>401.52099999999996</v>
      </c>
      <c r="S100" s="425">
        <v>307.39999999999998</v>
      </c>
      <c r="T100" s="424">
        <v>50.2</v>
      </c>
      <c r="U100" s="423">
        <v>84.6</v>
      </c>
      <c r="V100" s="425">
        <f t="shared" si="60"/>
        <v>134.80000000000001</v>
      </c>
      <c r="W100" s="424">
        <v>372.8</v>
      </c>
      <c r="X100" s="423">
        <v>172.5</v>
      </c>
      <c r="Y100" s="422">
        <v>105.2</v>
      </c>
      <c r="Z100" s="424">
        <v>35</v>
      </c>
      <c r="AA100" s="423">
        <v>47.497</v>
      </c>
      <c r="AB100" s="423">
        <v>184.9</v>
      </c>
      <c r="AC100" s="423">
        <v>41.9</v>
      </c>
      <c r="AD100" s="423">
        <f t="shared" si="61"/>
        <v>309.29699999999997</v>
      </c>
      <c r="AE100" s="425">
        <v>287.2</v>
      </c>
      <c r="AF100" s="424">
        <v>71.7</v>
      </c>
      <c r="AG100" s="423">
        <v>74.3</v>
      </c>
      <c r="AH100" s="425">
        <f t="shared" si="62"/>
        <v>146</v>
      </c>
      <c r="AI100" s="424">
        <v>587.70000000000005</v>
      </c>
      <c r="AJ100" s="423">
        <v>195.8</v>
      </c>
      <c r="AK100" s="422">
        <v>106.2</v>
      </c>
      <c r="AL100" s="424">
        <v>7.5</v>
      </c>
      <c r="AM100" s="423">
        <v>12.4</v>
      </c>
      <c r="AN100" s="423">
        <v>80.3</v>
      </c>
      <c r="AO100" s="429">
        <v>0</v>
      </c>
      <c r="AP100" s="423">
        <f t="shared" si="63"/>
        <v>100.19999999999999</v>
      </c>
      <c r="AQ100" s="425">
        <v>83</v>
      </c>
      <c r="AR100" s="424">
        <v>14.2</v>
      </c>
      <c r="AS100" s="423">
        <v>12.3</v>
      </c>
      <c r="AT100" s="425">
        <v>26.5</v>
      </c>
      <c r="AU100" s="424">
        <v>132.6</v>
      </c>
      <c r="AV100" s="423">
        <v>50.4</v>
      </c>
      <c r="AW100" s="422">
        <v>22.1</v>
      </c>
      <c r="AX100" s="424">
        <v>17.2</v>
      </c>
      <c r="AY100" s="423">
        <v>21.016999999999999</v>
      </c>
      <c r="AZ100" s="423">
        <v>114.5</v>
      </c>
      <c r="BA100" s="423" t="s">
        <v>241</v>
      </c>
      <c r="BB100" s="423">
        <f t="shared" si="64"/>
        <v>152.71699999999998</v>
      </c>
      <c r="BC100" s="425">
        <v>167.8</v>
      </c>
      <c r="BD100" s="427" t="s">
        <v>241</v>
      </c>
      <c r="BE100" s="426" t="s">
        <v>241</v>
      </c>
      <c r="BF100" s="425">
        <v>75.900000000000006</v>
      </c>
      <c r="BG100" s="424">
        <v>509.4</v>
      </c>
      <c r="BH100" s="423">
        <v>92.2</v>
      </c>
      <c r="BI100" s="422">
        <v>27.3</v>
      </c>
      <c r="BJ100" s="424">
        <v>4.0999999999999996</v>
      </c>
      <c r="BK100" s="423">
        <v>3.3519999999999999</v>
      </c>
      <c r="BL100" s="423">
        <v>31.2</v>
      </c>
      <c r="BM100" s="423" t="s">
        <v>241</v>
      </c>
      <c r="BN100" s="423">
        <f t="shared" si="65"/>
        <v>38.652000000000001</v>
      </c>
      <c r="BO100" s="425">
        <v>16.8</v>
      </c>
      <c r="BP100" s="427" t="s">
        <v>241</v>
      </c>
      <c r="BQ100" s="426" t="s">
        <v>241</v>
      </c>
      <c r="BR100" s="425" t="s">
        <v>241</v>
      </c>
      <c r="BS100" s="424">
        <v>41.7</v>
      </c>
      <c r="BT100" s="423">
        <v>8.3000000000000007</v>
      </c>
      <c r="BU100" s="422">
        <v>5.4</v>
      </c>
      <c r="BV100" s="424">
        <v>1.3</v>
      </c>
      <c r="BW100" s="423">
        <v>0.40200000000000002</v>
      </c>
      <c r="BX100" s="423">
        <v>6.5</v>
      </c>
      <c r="BY100" s="423">
        <v>0</v>
      </c>
      <c r="BZ100" s="423">
        <f t="shared" si="66"/>
        <v>8.202</v>
      </c>
      <c r="CA100" s="425">
        <v>4.2</v>
      </c>
      <c r="CB100" s="427" t="s">
        <v>241</v>
      </c>
      <c r="CC100" s="426" t="s">
        <v>241</v>
      </c>
      <c r="CD100" s="425">
        <v>10.199999999999999</v>
      </c>
      <c r="CE100" s="424">
        <v>47.3</v>
      </c>
      <c r="CF100" s="423">
        <v>7.2</v>
      </c>
      <c r="CG100" s="422">
        <v>3.1</v>
      </c>
      <c r="CH100" s="424">
        <v>191.4</v>
      </c>
      <c r="CI100" s="423">
        <v>258</v>
      </c>
      <c r="CJ100" s="423">
        <v>865</v>
      </c>
      <c r="CK100" s="423">
        <v>179.6</v>
      </c>
      <c r="CL100" s="423">
        <f t="shared" si="67"/>
        <v>1494</v>
      </c>
      <c r="CM100" s="425">
        <f t="shared" si="68"/>
        <v>1247.0999999999999</v>
      </c>
      <c r="CN100" s="424">
        <v>284.89999999999998</v>
      </c>
      <c r="CO100" s="423">
        <v>418.4</v>
      </c>
      <c r="CP100" s="425">
        <f t="shared" si="69"/>
        <v>703.3</v>
      </c>
      <c r="CQ100" s="424">
        <v>2190</v>
      </c>
      <c r="CR100" s="423">
        <v>766.2</v>
      </c>
      <c r="CS100" s="422">
        <f t="shared" si="70"/>
        <v>352.50000000000006</v>
      </c>
      <c r="CT100" s="422">
        <f t="shared" si="71"/>
        <v>4739.8</v>
      </c>
      <c r="CV100" s="415"/>
      <c r="CW100" s="415"/>
    </row>
    <row r="101" spans="1:101" ht="12.75" customHeight="1" x14ac:dyDescent="0.3">
      <c r="A101" s="446">
        <v>42795</v>
      </c>
      <c r="B101" s="424">
        <v>91.8</v>
      </c>
      <c r="C101" s="423">
        <v>124.902</v>
      </c>
      <c r="D101" s="423">
        <v>176.3</v>
      </c>
      <c r="E101" s="423">
        <v>125.2</v>
      </c>
      <c r="F101" s="423">
        <f t="shared" si="58"/>
        <v>518.202</v>
      </c>
      <c r="G101" s="425">
        <v>408.6</v>
      </c>
      <c r="H101" s="424">
        <v>104.4</v>
      </c>
      <c r="I101" s="423">
        <v>217</v>
      </c>
      <c r="J101" s="425">
        <v>321.39999999999998</v>
      </c>
      <c r="K101" s="424">
        <v>545.79999999999995</v>
      </c>
      <c r="L101" s="423">
        <v>246.1</v>
      </c>
      <c r="M101" s="422">
        <v>92.3</v>
      </c>
      <c r="N101" s="424">
        <v>36.1</v>
      </c>
      <c r="O101" s="423">
        <v>68.546000000000006</v>
      </c>
      <c r="P101" s="423">
        <v>296.89999999999998</v>
      </c>
      <c r="Q101" s="423">
        <v>20.3</v>
      </c>
      <c r="R101" s="423">
        <f t="shared" si="59"/>
        <v>421.846</v>
      </c>
      <c r="S101" s="425">
        <v>318.39999999999998</v>
      </c>
      <c r="T101" s="424">
        <v>58.4</v>
      </c>
      <c r="U101" s="423">
        <v>86.7</v>
      </c>
      <c r="V101" s="425">
        <f t="shared" si="60"/>
        <v>145.1</v>
      </c>
      <c r="W101" s="424">
        <v>441.1</v>
      </c>
      <c r="X101" s="423">
        <v>186.4</v>
      </c>
      <c r="Y101" s="422">
        <v>123</v>
      </c>
      <c r="Z101" s="424">
        <v>33.4</v>
      </c>
      <c r="AA101" s="423">
        <v>48.905000000000001</v>
      </c>
      <c r="AB101" s="423">
        <v>181.7</v>
      </c>
      <c r="AC101" s="423">
        <v>43.2</v>
      </c>
      <c r="AD101" s="423">
        <f t="shared" si="61"/>
        <v>307.20499999999998</v>
      </c>
      <c r="AE101" s="425">
        <v>285.2</v>
      </c>
      <c r="AF101" s="424">
        <v>85.6</v>
      </c>
      <c r="AG101" s="423">
        <v>72.7</v>
      </c>
      <c r="AH101" s="425">
        <f t="shared" si="62"/>
        <v>158.30000000000001</v>
      </c>
      <c r="AI101" s="424">
        <v>589.70000000000005</v>
      </c>
      <c r="AJ101" s="423">
        <v>203.9</v>
      </c>
      <c r="AK101" s="422">
        <v>95.6</v>
      </c>
      <c r="AL101" s="424">
        <v>8.3000000000000007</v>
      </c>
      <c r="AM101" s="423">
        <v>14.3</v>
      </c>
      <c r="AN101" s="423">
        <v>87.2</v>
      </c>
      <c r="AO101" s="429">
        <v>0</v>
      </c>
      <c r="AP101" s="423">
        <f t="shared" si="63"/>
        <v>109.80000000000001</v>
      </c>
      <c r="AQ101" s="425">
        <v>90.1</v>
      </c>
      <c r="AR101" s="424">
        <v>17.8</v>
      </c>
      <c r="AS101" s="423">
        <v>13</v>
      </c>
      <c r="AT101" s="425">
        <v>30.8</v>
      </c>
      <c r="AU101" s="424">
        <v>148.69999999999999</v>
      </c>
      <c r="AV101" s="423">
        <v>52.2</v>
      </c>
      <c r="AW101" s="422">
        <v>23.6</v>
      </c>
      <c r="AX101" s="424">
        <v>17.600000000000001</v>
      </c>
      <c r="AY101" s="423">
        <v>22.68</v>
      </c>
      <c r="AZ101" s="423">
        <v>118.3</v>
      </c>
      <c r="BA101" s="423" t="s">
        <v>241</v>
      </c>
      <c r="BB101" s="423">
        <f t="shared" si="64"/>
        <v>158.57999999999998</v>
      </c>
      <c r="BC101" s="425">
        <v>171.4</v>
      </c>
      <c r="BD101" s="427" t="s">
        <v>241</v>
      </c>
      <c r="BE101" s="426" t="s">
        <v>241</v>
      </c>
      <c r="BF101" s="425">
        <v>92.3</v>
      </c>
      <c r="BG101" s="424">
        <v>607.29999999999995</v>
      </c>
      <c r="BH101" s="423">
        <v>91.9</v>
      </c>
      <c r="BI101" s="422">
        <v>55.3</v>
      </c>
      <c r="BJ101" s="424">
        <v>4.2</v>
      </c>
      <c r="BK101" s="423">
        <v>3.6240000000000001</v>
      </c>
      <c r="BL101" s="423">
        <v>31.6</v>
      </c>
      <c r="BM101" s="423" t="s">
        <v>241</v>
      </c>
      <c r="BN101" s="423">
        <f t="shared" si="65"/>
        <v>39.423999999999999</v>
      </c>
      <c r="BO101" s="425">
        <v>16.100000000000001</v>
      </c>
      <c r="BP101" s="427" t="s">
        <v>241</v>
      </c>
      <c r="BQ101" s="426" t="s">
        <v>241</v>
      </c>
      <c r="BR101" s="425" t="s">
        <v>241</v>
      </c>
      <c r="BS101" s="424">
        <v>42.9</v>
      </c>
      <c r="BT101" s="423">
        <v>7.7</v>
      </c>
      <c r="BU101" s="422">
        <v>5</v>
      </c>
      <c r="BV101" s="424">
        <v>1.4</v>
      </c>
      <c r="BW101" s="423">
        <v>0.42699999999999999</v>
      </c>
      <c r="BX101" s="423">
        <v>6.8</v>
      </c>
      <c r="BY101" s="423">
        <v>0</v>
      </c>
      <c r="BZ101" s="423">
        <f t="shared" si="66"/>
        <v>8.6269999999999989</v>
      </c>
      <c r="CA101" s="425">
        <v>4</v>
      </c>
      <c r="CB101" s="427" t="s">
        <v>241</v>
      </c>
      <c r="CC101" s="426" t="s">
        <v>241</v>
      </c>
      <c r="CD101" s="425">
        <v>17</v>
      </c>
      <c r="CE101" s="424">
        <v>71.900000000000006</v>
      </c>
      <c r="CF101" s="423">
        <v>7.6</v>
      </c>
      <c r="CG101" s="422">
        <v>3</v>
      </c>
      <c r="CH101" s="424">
        <v>192.7</v>
      </c>
      <c r="CI101" s="423">
        <v>283.39999999999998</v>
      </c>
      <c r="CJ101" s="423">
        <v>898.7</v>
      </c>
      <c r="CK101" s="423">
        <v>189</v>
      </c>
      <c r="CL101" s="423">
        <f t="shared" si="67"/>
        <v>1563.8</v>
      </c>
      <c r="CM101" s="425">
        <f t="shared" si="68"/>
        <v>1293.8</v>
      </c>
      <c r="CN101" s="424">
        <v>339.2</v>
      </c>
      <c r="CO101" s="423">
        <v>425.7</v>
      </c>
      <c r="CP101" s="425">
        <f t="shared" si="69"/>
        <v>764.9</v>
      </c>
      <c r="CQ101" s="424">
        <v>2447.4</v>
      </c>
      <c r="CR101" s="423">
        <v>795.8</v>
      </c>
      <c r="CS101" s="422">
        <f t="shared" si="70"/>
        <v>397.8</v>
      </c>
      <c r="CT101" s="422">
        <f t="shared" si="71"/>
        <v>5173.9000000000005</v>
      </c>
      <c r="CV101" s="415"/>
      <c r="CW101" s="415"/>
    </row>
    <row r="102" spans="1:101" ht="12.75" customHeight="1" x14ac:dyDescent="0.3">
      <c r="A102" s="446">
        <v>42826</v>
      </c>
      <c r="B102" s="424">
        <v>82.2</v>
      </c>
      <c r="C102" s="423">
        <v>114.818</v>
      </c>
      <c r="D102" s="423">
        <v>157.19999999999999</v>
      </c>
      <c r="E102" s="423">
        <v>110.6</v>
      </c>
      <c r="F102" s="423">
        <f t="shared" si="58"/>
        <v>464.81799999999998</v>
      </c>
      <c r="G102" s="425">
        <v>366</v>
      </c>
      <c r="H102" s="424">
        <v>102.6</v>
      </c>
      <c r="I102" s="423">
        <v>206.6</v>
      </c>
      <c r="J102" s="425">
        <v>309.2</v>
      </c>
      <c r="K102" s="424">
        <v>498.4</v>
      </c>
      <c r="L102" s="423">
        <v>226.9</v>
      </c>
      <c r="M102" s="422">
        <v>73.5</v>
      </c>
      <c r="N102" s="424">
        <v>33.299999999999997</v>
      </c>
      <c r="O102" s="423">
        <v>62.34</v>
      </c>
      <c r="P102" s="423">
        <v>263.60000000000002</v>
      </c>
      <c r="Q102" s="423">
        <v>18.5</v>
      </c>
      <c r="R102" s="423">
        <f t="shared" si="59"/>
        <v>377.74</v>
      </c>
      <c r="S102" s="425">
        <v>284</v>
      </c>
      <c r="T102" s="424">
        <v>51.7</v>
      </c>
      <c r="U102" s="423">
        <v>85.3</v>
      </c>
      <c r="V102" s="425">
        <f t="shared" si="60"/>
        <v>137</v>
      </c>
      <c r="W102" s="424">
        <v>388.3</v>
      </c>
      <c r="X102" s="423">
        <v>162.69999999999999</v>
      </c>
      <c r="Y102" s="422">
        <v>115.7</v>
      </c>
      <c r="Z102" s="424">
        <v>32.700000000000003</v>
      </c>
      <c r="AA102" s="423">
        <v>49.255000000000003</v>
      </c>
      <c r="AB102" s="423">
        <v>171.7</v>
      </c>
      <c r="AC102" s="423">
        <v>41</v>
      </c>
      <c r="AD102" s="423">
        <f t="shared" si="61"/>
        <v>294.65499999999997</v>
      </c>
      <c r="AE102" s="425">
        <v>280.10000000000002</v>
      </c>
      <c r="AF102" s="424">
        <v>83.6</v>
      </c>
      <c r="AG102" s="423">
        <v>74.099999999999994</v>
      </c>
      <c r="AH102" s="425">
        <f t="shared" si="62"/>
        <v>157.69999999999999</v>
      </c>
      <c r="AI102" s="424">
        <v>607.4</v>
      </c>
      <c r="AJ102" s="423">
        <v>191.8</v>
      </c>
      <c r="AK102" s="422">
        <v>93.7</v>
      </c>
      <c r="AL102" s="424">
        <v>7.2</v>
      </c>
      <c r="AM102" s="423">
        <v>13</v>
      </c>
      <c r="AN102" s="423">
        <v>76.3</v>
      </c>
      <c r="AO102" s="429">
        <v>0</v>
      </c>
      <c r="AP102" s="423">
        <f t="shared" si="63"/>
        <v>96.5</v>
      </c>
      <c r="AQ102" s="425">
        <v>79.5</v>
      </c>
      <c r="AR102" s="424">
        <v>14.9</v>
      </c>
      <c r="AS102" s="423">
        <v>13.4</v>
      </c>
      <c r="AT102" s="425">
        <v>28.2</v>
      </c>
      <c r="AU102" s="424">
        <v>136.1</v>
      </c>
      <c r="AV102" s="423">
        <v>49.9</v>
      </c>
      <c r="AW102" s="422">
        <v>21.8</v>
      </c>
      <c r="AX102" s="424">
        <v>16.399999999999999</v>
      </c>
      <c r="AY102" s="423">
        <v>21.655000000000001</v>
      </c>
      <c r="AZ102" s="423">
        <v>109.7</v>
      </c>
      <c r="BA102" s="423" t="s">
        <v>241</v>
      </c>
      <c r="BB102" s="423">
        <f t="shared" si="64"/>
        <v>147.755</v>
      </c>
      <c r="BC102" s="425">
        <v>160.6</v>
      </c>
      <c r="BD102" s="427" t="s">
        <v>241</v>
      </c>
      <c r="BE102" s="426" t="s">
        <v>241</v>
      </c>
      <c r="BF102" s="425">
        <v>82.5</v>
      </c>
      <c r="BG102" s="424">
        <v>523.1</v>
      </c>
      <c r="BH102" s="423">
        <v>88.8</v>
      </c>
      <c r="BI102" s="422">
        <v>41.3</v>
      </c>
      <c r="BJ102" s="424">
        <v>3.8</v>
      </c>
      <c r="BK102" s="423">
        <v>3.2189999999999999</v>
      </c>
      <c r="BL102" s="423">
        <v>27.9</v>
      </c>
      <c r="BM102" s="423" t="s">
        <v>241</v>
      </c>
      <c r="BN102" s="423">
        <f t="shared" si="65"/>
        <v>34.918999999999997</v>
      </c>
      <c r="BO102" s="425">
        <v>15.2</v>
      </c>
      <c r="BP102" s="427" t="s">
        <v>241</v>
      </c>
      <c r="BQ102" s="426" t="s">
        <v>241</v>
      </c>
      <c r="BR102" s="425" t="s">
        <v>241</v>
      </c>
      <c r="BS102" s="424">
        <v>37.6</v>
      </c>
      <c r="BT102" s="423">
        <v>7.1</v>
      </c>
      <c r="BU102" s="422">
        <v>4.8</v>
      </c>
      <c r="BV102" s="424">
        <v>1.4</v>
      </c>
      <c r="BW102" s="423">
        <v>0.45200000000000001</v>
      </c>
      <c r="BX102" s="423">
        <v>7.1</v>
      </c>
      <c r="BY102" s="423">
        <v>0</v>
      </c>
      <c r="BZ102" s="423">
        <f t="shared" si="66"/>
        <v>8.952</v>
      </c>
      <c r="CA102" s="425">
        <v>6.7</v>
      </c>
      <c r="CB102" s="427" t="s">
        <v>241</v>
      </c>
      <c r="CC102" s="426" t="s">
        <v>241</v>
      </c>
      <c r="CD102" s="425">
        <v>15.2</v>
      </c>
      <c r="CE102" s="424">
        <v>62.9</v>
      </c>
      <c r="CF102" s="423">
        <v>7.9</v>
      </c>
      <c r="CG102" s="422">
        <v>3.2</v>
      </c>
      <c r="CH102" s="424">
        <v>176.9</v>
      </c>
      <c r="CI102" s="423">
        <v>264.8</v>
      </c>
      <c r="CJ102" s="423">
        <v>813.6</v>
      </c>
      <c r="CK102" s="423">
        <v>170.4</v>
      </c>
      <c r="CL102" s="423">
        <f t="shared" si="67"/>
        <v>1425.7000000000003</v>
      </c>
      <c r="CM102" s="425">
        <f t="shared" si="68"/>
        <v>1192.1000000000001</v>
      </c>
      <c r="CN102" s="424">
        <v>315.5</v>
      </c>
      <c r="CO102" s="423">
        <v>414.3</v>
      </c>
      <c r="CP102" s="425">
        <f t="shared" si="69"/>
        <v>729.8</v>
      </c>
      <c r="CQ102" s="424">
        <v>2253.8000000000002</v>
      </c>
      <c r="CR102" s="423">
        <v>735.1</v>
      </c>
      <c r="CS102" s="422">
        <f t="shared" si="70"/>
        <v>354</v>
      </c>
      <c r="CT102" s="422">
        <f t="shared" si="71"/>
        <v>4763.3</v>
      </c>
      <c r="CV102" s="415"/>
      <c r="CW102" s="415"/>
    </row>
    <row r="103" spans="1:101" ht="12.75" customHeight="1" x14ac:dyDescent="0.3">
      <c r="A103" s="446">
        <v>42856</v>
      </c>
      <c r="B103" s="424">
        <v>87.3</v>
      </c>
      <c r="C103" s="423">
        <v>121.47499999999999</v>
      </c>
      <c r="D103" s="423">
        <v>168.8</v>
      </c>
      <c r="E103" s="423">
        <v>120.2</v>
      </c>
      <c r="F103" s="423">
        <f t="shared" si="58"/>
        <v>497.77499999999998</v>
      </c>
      <c r="G103" s="425">
        <v>388.2</v>
      </c>
      <c r="H103" s="424">
        <v>97.9</v>
      </c>
      <c r="I103" s="423">
        <v>217.3</v>
      </c>
      <c r="J103" s="425">
        <v>315.2</v>
      </c>
      <c r="K103" s="424">
        <v>566.5</v>
      </c>
      <c r="L103" s="423">
        <v>255.4</v>
      </c>
      <c r="M103" s="422">
        <v>81.599999999999994</v>
      </c>
      <c r="N103" s="424">
        <v>35.1</v>
      </c>
      <c r="O103" s="423">
        <v>65.891999999999996</v>
      </c>
      <c r="P103" s="423">
        <v>287.60000000000002</v>
      </c>
      <c r="Q103" s="423">
        <v>19.8</v>
      </c>
      <c r="R103" s="423">
        <f t="shared" si="59"/>
        <v>408.392</v>
      </c>
      <c r="S103" s="425">
        <v>310.3</v>
      </c>
      <c r="T103" s="424">
        <v>51.6</v>
      </c>
      <c r="U103" s="423">
        <v>88.7</v>
      </c>
      <c r="V103" s="425">
        <f t="shared" si="60"/>
        <v>140.30000000000001</v>
      </c>
      <c r="W103" s="424">
        <v>451</v>
      </c>
      <c r="X103" s="423">
        <v>182.7</v>
      </c>
      <c r="Y103" s="422">
        <v>124.8</v>
      </c>
      <c r="Z103" s="424">
        <v>33</v>
      </c>
      <c r="AA103" s="423">
        <v>49.762999999999998</v>
      </c>
      <c r="AB103" s="423">
        <v>177.2</v>
      </c>
      <c r="AC103" s="423">
        <v>44</v>
      </c>
      <c r="AD103" s="423">
        <f t="shared" si="61"/>
        <v>303.96299999999997</v>
      </c>
      <c r="AE103" s="425">
        <v>291.89999999999998</v>
      </c>
      <c r="AF103" s="424">
        <v>80.8</v>
      </c>
      <c r="AG103" s="423">
        <v>73.599999999999994</v>
      </c>
      <c r="AH103" s="425">
        <f t="shared" si="62"/>
        <v>154.39999999999998</v>
      </c>
      <c r="AI103" s="424">
        <v>673</v>
      </c>
      <c r="AJ103" s="423">
        <v>215.6</v>
      </c>
      <c r="AK103" s="422">
        <v>104.9</v>
      </c>
      <c r="AL103" s="424">
        <v>8.5</v>
      </c>
      <c r="AM103" s="423">
        <v>14.4</v>
      </c>
      <c r="AN103" s="423">
        <v>86.6</v>
      </c>
      <c r="AO103" s="429">
        <v>0</v>
      </c>
      <c r="AP103" s="423">
        <f t="shared" si="63"/>
        <v>109.5</v>
      </c>
      <c r="AQ103" s="425">
        <v>91</v>
      </c>
      <c r="AR103" s="424">
        <v>14.7</v>
      </c>
      <c r="AS103" s="423">
        <v>13</v>
      </c>
      <c r="AT103" s="425">
        <v>27.7</v>
      </c>
      <c r="AU103" s="424">
        <v>162.4</v>
      </c>
      <c r="AV103" s="423">
        <v>55.4</v>
      </c>
      <c r="AW103" s="422">
        <v>24.7</v>
      </c>
      <c r="AX103" s="424">
        <v>17.2</v>
      </c>
      <c r="AY103" s="423">
        <v>22.597000000000001</v>
      </c>
      <c r="AZ103" s="423">
        <v>116.5</v>
      </c>
      <c r="BA103" s="423" t="s">
        <v>241</v>
      </c>
      <c r="BB103" s="423">
        <f t="shared" si="64"/>
        <v>156.297</v>
      </c>
      <c r="BC103" s="425">
        <v>169.6</v>
      </c>
      <c r="BD103" s="427" t="s">
        <v>241</v>
      </c>
      <c r="BE103" s="426" t="s">
        <v>241</v>
      </c>
      <c r="BF103" s="425">
        <v>81.7</v>
      </c>
      <c r="BG103" s="424">
        <v>627</v>
      </c>
      <c r="BH103" s="423">
        <v>97.2</v>
      </c>
      <c r="BI103" s="422">
        <v>56.2</v>
      </c>
      <c r="BJ103" s="424">
        <v>3.8</v>
      </c>
      <c r="BK103" s="423">
        <v>3.3420000000000001</v>
      </c>
      <c r="BL103" s="423">
        <v>28.8</v>
      </c>
      <c r="BM103" s="423" t="s">
        <v>241</v>
      </c>
      <c r="BN103" s="423">
        <f t="shared" si="65"/>
        <v>35.942</v>
      </c>
      <c r="BO103" s="425">
        <v>15.3</v>
      </c>
      <c r="BP103" s="427" t="s">
        <v>241</v>
      </c>
      <c r="BQ103" s="426" t="s">
        <v>241</v>
      </c>
      <c r="BR103" s="425" t="s">
        <v>241</v>
      </c>
      <c r="BS103" s="424">
        <v>40.200000000000003</v>
      </c>
      <c r="BT103" s="423">
        <v>7.2</v>
      </c>
      <c r="BU103" s="422">
        <v>4.9000000000000004</v>
      </c>
      <c r="BV103" s="424">
        <v>1.5</v>
      </c>
      <c r="BW103" s="423">
        <v>0.47899999999999998</v>
      </c>
      <c r="BX103" s="423">
        <v>7.9</v>
      </c>
      <c r="BY103" s="423">
        <v>0</v>
      </c>
      <c r="BZ103" s="423">
        <f t="shared" si="66"/>
        <v>9.8790000000000013</v>
      </c>
      <c r="CA103" s="425">
        <v>7</v>
      </c>
      <c r="CB103" s="427" t="s">
        <v>241</v>
      </c>
      <c r="CC103" s="426" t="s">
        <v>241</v>
      </c>
      <c r="CD103" s="425">
        <v>14.4</v>
      </c>
      <c r="CE103" s="424">
        <v>69.8</v>
      </c>
      <c r="CF103" s="423">
        <v>9</v>
      </c>
      <c r="CG103" s="422">
        <v>4.0999999999999996</v>
      </c>
      <c r="CH103" s="424">
        <v>186.3</v>
      </c>
      <c r="CI103" s="423">
        <v>278</v>
      </c>
      <c r="CJ103" s="423">
        <v>873.4</v>
      </c>
      <c r="CK103" s="423">
        <v>184.2</v>
      </c>
      <c r="CL103" s="423">
        <f t="shared" si="67"/>
        <v>1521.9</v>
      </c>
      <c r="CM103" s="425">
        <f t="shared" si="68"/>
        <v>1273.3</v>
      </c>
      <c r="CN103" s="424">
        <v>307.8</v>
      </c>
      <c r="CO103" s="423">
        <v>425.8</v>
      </c>
      <c r="CP103" s="425">
        <f t="shared" si="69"/>
        <v>733.6</v>
      </c>
      <c r="CQ103" s="424">
        <v>2589.6999999999998</v>
      </c>
      <c r="CR103" s="423">
        <v>822.5</v>
      </c>
      <c r="CS103" s="422">
        <f t="shared" si="70"/>
        <v>401.19999999999993</v>
      </c>
      <c r="CT103" s="422">
        <f t="shared" si="71"/>
        <v>5246.4</v>
      </c>
      <c r="CV103" s="415"/>
      <c r="CW103" s="415"/>
    </row>
    <row r="104" spans="1:101" ht="12.75" customHeight="1" x14ac:dyDescent="0.3">
      <c r="A104" s="446">
        <v>42887</v>
      </c>
      <c r="B104" s="424">
        <v>81.5</v>
      </c>
      <c r="C104" s="423">
        <v>114.771</v>
      </c>
      <c r="D104" s="423">
        <v>157.1</v>
      </c>
      <c r="E104" s="423">
        <v>113.6</v>
      </c>
      <c r="F104" s="423">
        <f t="shared" si="58"/>
        <v>466.971</v>
      </c>
      <c r="G104" s="425">
        <v>365.8</v>
      </c>
      <c r="H104" s="424">
        <v>97.5</v>
      </c>
      <c r="I104" s="423">
        <v>211.4</v>
      </c>
      <c r="J104" s="425">
        <v>308.89999999999998</v>
      </c>
      <c r="K104" s="424">
        <v>509.6</v>
      </c>
      <c r="L104" s="423">
        <v>234.1</v>
      </c>
      <c r="M104" s="422">
        <v>78</v>
      </c>
      <c r="N104" s="424">
        <v>32.9</v>
      </c>
      <c r="O104" s="423">
        <v>61.698</v>
      </c>
      <c r="P104" s="423">
        <v>271.39999999999998</v>
      </c>
      <c r="Q104" s="423">
        <v>19.8</v>
      </c>
      <c r="R104" s="423">
        <f t="shared" si="59"/>
        <v>385.798</v>
      </c>
      <c r="S104" s="425">
        <v>291.5</v>
      </c>
      <c r="T104" s="424">
        <v>50.9</v>
      </c>
      <c r="U104" s="423">
        <v>87.6</v>
      </c>
      <c r="V104" s="425">
        <f t="shared" si="60"/>
        <v>138.5</v>
      </c>
      <c r="W104" s="424">
        <v>403.6</v>
      </c>
      <c r="X104" s="423">
        <v>166.4</v>
      </c>
      <c r="Y104" s="422">
        <v>110.1</v>
      </c>
      <c r="Z104" s="424">
        <v>31.8</v>
      </c>
      <c r="AA104" s="423">
        <v>47.003999999999998</v>
      </c>
      <c r="AB104" s="423">
        <v>166</v>
      </c>
      <c r="AC104" s="423">
        <v>42.6</v>
      </c>
      <c r="AD104" s="423">
        <f t="shared" si="61"/>
        <v>287.404</v>
      </c>
      <c r="AE104" s="425">
        <v>276.10000000000002</v>
      </c>
      <c r="AF104" s="424">
        <v>81.2</v>
      </c>
      <c r="AG104" s="423">
        <v>72.7</v>
      </c>
      <c r="AH104" s="425">
        <f t="shared" si="62"/>
        <v>153.9</v>
      </c>
      <c r="AI104" s="424">
        <v>709.1</v>
      </c>
      <c r="AJ104" s="423">
        <v>214.9</v>
      </c>
      <c r="AK104" s="422">
        <v>89.5</v>
      </c>
      <c r="AL104" s="424">
        <v>7.5</v>
      </c>
      <c r="AM104" s="423">
        <v>13.2</v>
      </c>
      <c r="AN104" s="423">
        <v>82.1</v>
      </c>
      <c r="AO104" s="429">
        <v>0</v>
      </c>
      <c r="AP104" s="423">
        <f t="shared" si="63"/>
        <v>102.8</v>
      </c>
      <c r="AQ104" s="425">
        <v>85.4</v>
      </c>
      <c r="AR104" s="424">
        <v>14.2</v>
      </c>
      <c r="AS104" s="423">
        <v>12.9</v>
      </c>
      <c r="AT104" s="425">
        <v>27</v>
      </c>
      <c r="AU104" s="424">
        <v>139.30000000000001</v>
      </c>
      <c r="AV104" s="423">
        <v>52.2</v>
      </c>
      <c r="AW104" s="422">
        <v>30</v>
      </c>
      <c r="AX104" s="424">
        <v>16.899999999999999</v>
      </c>
      <c r="AY104" s="423">
        <v>21.204999999999998</v>
      </c>
      <c r="AZ104" s="423">
        <v>109.7</v>
      </c>
      <c r="BA104" s="423" t="s">
        <v>241</v>
      </c>
      <c r="BB104" s="423">
        <f t="shared" si="64"/>
        <v>147.80500000000001</v>
      </c>
      <c r="BC104" s="425">
        <v>160.4</v>
      </c>
      <c r="BD104" s="427" t="s">
        <v>241</v>
      </c>
      <c r="BE104" s="426" t="s">
        <v>241</v>
      </c>
      <c r="BF104" s="425">
        <v>81.3</v>
      </c>
      <c r="BG104" s="424">
        <v>588.79999999999995</v>
      </c>
      <c r="BH104" s="423">
        <v>91.8</v>
      </c>
      <c r="BI104" s="422">
        <v>65.099999999999994</v>
      </c>
      <c r="BJ104" s="424">
        <v>3.7</v>
      </c>
      <c r="BK104" s="423">
        <v>3.226</v>
      </c>
      <c r="BL104" s="423">
        <v>27.6</v>
      </c>
      <c r="BM104" s="423" t="s">
        <v>241</v>
      </c>
      <c r="BN104" s="423">
        <f t="shared" si="65"/>
        <v>34.526000000000003</v>
      </c>
      <c r="BO104" s="425">
        <v>14.8</v>
      </c>
      <c r="BP104" s="427" t="s">
        <v>241</v>
      </c>
      <c r="BQ104" s="426" t="s">
        <v>241</v>
      </c>
      <c r="BR104" s="425" t="s">
        <v>241</v>
      </c>
      <c r="BS104" s="424">
        <v>38.299999999999997</v>
      </c>
      <c r="BT104" s="423">
        <v>6.9</v>
      </c>
      <c r="BU104" s="422">
        <v>4.9000000000000004</v>
      </c>
      <c r="BV104" s="424">
        <v>1.4</v>
      </c>
      <c r="BW104" s="423">
        <v>0.45200000000000001</v>
      </c>
      <c r="BX104" s="423">
        <v>7.5</v>
      </c>
      <c r="BY104" s="423">
        <v>0</v>
      </c>
      <c r="BZ104" s="423">
        <f t="shared" si="66"/>
        <v>9.3520000000000003</v>
      </c>
      <c r="CA104" s="425">
        <v>6.9</v>
      </c>
      <c r="CB104" s="427" t="s">
        <v>241</v>
      </c>
      <c r="CC104" s="426" t="s">
        <v>241</v>
      </c>
      <c r="CD104" s="425">
        <v>24.4</v>
      </c>
      <c r="CE104" s="424">
        <v>82</v>
      </c>
      <c r="CF104" s="423">
        <v>9.8000000000000007</v>
      </c>
      <c r="CG104" s="422">
        <v>3.6</v>
      </c>
      <c r="CH104" s="424">
        <v>175.8</v>
      </c>
      <c r="CI104" s="423">
        <v>261.60000000000002</v>
      </c>
      <c r="CJ104" s="423">
        <v>821.4</v>
      </c>
      <c r="CK104" s="423">
        <v>176.1</v>
      </c>
      <c r="CL104" s="423">
        <f t="shared" si="67"/>
        <v>1434.8999999999999</v>
      </c>
      <c r="CM104" s="425">
        <f t="shared" si="68"/>
        <v>1200.9000000000001</v>
      </c>
      <c r="CN104" s="424">
        <v>316.2</v>
      </c>
      <c r="CO104" s="423">
        <v>417.9</v>
      </c>
      <c r="CP104" s="425">
        <f t="shared" si="69"/>
        <v>734.09999999999991</v>
      </c>
      <c r="CQ104" s="424">
        <v>2470.8000000000002</v>
      </c>
      <c r="CR104" s="423">
        <v>776.2</v>
      </c>
      <c r="CS104" s="422">
        <f t="shared" si="70"/>
        <v>381.20000000000005</v>
      </c>
      <c r="CT104" s="422">
        <f t="shared" si="71"/>
        <v>5021</v>
      </c>
      <c r="CV104" s="415"/>
      <c r="CW104" s="415"/>
    </row>
    <row r="105" spans="1:101" ht="12.75" customHeight="1" x14ac:dyDescent="0.3">
      <c r="A105" s="446">
        <v>42917</v>
      </c>
      <c r="B105" s="424">
        <v>87.9</v>
      </c>
      <c r="C105" s="423">
        <v>121.879</v>
      </c>
      <c r="D105" s="423">
        <v>158.1</v>
      </c>
      <c r="E105" s="423">
        <v>115.5</v>
      </c>
      <c r="F105" s="423">
        <f t="shared" si="58"/>
        <v>483.37900000000002</v>
      </c>
      <c r="G105" s="425">
        <v>393.3</v>
      </c>
      <c r="H105" s="424">
        <v>109.4</v>
      </c>
      <c r="I105" s="423">
        <v>224.3</v>
      </c>
      <c r="J105" s="425">
        <v>333.7</v>
      </c>
      <c r="K105" s="424">
        <v>533.5</v>
      </c>
      <c r="L105" s="423">
        <v>245.7</v>
      </c>
      <c r="M105" s="422">
        <v>79.2</v>
      </c>
      <c r="N105" s="424">
        <v>35.799999999999997</v>
      </c>
      <c r="O105" s="423">
        <v>64.896000000000001</v>
      </c>
      <c r="P105" s="423">
        <v>282.39999999999998</v>
      </c>
      <c r="Q105" s="423">
        <v>20.8</v>
      </c>
      <c r="R105" s="423">
        <f t="shared" si="59"/>
        <v>403.89600000000002</v>
      </c>
      <c r="S105" s="425">
        <v>317.7</v>
      </c>
      <c r="T105" s="424">
        <v>56.5</v>
      </c>
      <c r="U105" s="423">
        <v>92.1</v>
      </c>
      <c r="V105" s="425">
        <f t="shared" si="60"/>
        <v>148.6</v>
      </c>
      <c r="W105" s="424">
        <v>396.6</v>
      </c>
      <c r="X105" s="423">
        <v>178.1</v>
      </c>
      <c r="Y105" s="422">
        <v>122.1</v>
      </c>
      <c r="Z105" s="424">
        <v>36</v>
      </c>
      <c r="AA105" s="423">
        <v>52.683</v>
      </c>
      <c r="AB105" s="423">
        <v>183</v>
      </c>
      <c r="AC105" s="423">
        <v>46.8</v>
      </c>
      <c r="AD105" s="423">
        <f t="shared" si="61"/>
        <v>318.483</v>
      </c>
      <c r="AE105" s="425">
        <v>303.60000000000002</v>
      </c>
      <c r="AF105" s="424">
        <v>96.8</v>
      </c>
      <c r="AG105" s="423">
        <v>77</v>
      </c>
      <c r="AH105" s="425">
        <f t="shared" si="62"/>
        <v>173.8</v>
      </c>
      <c r="AI105" s="424">
        <v>647.29999999999995</v>
      </c>
      <c r="AJ105" s="423">
        <v>226.7</v>
      </c>
      <c r="AK105" s="422">
        <v>83.7</v>
      </c>
      <c r="AL105" s="424">
        <v>8.1999999999999993</v>
      </c>
      <c r="AM105" s="423">
        <v>13.9</v>
      </c>
      <c r="AN105" s="423">
        <v>83</v>
      </c>
      <c r="AO105" s="429">
        <v>0</v>
      </c>
      <c r="AP105" s="423">
        <f t="shared" si="63"/>
        <v>105.1</v>
      </c>
      <c r="AQ105" s="425">
        <v>88.4</v>
      </c>
      <c r="AR105" s="424">
        <v>15.3</v>
      </c>
      <c r="AS105" s="423">
        <v>13.5</v>
      </c>
      <c r="AT105" s="425">
        <v>28.9</v>
      </c>
      <c r="AU105" s="424">
        <v>128.69999999999999</v>
      </c>
      <c r="AV105" s="423">
        <v>52.2</v>
      </c>
      <c r="AW105" s="422">
        <v>23</v>
      </c>
      <c r="AX105" s="424">
        <v>17.600000000000001</v>
      </c>
      <c r="AY105" s="423">
        <v>22.047999999999998</v>
      </c>
      <c r="AZ105" s="423">
        <v>115.5</v>
      </c>
      <c r="BA105" s="423" t="s">
        <v>241</v>
      </c>
      <c r="BB105" s="423">
        <f t="shared" si="64"/>
        <v>155.148</v>
      </c>
      <c r="BC105" s="425">
        <v>167.3</v>
      </c>
      <c r="BD105" s="427" t="s">
        <v>241</v>
      </c>
      <c r="BE105" s="426" t="s">
        <v>241</v>
      </c>
      <c r="BF105" s="425">
        <v>83.9</v>
      </c>
      <c r="BG105" s="424">
        <v>524.1</v>
      </c>
      <c r="BH105" s="423">
        <v>93.8</v>
      </c>
      <c r="BI105" s="422">
        <v>26.3</v>
      </c>
      <c r="BJ105" s="424">
        <v>3.7</v>
      </c>
      <c r="BK105" s="423">
        <v>2.8969999999999998</v>
      </c>
      <c r="BL105" s="423">
        <v>24.5</v>
      </c>
      <c r="BM105" s="423" t="s">
        <v>241</v>
      </c>
      <c r="BN105" s="423">
        <f t="shared" si="65"/>
        <v>31.097000000000001</v>
      </c>
      <c r="BO105" s="425">
        <v>15.5</v>
      </c>
      <c r="BP105" s="427" t="s">
        <v>241</v>
      </c>
      <c r="BQ105" s="426" t="s">
        <v>241</v>
      </c>
      <c r="BR105" s="425" t="s">
        <v>241</v>
      </c>
      <c r="BS105" s="424">
        <v>34.6</v>
      </c>
      <c r="BT105" s="423">
        <v>7</v>
      </c>
      <c r="BU105" s="422">
        <v>4.8</v>
      </c>
      <c r="BV105" s="424">
        <v>1.6</v>
      </c>
      <c r="BW105" s="423">
        <v>0.39600000000000002</v>
      </c>
      <c r="BX105" s="423">
        <v>7.9</v>
      </c>
      <c r="BY105" s="423">
        <v>0</v>
      </c>
      <c r="BZ105" s="423">
        <f t="shared" si="66"/>
        <v>9.8960000000000008</v>
      </c>
      <c r="CA105" s="425">
        <v>7.6</v>
      </c>
      <c r="CB105" s="427" t="s">
        <v>241</v>
      </c>
      <c r="CC105" s="426" t="s">
        <v>241</v>
      </c>
      <c r="CD105" s="425">
        <v>18.8</v>
      </c>
      <c r="CE105" s="424">
        <v>55.2</v>
      </c>
      <c r="CF105" s="423">
        <v>10.5</v>
      </c>
      <c r="CG105" s="422">
        <v>3.4</v>
      </c>
      <c r="CH105" s="424">
        <v>190.9</v>
      </c>
      <c r="CI105" s="423">
        <v>278.7</v>
      </c>
      <c r="CJ105" s="423">
        <v>854.4</v>
      </c>
      <c r="CK105" s="423">
        <v>183.2</v>
      </c>
      <c r="CL105" s="423">
        <f t="shared" si="67"/>
        <v>1507.2</v>
      </c>
      <c r="CM105" s="425">
        <f t="shared" si="68"/>
        <v>1293.3999999999999</v>
      </c>
      <c r="CN105" s="424">
        <v>345.3</v>
      </c>
      <c r="CO105" s="423">
        <v>442.3</v>
      </c>
      <c r="CP105" s="425">
        <f t="shared" si="69"/>
        <v>787.6</v>
      </c>
      <c r="CQ105" s="424">
        <v>2319.9</v>
      </c>
      <c r="CR105" s="423">
        <v>814</v>
      </c>
      <c r="CS105" s="422">
        <f t="shared" si="70"/>
        <v>342.5</v>
      </c>
      <c r="CT105" s="422">
        <f t="shared" si="71"/>
        <v>4957.2000000000007</v>
      </c>
      <c r="CV105" s="415"/>
      <c r="CW105" s="415"/>
    </row>
    <row r="106" spans="1:101" ht="12.75" customHeight="1" x14ac:dyDescent="0.3">
      <c r="A106" s="446">
        <v>42948</v>
      </c>
      <c r="B106" s="424">
        <v>88.7</v>
      </c>
      <c r="C106" s="423">
        <v>121.432</v>
      </c>
      <c r="D106" s="423">
        <v>161.6</v>
      </c>
      <c r="E106" s="423">
        <v>118.7</v>
      </c>
      <c r="F106" s="423">
        <f t="shared" si="58"/>
        <v>490.43199999999996</v>
      </c>
      <c r="G106" s="425">
        <v>393.7</v>
      </c>
      <c r="H106" s="424">
        <v>94.3</v>
      </c>
      <c r="I106" s="423">
        <v>217.8</v>
      </c>
      <c r="J106" s="425">
        <v>312.10000000000002</v>
      </c>
      <c r="K106" s="424">
        <v>542.5</v>
      </c>
      <c r="L106" s="423">
        <v>250.9</v>
      </c>
      <c r="M106" s="422">
        <v>73.7</v>
      </c>
      <c r="N106" s="424">
        <v>34.799999999999997</v>
      </c>
      <c r="O106" s="423">
        <v>64.948999999999998</v>
      </c>
      <c r="P106" s="423">
        <v>278.5</v>
      </c>
      <c r="Q106" s="423">
        <v>21.2</v>
      </c>
      <c r="R106" s="423">
        <f t="shared" si="59"/>
        <v>399.44900000000001</v>
      </c>
      <c r="S106" s="425">
        <v>315.39999999999998</v>
      </c>
      <c r="T106" s="424">
        <v>69.599999999999994</v>
      </c>
      <c r="U106" s="423">
        <v>91.6</v>
      </c>
      <c r="V106" s="425">
        <f t="shared" si="60"/>
        <v>161.19999999999999</v>
      </c>
      <c r="W106" s="424">
        <v>401.2</v>
      </c>
      <c r="X106" s="423">
        <v>178.1</v>
      </c>
      <c r="Y106" s="422">
        <v>116.1</v>
      </c>
      <c r="Z106" s="424">
        <v>35.700000000000003</v>
      </c>
      <c r="AA106" s="423">
        <v>52.862000000000002</v>
      </c>
      <c r="AB106" s="423">
        <v>180.4</v>
      </c>
      <c r="AC106" s="423">
        <v>47.6</v>
      </c>
      <c r="AD106" s="423">
        <f t="shared" si="61"/>
        <v>316.56200000000001</v>
      </c>
      <c r="AE106" s="425">
        <v>303.39999999999998</v>
      </c>
      <c r="AF106" s="424">
        <v>90.6</v>
      </c>
      <c r="AG106" s="423">
        <v>77.400000000000006</v>
      </c>
      <c r="AH106" s="425">
        <f t="shared" si="62"/>
        <v>168</v>
      </c>
      <c r="AI106" s="424">
        <v>657.5</v>
      </c>
      <c r="AJ106" s="423">
        <v>231.9</v>
      </c>
      <c r="AK106" s="422">
        <v>89.3</v>
      </c>
      <c r="AL106" s="424">
        <v>7.7</v>
      </c>
      <c r="AM106" s="423">
        <v>13.1</v>
      </c>
      <c r="AN106" s="423">
        <v>80.599999999999994</v>
      </c>
      <c r="AO106" s="429">
        <v>0</v>
      </c>
      <c r="AP106" s="423">
        <f t="shared" si="63"/>
        <v>101.39999999999999</v>
      </c>
      <c r="AQ106" s="425">
        <v>83.3</v>
      </c>
      <c r="AR106" s="424">
        <v>15.8</v>
      </c>
      <c r="AS106" s="423">
        <v>13.2</v>
      </c>
      <c r="AT106" s="425">
        <v>29</v>
      </c>
      <c r="AU106" s="424">
        <v>135.1</v>
      </c>
      <c r="AV106" s="423">
        <v>53.4</v>
      </c>
      <c r="AW106" s="422">
        <v>24</v>
      </c>
      <c r="AX106" s="424">
        <v>18.2</v>
      </c>
      <c r="AY106" s="423">
        <v>22.76</v>
      </c>
      <c r="AZ106" s="423">
        <v>118</v>
      </c>
      <c r="BA106" s="423" t="s">
        <v>241</v>
      </c>
      <c r="BB106" s="423">
        <f t="shared" si="64"/>
        <v>158.96</v>
      </c>
      <c r="BC106" s="425">
        <v>170.4</v>
      </c>
      <c r="BD106" s="427" t="s">
        <v>241</v>
      </c>
      <c r="BE106" s="426" t="s">
        <v>241</v>
      </c>
      <c r="BF106" s="425">
        <v>86.2</v>
      </c>
      <c r="BG106" s="424">
        <v>560.5</v>
      </c>
      <c r="BH106" s="423">
        <v>97.5</v>
      </c>
      <c r="BI106" s="422">
        <v>31.3</v>
      </c>
      <c r="BJ106" s="424">
        <v>4</v>
      </c>
      <c r="BK106" s="423">
        <v>3.113</v>
      </c>
      <c r="BL106" s="423">
        <v>25.4</v>
      </c>
      <c r="BM106" s="423" t="s">
        <v>241</v>
      </c>
      <c r="BN106" s="423">
        <f t="shared" si="65"/>
        <v>32.512999999999998</v>
      </c>
      <c r="BO106" s="425">
        <v>15.9</v>
      </c>
      <c r="BP106" s="427" t="s">
        <v>241</v>
      </c>
      <c r="BQ106" s="426" t="s">
        <v>241</v>
      </c>
      <c r="BR106" s="425" t="s">
        <v>241</v>
      </c>
      <c r="BS106" s="424">
        <v>35.700000000000003</v>
      </c>
      <c r="BT106" s="423">
        <v>7.2</v>
      </c>
      <c r="BU106" s="422">
        <v>5</v>
      </c>
      <c r="BV106" s="424">
        <v>1.7</v>
      </c>
      <c r="BW106" s="423">
        <v>0.40100000000000002</v>
      </c>
      <c r="BX106" s="423">
        <v>6.8</v>
      </c>
      <c r="BY106" s="423">
        <v>0</v>
      </c>
      <c r="BZ106" s="423">
        <f t="shared" si="66"/>
        <v>8.9009999999999998</v>
      </c>
      <c r="CA106" s="425">
        <v>7.8</v>
      </c>
      <c r="CB106" s="427" t="s">
        <v>241</v>
      </c>
      <c r="CC106" s="426" t="s">
        <v>241</v>
      </c>
      <c r="CD106" s="425">
        <v>15.9</v>
      </c>
      <c r="CE106" s="424">
        <v>67.400000000000006</v>
      </c>
      <c r="CF106" s="423">
        <v>10.1</v>
      </c>
      <c r="CG106" s="422">
        <v>3.7</v>
      </c>
      <c r="CH106" s="424">
        <v>190.8</v>
      </c>
      <c r="CI106" s="423">
        <v>278.60000000000002</v>
      </c>
      <c r="CJ106" s="423">
        <v>851.4</v>
      </c>
      <c r="CK106" s="423">
        <v>187.7</v>
      </c>
      <c r="CL106" s="423">
        <f t="shared" si="67"/>
        <v>1508.5</v>
      </c>
      <c r="CM106" s="425">
        <f t="shared" si="68"/>
        <v>1289.9000000000001</v>
      </c>
      <c r="CN106" s="424">
        <v>337.8</v>
      </c>
      <c r="CO106" s="423">
        <v>434.6</v>
      </c>
      <c r="CP106" s="425">
        <f t="shared" si="69"/>
        <v>772.40000000000009</v>
      </c>
      <c r="CQ106" s="424">
        <v>2400</v>
      </c>
      <c r="CR106" s="423">
        <v>829.2</v>
      </c>
      <c r="CS106" s="422">
        <f t="shared" si="70"/>
        <v>343.1</v>
      </c>
      <c r="CT106" s="422">
        <f t="shared" si="71"/>
        <v>5024</v>
      </c>
      <c r="CV106" s="415"/>
      <c r="CW106" s="415"/>
    </row>
    <row r="107" spans="1:101" ht="12.75" customHeight="1" x14ac:dyDescent="0.3">
      <c r="A107" s="446">
        <v>42979</v>
      </c>
      <c r="B107" s="424">
        <v>82.7</v>
      </c>
      <c r="C107" s="423">
        <v>116.008</v>
      </c>
      <c r="D107" s="423">
        <v>157.4</v>
      </c>
      <c r="E107" s="423">
        <v>113.8</v>
      </c>
      <c r="F107" s="423">
        <f t="shared" si="58"/>
        <v>469.90800000000002</v>
      </c>
      <c r="G107" s="425">
        <v>374</v>
      </c>
      <c r="H107" s="424">
        <v>93.3</v>
      </c>
      <c r="I107" s="423">
        <v>218.2</v>
      </c>
      <c r="J107" s="425">
        <v>311.5</v>
      </c>
      <c r="K107" s="424">
        <v>536.70000000000005</v>
      </c>
      <c r="L107" s="423">
        <v>242.4</v>
      </c>
      <c r="M107" s="422">
        <v>67.3</v>
      </c>
      <c r="N107" s="424">
        <v>32.4</v>
      </c>
      <c r="O107" s="423">
        <v>61.805</v>
      </c>
      <c r="P107" s="423">
        <v>262.39999999999998</v>
      </c>
      <c r="Q107" s="423">
        <v>20.6</v>
      </c>
      <c r="R107" s="423">
        <f t="shared" si="59"/>
        <v>377.20499999999998</v>
      </c>
      <c r="S107" s="425">
        <v>294</v>
      </c>
      <c r="T107" s="424">
        <v>69</v>
      </c>
      <c r="U107" s="423">
        <v>90.7</v>
      </c>
      <c r="V107" s="425">
        <f t="shared" si="60"/>
        <v>159.69999999999999</v>
      </c>
      <c r="W107" s="424">
        <v>377.8</v>
      </c>
      <c r="X107" s="423">
        <v>168.6</v>
      </c>
      <c r="Y107" s="422">
        <v>105.4</v>
      </c>
      <c r="Z107" s="424">
        <v>33.1</v>
      </c>
      <c r="AA107" s="423">
        <v>50.204000000000001</v>
      </c>
      <c r="AB107" s="423">
        <v>168.4</v>
      </c>
      <c r="AC107" s="423">
        <v>45.5</v>
      </c>
      <c r="AD107" s="423">
        <f t="shared" si="61"/>
        <v>297.20400000000001</v>
      </c>
      <c r="AE107" s="425">
        <v>282.5</v>
      </c>
      <c r="AF107" s="424">
        <v>89.5</v>
      </c>
      <c r="AG107" s="423">
        <v>84.4</v>
      </c>
      <c r="AH107" s="425">
        <f t="shared" si="62"/>
        <v>173.9</v>
      </c>
      <c r="AI107" s="424">
        <v>608.1</v>
      </c>
      <c r="AJ107" s="423">
        <v>214.3</v>
      </c>
      <c r="AK107" s="422">
        <v>104.7</v>
      </c>
      <c r="AL107" s="424">
        <v>7.6</v>
      </c>
      <c r="AM107" s="423">
        <v>13.3</v>
      </c>
      <c r="AN107" s="423">
        <v>80.2</v>
      </c>
      <c r="AO107" s="429">
        <v>0</v>
      </c>
      <c r="AP107" s="423">
        <f t="shared" si="63"/>
        <v>101.1</v>
      </c>
      <c r="AQ107" s="425">
        <v>82.8</v>
      </c>
      <c r="AR107" s="424">
        <v>15.5</v>
      </c>
      <c r="AS107" s="423">
        <v>14</v>
      </c>
      <c r="AT107" s="425">
        <v>29.5</v>
      </c>
      <c r="AU107" s="424">
        <v>137.19999999999999</v>
      </c>
      <c r="AV107" s="423">
        <v>53.8</v>
      </c>
      <c r="AW107" s="422">
        <v>21.7</v>
      </c>
      <c r="AX107" s="424">
        <v>16.7</v>
      </c>
      <c r="AY107" s="423">
        <v>21.251999999999999</v>
      </c>
      <c r="AZ107" s="423">
        <v>108.3</v>
      </c>
      <c r="BA107" s="423" t="s">
        <v>241</v>
      </c>
      <c r="BB107" s="423">
        <f t="shared" si="64"/>
        <v>146.25200000000001</v>
      </c>
      <c r="BC107" s="425">
        <v>158.5</v>
      </c>
      <c r="BD107" s="427" t="s">
        <v>241</v>
      </c>
      <c r="BE107" s="426" t="s">
        <v>241</v>
      </c>
      <c r="BF107" s="425">
        <v>82.4</v>
      </c>
      <c r="BG107" s="424">
        <v>540.5</v>
      </c>
      <c r="BH107" s="423">
        <v>90.6</v>
      </c>
      <c r="BI107" s="422">
        <v>24.3</v>
      </c>
      <c r="BJ107" s="424">
        <v>3.7</v>
      </c>
      <c r="BK107" s="423">
        <v>2.9540000000000002</v>
      </c>
      <c r="BL107" s="423">
        <v>24.1</v>
      </c>
      <c r="BM107" s="423" t="s">
        <v>241</v>
      </c>
      <c r="BN107" s="423">
        <f t="shared" si="65"/>
        <v>30.754000000000001</v>
      </c>
      <c r="BO107" s="425">
        <v>14.6</v>
      </c>
      <c r="BP107" s="427" t="s">
        <v>241</v>
      </c>
      <c r="BQ107" s="426" t="s">
        <v>241</v>
      </c>
      <c r="BR107" s="425" t="s">
        <v>241</v>
      </c>
      <c r="BS107" s="424">
        <v>36</v>
      </c>
      <c r="BT107" s="423">
        <v>6.8</v>
      </c>
      <c r="BU107" s="422">
        <v>5.9</v>
      </c>
      <c r="BV107" s="424">
        <v>1.5</v>
      </c>
      <c r="BW107" s="423">
        <v>0.39300000000000002</v>
      </c>
      <c r="BX107" s="423">
        <v>6.3</v>
      </c>
      <c r="BY107" s="423">
        <v>0</v>
      </c>
      <c r="BZ107" s="423">
        <f t="shared" si="66"/>
        <v>8.1929999999999996</v>
      </c>
      <c r="CA107" s="425">
        <v>6.9</v>
      </c>
      <c r="CB107" s="427" t="s">
        <v>241</v>
      </c>
      <c r="CC107" s="426" t="s">
        <v>241</v>
      </c>
      <c r="CD107" s="425">
        <v>15.8</v>
      </c>
      <c r="CE107" s="424">
        <v>55.5</v>
      </c>
      <c r="CF107" s="423">
        <v>8.6999999999999993</v>
      </c>
      <c r="CG107" s="422">
        <v>3.5</v>
      </c>
      <c r="CH107" s="424">
        <v>177.6</v>
      </c>
      <c r="CI107" s="423">
        <v>265.89999999999998</v>
      </c>
      <c r="CJ107" s="423">
        <v>807.2</v>
      </c>
      <c r="CK107" s="423">
        <v>180</v>
      </c>
      <c r="CL107" s="423">
        <f t="shared" si="67"/>
        <v>1430.7</v>
      </c>
      <c r="CM107" s="425">
        <f t="shared" si="68"/>
        <v>1213.3</v>
      </c>
      <c r="CN107" s="424">
        <v>331.4</v>
      </c>
      <c r="CO107" s="423">
        <v>441.4</v>
      </c>
      <c r="CP107" s="425">
        <f t="shared" si="69"/>
        <v>772.8</v>
      </c>
      <c r="CQ107" s="424">
        <v>2291.8000000000002</v>
      </c>
      <c r="CR107" s="423">
        <v>785.3</v>
      </c>
      <c r="CS107" s="422">
        <f t="shared" si="70"/>
        <v>332.79999999999995</v>
      </c>
      <c r="CT107" s="422">
        <f t="shared" si="71"/>
        <v>4828.1000000000004</v>
      </c>
      <c r="CV107" s="415"/>
      <c r="CW107" s="415"/>
    </row>
    <row r="108" spans="1:101" ht="12.75" customHeight="1" x14ac:dyDescent="0.3">
      <c r="A108" s="446">
        <v>43009</v>
      </c>
      <c r="B108" s="424">
        <v>83.3</v>
      </c>
      <c r="C108" s="423">
        <v>116.048</v>
      </c>
      <c r="D108" s="423">
        <v>161.1</v>
      </c>
      <c r="E108" s="423">
        <v>115.3</v>
      </c>
      <c r="F108" s="423">
        <f t="shared" si="58"/>
        <v>475.74799999999999</v>
      </c>
      <c r="G108" s="425">
        <v>380.5</v>
      </c>
      <c r="H108" s="424">
        <v>99.1</v>
      </c>
      <c r="I108" s="423">
        <v>219.6</v>
      </c>
      <c r="J108" s="425">
        <v>318.8</v>
      </c>
      <c r="K108" s="424">
        <v>545.29999999999995</v>
      </c>
      <c r="L108" s="423">
        <v>244.1</v>
      </c>
      <c r="M108" s="422">
        <v>68.7</v>
      </c>
      <c r="N108" s="424">
        <v>33.5</v>
      </c>
      <c r="O108" s="423">
        <v>64.037000000000006</v>
      </c>
      <c r="P108" s="423">
        <v>258.3</v>
      </c>
      <c r="Q108" s="423">
        <v>20.8</v>
      </c>
      <c r="R108" s="423">
        <f t="shared" si="59"/>
        <v>376.637</v>
      </c>
      <c r="S108" s="425">
        <v>289.7</v>
      </c>
      <c r="T108" s="424">
        <v>74.2</v>
      </c>
      <c r="U108" s="423">
        <v>92.3</v>
      </c>
      <c r="V108" s="425">
        <f t="shared" si="60"/>
        <v>166.5</v>
      </c>
      <c r="W108" s="424">
        <v>407.8</v>
      </c>
      <c r="X108" s="423">
        <v>174.1</v>
      </c>
      <c r="Y108" s="422">
        <v>116.2</v>
      </c>
      <c r="Z108" s="424">
        <v>32.799999999999997</v>
      </c>
      <c r="AA108" s="423">
        <v>49.81</v>
      </c>
      <c r="AB108" s="423">
        <v>171.1</v>
      </c>
      <c r="AC108" s="423">
        <v>48.7</v>
      </c>
      <c r="AD108" s="423">
        <f t="shared" si="61"/>
        <v>302.40999999999997</v>
      </c>
      <c r="AE108" s="425">
        <v>288.8</v>
      </c>
      <c r="AF108" s="424">
        <v>88.6</v>
      </c>
      <c r="AG108" s="423">
        <v>75.900000000000006</v>
      </c>
      <c r="AH108" s="425">
        <f t="shared" si="62"/>
        <v>164.5</v>
      </c>
      <c r="AI108" s="424">
        <v>578.5</v>
      </c>
      <c r="AJ108" s="423">
        <v>212</v>
      </c>
      <c r="AK108" s="422">
        <v>109.3</v>
      </c>
      <c r="AL108" s="424">
        <v>7.8</v>
      </c>
      <c r="AM108" s="423">
        <v>14</v>
      </c>
      <c r="AN108" s="423">
        <v>83.2</v>
      </c>
      <c r="AO108" s="429">
        <v>0</v>
      </c>
      <c r="AP108" s="423">
        <f t="shared" si="63"/>
        <v>105</v>
      </c>
      <c r="AQ108" s="425">
        <v>85.6</v>
      </c>
      <c r="AR108" s="424">
        <v>16.899999999999999</v>
      </c>
      <c r="AS108" s="423">
        <v>13.6</v>
      </c>
      <c r="AT108" s="425">
        <v>30.5</v>
      </c>
      <c r="AU108" s="424">
        <v>150.1</v>
      </c>
      <c r="AV108" s="423">
        <v>56.8</v>
      </c>
      <c r="AW108" s="422">
        <v>21.7</v>
      </c>
      <c r="AX108" s="424">
        <v>17.8</v>
      </c>
      <c r="AY108" s="423">
        <v>22.425999999999998</v>
      </c>
      <c r="AZ108" s="423">
        <v>116.6</v>
      </c>
      <c r="BA108" s="423" t="s">
        <v>241</v>
      </c>
      <c r="BB108" s="423">
        <f t="shared" si="64"/>
        <v>156.82599999999999</v>
      </c>
      <c r="BC108" s="425">
        <v>167.9</v>
      </c>
      <c r="BD108" s="427" t="s">
        <v>241</v>
      </c>
      <c r="BE108" s="426" t="s">
        <v>241</v>
      </c>
      <c r="BF108" s="425">
        <v>86.9</v>
      </c>
      <c r="BG108" s="424">
        <v>522.5</v>
      </c>
      <c r="BH108" s="423">
        <v>95.2</v>
      </c>
      <c r="BI108" s="422">
        <v>29.3</v>
      </c>
      <c r="BJ108" s="424">
        <v>4</v>
      </c>
      <c r="BK108" s="423">
        <v>3.1459999999999999</v>
      </c>
      <c r="BL108" s="423">
        <v>25.1</v>
      </c>
      <c r="BM108" s="423" t="s">
        <v>241</v>
      </c>
      <c r="BN108" s="423">
        <f t="shared" si="65"/>
        <v>32.246000000000002</v>
      </c>
      <c r="BO108" s="425">
        <v>15</v>
      </c>
      <c r="BP108" s="427" t="s">
        <v>241</v>
      </c>
      <c r="BQ108" s="426" t="s">
        <v>241</v>
      </c>
      <c r="BR108" s="425" t="s">
        <v>241</v>
      </c>
      <c r="BS108" s="424">
        <v>40.200000000000003</v>
      </c>
      <c r="BT108" s="423">
        <v>7.2</v>
      </c>
      <c r="BU108" s="422">
        <v>5.7</v>
      </c>
      <c r="BV108" s="424">
        <v>1.4</v>
      </c>
      <c r="BW108" s="423">
        <v>0.38300000000000001</v>
      </c>
      <c r="BX108" s="423">
        <v>6.7</v>
      </c>
      <c r="BY108" s="423">
        <v>0</v>
      </c>
      <c r="BZ108" s="423">
        <f t="shared" si="66"/>
        <v>8.4830000000000005</v>
      </c>
      <c r="CA108" s="425">
        <v>6.7</v>
      </c>
      <c r="CB108" s="427" t="s">
        <v>241</v>
      </c>
      <c r="CC108" s="426" t="s">
        <v>241</v>
      </c>
      <c r="CD108" s="425">
        <v>15.2</v>
      </c>
      <c r="CE108" s="424">
        <v>61</v>
      </c>
      <c r="CF108" s="423">
        <v>8.1999999999999993</v>
      </c>
      <c r="CG108" s="422">
        <v>3.6</v>
      </c>
      <c r="CH108" s="424">
        <v>180.5</v>
      </c>
      <c r="CI108" s="423">
        <v>269.8</v>
      </c>
      <c r="CJ108" s="423">
        <v>822.1</v>
      </c>
      <c r="CK108" s="423">
        <v>184.9</v>
      </c>
      <c r="CL108" s="423">
        <f t="shared" si="67"/>
        <v>1457.3000000000002</v>
      </c>
      <c r="CM108" s="425">
        <f t="shared" si="68"/>
        <v>1234.2</v>
      </c>
      <c r="CN108" s="424">
        <v>345.6</v>
      </c>
      <c r="CO108" s="423">
        <v>436.7</v>
      </c>
      <c r="CP108" s="425">
        <f t="shared" si="69"/>
        <v>782.3</v>
      </c>
      <c r="CQ108" s="424">
        <v>2305.3000000000002</v>
      </c>
      <c r="CR108" s="423">
        <v>797.5</v>
      </c>
      <c r="CS108" s="422">
        <f t="shared" si="70"/>
        <v>354.5</v>
      </c>
      <c r="CT108" s="422">
        <f t="shared" si="71"/>
        <v>4899.4000000000005</v>
      </c>
      <c r="CV108" s="415"/>
      <c r="CW108" s="415"/>
    </row>
    <row r="109" spans="1:101" ht="12.75" customHeight="1" x14ac:dyDescent="0.3">
      <c r="A109" s="446">
        <v>43040</v>
      </c>
      <c r="B109" s="424">
        <v>85.4</v>
      </c>
      <c r="C109" s="423">
        <v>114.502</v>
      </c>
      <c r="D109" s="423">
        <v>164</v>
      </c>
      <c r="E109" s="423">
        <v>122.7</v>
      </c>
      <c r="F109" s="423">
        <f t="shared" si="58"/>
        <v>486.60199999999998</v>
      </c>
      <c r="G109" s="425">
        <v>381</v>
      </c>
      <c r="H109" s="424">
        <v>95.6</v>
      </c>
      <c r="I109" s="423">
        <v>215.3</v>
      </c>
      <c r="J109" s="425">
        <v>310.89999999999998</v>
      </c>
      <c r="K109" s="424">
        <v>555.29999999999995</v>
      </c>
      <c r="L109" s="423">
        <v>253.7</v>
      </c>
      <c r="M109" s="422">
        <v>70.599999999999994</v>
      </c>
      <c r="N109" s="424">
        <v>34.5</v>
      </c>
      <c r="O109" s="423">
        <v>64.385999999999996</v>
      </c>
      <c r="P109" s="423">
        <v>278.39999999999998</v>
      </c>
      <c r="Q109" s="423">
        <v>23</v>
      </c>
      <c r="R109" s="423">
        <f t="shared" si="59"/>
        <v>400.28599999999994</v>
      </c>
      <c r="S109" s="425">
        <v>306.60000000000002</v>
      </c>
      <c r="T109" s="424">
        <v>70.599999999999994</v>
      </c>
      <c r="U109" s="423">
        <v>86.5</v>
      </c>
      <c r="V109" s="425">
        <f t="shared" si="60"/>
        <v>157.1</v>
      </c>
      <c r="W109" s="424">
        <v>443.9</v>
      </c>
      <c r="X109" s="423">
        <v>183.7</v>
      </c>
      <c r="Y109" s="422">
        <v>111.4</v>
      </c>
      <c r="Z109" s="424">
        <v>32.5</v>
      </c>
      <c r="AA109" s="423">
        <v>48.279000000000003</v>
      </c>
      <c r="AB109" s="423">
        <v>172.8</v>
      </c>
      <c r="AC109" s="423">
        <v>50.4</v>
      </c>
      <c r="AD109" s="423">
        <f t="shared" si="61"/>
        <v>303.97899999999998</v>
      </c>
      <c r="AE109" s="425">
        <v>288.60000000000002</v>
      </c>
      <c r="AF109" s="424">
        <v>84.6</v>
      </c>
      <c r="AG109" s="423">
        <v>74.599999999999994</v>
      </c>
      <c r="AH109" s="425">
        <f t="shared" si="62"/>
        <v>159.19999999999999</v>
      </c>
      <c r="AI109" s="424">
        <v>633.6</v>
      </c>
      <c r="AJ109" s="423">
        <v>217.6</v>
      </c>
      <c r="AK109" s="422">
        <v>115.4</v>
      </c>
      <c r="AL109" s="424">
        <v>7.5</v>
      </c>
      <c r="AM109" s="423">
        <v>13.2</v>
      </c>
      <c r="AN109" s="423">
        <v>82.4</v>
      </c>
      <c r="AO109" s="429">
        <v>0</v>
      </c>
      <c r="AP109" s="423">
        <f t="shared" si="63"/>
        <v>103.10000000000001</v>
      </c>
      <c r="AQ109" s="425">
        <v>83.6</v>
      </c>
      <c r="AR109" s="424">
        <v>16.600000000000001</v>
      </c>
      <c r="AS109" s="423">
        <v>12.8</v>
      </c>
      <c r="AT109" s="425">
        <v>29.4</v>
      </c>
      <c r="AU109" s="424">
        <v>165.8</v>
      </c>
      <c r="AV109" s="423">
        <v>56.8</v>
      </c>
      <c r="AW109" s="422">
        <v>21.4</v>
      </c>
      <c r="AX109" s="424">
        <v>17.600000000000001</v>
      </c>
      <c r="AY109" s="423">
        <v>21.547999999999998</v>
      </c>
      <c r="AZ109" s="423">
        <v>113.4</v>
      </c>
      <c r="BA109" s="423" t="s">
        <v>241</v>
      </c>
      <c r="BB109" s="423">
        <f t="shared" si="64"/>
        <v>152.548</v>
      </c>
      <c r="BC109" s="425">
        <v>164.5</v>
      </c>
      <c r="BD109" s="427" t="s">
        <v>241</v>
      </c>
      <c r="BE109" s="426" t="s">
        <v>241</v>
      </c>
      <c r="BF109" s="425">
        <v>84.2</v>
      </c>
      <c r="BG109" s="424">
        <v>644.4</v>
      </c>
      <c r="BH109" s="423">
        <v>96.1</v>
      </c>
      <c r="BI109" s="422">
        <v>27.7</v>
      </c>
      <c r="BJ109" s="424">
        <v>4.0999999999999996</v>
      </c>
      <c r="BK109" s="423">
        <v>3.266</v>
      </c>
      <c r="BL109" s="423">
        <v>25.9</v>
      </c>
      <c r="BM109" s="423" t="s">
        <v>241</v>
      </c>
      <c r="BN109" s="423">
        <f t="shared" si="65"/>
        <v>33.265999999999998</v>
      </c>
      <c r="BO109" s="425">
        <v>15.1</v>
      </c>
      <c r="BP109" s="427" t="s">
        <v>241</v>
      </c>
      <c r="BQ109" s="426" t="s">
        <v>241</v>
      </c>
      <c r="BR109" s="425" t="s">
        <v>241</v>
      </c>
      <c r="BS109" s="424">
        <v>42.4</v>
      </c>
      <c r="BT109" s="423">
        <v>7.3</v>
      </c>
      <c r="BU109" s="422">
        <v>5.8</v>
      </c>
      <c r="BV109" s="424">
        <v>1.3</v>
      </c>
      <c r="BW109" s="423">
        <v>0.32300000000000001</v>
      </c>
      <c r="BX109" s="423">
        <v>6.1</v>
      </c>
      <c r="BY109" s="423">
        <v>0</v>
      </c>
      <c r="BZ109" s="423">
        <f t="shared" si="66"/>
        <v>7.7229999999999999</v>
      </c>
      <c r="CA109" s="425">
        <v>6.3</v>
      </c>
      <c r="CB109" s="427" t="s">
        <v>241</v>
      </c>
      <c r="CC109" s="426" t="s">
        <v>241</v>
      </c>
      <c r="CD109" s="425">
        <v>14.5</v>
      </c>
      <c r="CE109" s="424">
        <v>65.2</v>
      </c>
      <c r="CF109" s="423">
        <v>7.5</v>
      </c>
      <c r="CG109" s="422">
        <v>3.3</v>
      </c>
      <c r="CH109" s="424">
        <v>182.9</v>
      </c>
      <c r="CI109" s="423">
        <v>265.5</v>
      </c>
      <c r="CJ109" s="423">
        <v>843</v>
      </c>
      <c r="CK109" s="423">
        <v>196.2</v>
      </c>
      <c r="CL109" s="423">
        <f t="shared" si="67"/>
        <v>1487.6000000000001</v>
      </c>
      <c r="CM109" s="425">
        <f t="shared" si="68"/>
        <v>1245.6999999999998</v>
      </c>
      <c r="CN109" s="424">
        <v>332.9</v>
      </c>
      <c r="CO109" s="423">
        <v>422.4</v>
      </c>
      <c r="CP109" s="425">
        <f t="shared" si="69"/>
        <v>755.3</v>
      </c>
      <c r="CQ109" s="424">
        <v>2550.6999999999998</v>
      </c>
      <c r="CR109" s="423">
        <v>822.8</v>
      </c>
      <c r="CS109" s="422">
        <f t="shared" si="70"/>
        <v>355.59999999999997</v>
      </c>
      <c r="CT109" s="422">
        <f t="shared" si="71"/>
        <v>5149.2000000000007</v>
      </c>
      <c r="CV109" s="415"/>
      <c r="CW109" s="415"/>
    </row>
    <row r="110" spans="1:101" ht="12.75" customHeight="1" x14ac:dyDescent="0.3">
      <c r="A110" s="446">
        <v>43070</v>
      </c>
      <c r="B110" s="424">
        <v>94</v>
      </c>
      <c r="C110" s="423">
        <v>122.587</v>
      </c>
      <c r="D110" s="423">
        <v>175.4</v>
      </c>
      <c r="E110" s="423">
        <v>132.5</v>
      </c>
      <c r="F110" s="423">
        <f t="shared" si="58"/>
        <v>524.48699999999997</v>
      </c>
      <c r="G110" s="425">
        <v>408.9</v>
      </c>
      <c r="H110" s="424">
        <v>98.2</v>
      </c>
      <c r="I110" s="423">
        <v>241.3</v>
      </c>
      <c r="J110" s="425">
        <v>339.4</v>
      </c>
      <c r="K110" s="424">
        <v>523.79999999999995</v>
      </c>
      <c r="L110" s="423">
        <v>245.4</v>
      </c>
      <c r="M110" s="422">
        <v>75.2</v>
      </c>
      <c r="N110" s="424">
        <v>37.4</v>
      </c>
      <c r="O110" s="423">
        <v>67.018000000000001</v>
      </c>
      <c r="P110" s="423">
        <v>297.10000000000002</v>
      </c>
      <c r="Q110" s="423">
        <v>25.4</v>
      </c>
      <c r="R110" s="423">
        <f t="shared" si="59"/>
        <v>426.91800000000001</v>
      </c>
      <c r="S110" s="425">
        <v>329.2</v>
      </c>
      <c r="T110" s="424">
        <v>78</v>
      </c>
      <c r="U110" s="423">
        <v>94.2</v>
      </c>
      <c r="V110" s="425">
        <f t="shared" si="60"/>
        <v>172.2</v>
      </c>
      <c r="W110" s="424">
        <v>424.8</v>
      </c>
      <c r="X110" s="423">
        <v>181.7</v>
      </c>
      <c r="Y110" s="422">
        <v>113.9</v>
      </c>
      <c r="Z110" s="424">
        <v>34.9</v>
      </c>
      <c r="AA110" s="423">
        <v>50.494999999999997</v>
      </c>
      <c r="AB110" s="423">
        <v>180.5</v>
      </c>
      <c r="AC110" s="423">
        <v>51.8</v>
      </c>
      <c r="AD110" s="423">
        <f t="shared" si="61"/>
        <v>317.69499999999999</v>
      </c>
      <c r="AE110" s="425">
        <v>301.10000000000002</v>
      </c>
      <c r="AF110" s="424">
        <v>85.1</v>
      </c>
      <c r="AG110" s="423">
        <v>86.8</v>
      </c>
      <c r="AH110" s="425">
        <f t="shared" si="62"/>
        <v>171.89999999999998</v>
      </c>
      <c r="AI110" s="424">
        <v>577.6</v>
      </c>
      <c r="AJ110" s="423">
        <v>207.2</v>
      </c>
      <c r="AK110" s="422">
        <v>97.1</v>
      </c>
      <c r="AL110" s="424">
        <v>8.5</v>
      </c>
      <c r="AM110" s="423">
        <v>14</v>
      </c>
      <c r="AN110" s="423">
        <v>90.3</v>
      </c>
      <c r="AO110" s="429">
        <v>0</v>
      </c>
      <c r="AP110" s="423">
        <f t="shared" si="63"/>
        <v>112.8</v>
      </c>
      <c r="AQ110" s="425">
        <v>91.4</v>
      </c>
      <c r="AR110" s="424">
        <v>16.7</v>
      </c>
      <c r="AS110" s="423">
        <v>16.3</v>
      </c>
      <c r="AT110" s="425">
        <v>33</v>
      </c>
      <c r="AU110" s="424">
        <v>149.5</v>
      </c>
      <c r="AV110" s="423">
        <v>53.7</v>
      </c>
      <c r="AW110" s="422">
        <v>20.8</v>
      </c>
      <c r="AX110" s="424">
        <v>18.7</v>
      </c>
      <c r="AY110" s="423">
        <v>22.123999999999999</v>
      </c>
      <c r="AZ110" s="423">
        <v>117.6</v>
      </c>
      <c r="BA110" s="423" t="s">
        <v>241</v>
      </c>
      <c r="BB110" s="423">
        <f t="shared" si="64"/>
        <v>158.42399999999998</v>
      </c>
      <c r="BC110" s="425">
        <v>169.8</v>
      </c>
      <c r="BD110" s="427" t="s">
        <v>241</v>
      </c>
      <c r="BE110" s="426" t="s">
        <v>241</v>
      </c>
      <c r="BF110" s="425">
        <v>87.8</v>
      </c>
      <c r="BG110" s="424">
        <v>549.5</v>
      </c>
      <c r="BH110" s="423">
        <v>91.1</v>
      </c>
      <c r="BI110" s="422">
        <v>30.7</v>
      </c>
      <c r="BJ110" s="424">
        <v>4.4000000000000004</v>
      </c>
      <c r="BK110" s="423">
        <v>3.3290000000000002</v>
      </c>
      <c r="BL110" s="423">
        <v>28.2</v>
      </c>
      <c r="BM110" s="423" t="s">
        <v>241</v>
      </c>
      <c r="BN110" s="423">
        <f t="shared" si="65"/>
        <v>35.929000000000002</v>
      </c>
      <c r="BO110" s="425">
        <v>17.2</v>
      </c>
      <c r="BP110" s="427" t="s">
        <v>241</v>
      </c>
      <c r="BQ110" s="426" t="s">
        <v>241</v>
      </c>
      <c r="BR110" s="425" t="s">
        <v>241</v>
      </c>
      <c r="BS110" s="424">
        <v>39.799999999999997</v>
      </c>
      <c r="BT110" s="423">
        <v>7.7</v>
      </c>
      <c r="BU110" s="422">
        <v>5.2</v>
      </c>
      <c r="BV110" s="424">
        <v>1.3</v>
      </c>
      <c r="BW110" s="423">
        <v>0.32300000000000001</v>
      </c>
      <c r="BX110" s="423">
        <v>6</v>
      </c>
      <c r="BY110" s="423">
        <v>0</v>
      </c>
      <c r="BZ110" s="423">
        <f t="shared" si="66"/>
        <v>7.6230000000000002</v>
      </c>
      <c r="CA110" s="425">
        <v>6.3</v>
      </c>
      <c r="CB110" s="427" t="s">
        <v>241</v>
      </c>
      <c r="CC110" s="426" t="s">
        <v>241</v>
      </c>
      <c r="CD110" s="425">
        <v>14.5</v>
      </c>
      <c r="CE110" s="424">
        <v>55.9</v>
      </c>
      <c r="CF110" s="423">
        <v>6.9</v>
      </c>
      <c r="CG110" s="422">
        <v>2.9</v>
      </c>
      <c r="CH110" s="424">
        <v>199.1</v>
      </c>
      <c r="CI110" s="423">
        <v>279.89999999999998</v>
      </c>
      <c r="CJ110" s="423">
        <v>895</v>
      </c>
      <c r="CK110" s="423">
        <v>209.8</v>
      </c>
      <c r="CL110" s="423">
        <f t="shared" si="67"/>
        <v>1583.8</v>
      </c>
      <c r="CM110" s="425">
        <f t="shared" si="68"/>
        <v>1323.8999999999999</v>
      </c>
      <c r="CN110" s="424">
        <v>342.1</v>
      </c>
      <c r="CO110" s="423">
        <v>476.7</v>
      </c>
      <c r="CP110" s="425">
        <f t="shared" si="69"/>
        <v>818.8</v>
      </c>
      <c r="CQ110" s="424">
        <v>2321</v>
      </c>
      <c r="CR110" s="423">
        <v>793.7</v>
      </c>
      <c r="CS110" s="422">
        <f t="shared" si="70"/>
        <v>345.8</v>
      </c>
      <c r="CT110" s="422">
        <f t="shared" si="71"/>
        <v>5069.4000000000005</v>
      </c>
      <c r="CV110" s="415"/>
      <c r="CW110" s="415"/>
    </row>
    <row r="111" spans="1:101" ht="12.75" customHeight="1" x14ac:dyDescent="0.3">
      <c r="A111" s="446">
        <v>43101</v>
      </c>
      <c r="B111" s="424">
        <v>91.7</v>
      </c>
      <c r="C111" s="423">
        <v>114.1812</v>
      </c>
      <c r="D111" s="423">
        <v>159.4</v>
      </c>
      <c r="E111" s="423">
        <v>117.8</v>
      </c>
      <c r="F111" s="423">
        <f t="shared" si="58"/>
        <v>483.08120000000002</v>
      </c>
      <c r="G111" s="425">
        <v>386.9</v>
      </c>
      <c r="H111" s="424">
        <v>62.8</v>
      </c>
      <c r="I111" s="423">
        <v>275.60000000000002</v>
      </c>
      <c r="J111" s="425">
        <v>338.4</v>
      </c>
      <c r="K111" s="424">
        <v>526.4</v>
      </c>
      <c r="L111" s="423">
        <v>244</v>
      </c>
      <c r="M111" s="422">
        <v>99.4</v>
      </c>
      <c r="N111" s="424">
        <v>33.700000000000003</v>
      </c>
      <c r="O111" s="423">
        <v>62.773199999999996</v>
      </c>
      <c r="P111" s="423">
        <v>267.10000000000002</v>
      </c>
      <c r="Q111" s="423">
        <v>21.5</v>
      </c>
      <c r="R111" s="423">
        <f t="shared" si="59"/>
        <v>385.07320000000004</v>
      </c>
      <c r="S111" s="425">
        <v>327.2</v>
      </c>
      <c r="T111" s="424">
        <v>58.2</v>
      </c>
      <c r="U111" s="423">
        <v>109.4</v>
      </c>
      <c r="V111" s="425">
        <f t="shared" si="60"/>
        <v>167.60000000000002</v>
      </c>
      <c r="W111" s="424">
        <v>375.7</v>
      </c>
      <c r="X111" s="423">
        <v>185</v>
      </c>
      <c r="Y111" s="422">
        <v>135.9</v>
      </c>
      <c r="Z111" s="424">
        <v>33.9</v>
      </c>
      <c r="AA111" s="423">
        <v>51.129100000000001</v>
      </c>
      <c r="AB111" s="423">
        <v>180.9</v>
      </c>
      <c r="AC111" s="423">
        <v>51.8</v>
      </c>
      <c r="AD111" s="423">
        <f t="shared" si="61"/>
        <v>317.72910000000002</v>
      </c>
      <c r="AE111" s="425">
        <v>278.60000000000002</v>
      </c>
      <c r="AF111" s="424">
        <v>81.3</v>
      </c>
      <c r="AG111" s="423">
        <v>92.3</v>
      </c>
      <c r="AH111" s="425">
        <f t="shared" si="62"/>
        <v>173.6</v>
      </c>
      <c r="AI111" s="424">
        <v>633.70000000000005</v>
      </c>
      <c r="AJ111" s="423">
        <v>203.2</v>
      </c>
      <c r="AK111" s="422">
        <v>84.7</v>
      </c>
      <c r="AL111" s="424">
        <v>8</v>
      </c>
      <c r="AM111" s="423">
        <v>13.6882</v>
      </c>
      <c r="AN111" s="423">
        <v>83.8</v>
      </c>
      <c r="AO111" s="429">
        <v>0</v>
      </c>
      <c r="AP111" s="423">
        <f t="shared" si="63"/>
        <v>105.48820000000001</v>
      </c>
      <c r="AQ111" s="425">
        <v>85.4</v>
      </c>
      <c r="AR111" s="424">
        <v>15.5</v>
      </c>
      <c r="AS111" s="423">
        <v>15.8</v>
      </c>
      <c r="AT111" s="425">
        <v>31.3</v>
      </c>
      <c r="AU111" s="424">
        <v>146.4</v>
      </c>
      <c r="AV111" s="423">
        <v>51.2</v>
      </c>
      <c r="AW111" s="422">
        <v>20.8</v>
      </c>
      <c r="AX111" s="424">
        <v>17.8</v>
      </c>
      <c r="AY111" s="423">
        <v>21.524000000000001</v>
      </c>
      <c r="AZ111" s="423">
        <v>115.2</v>
      </c>
      <c r="BA111" s="423" t="s">
        <v>241</v>
      </c>
      <c r="BB111" s="423">
        <f t="shared" si="64"/>
        <v>154.524</v>
      </c>
      <c r="BC111" s="425">
        <v>139</v>
      </c>
      <c r="BD111" s="427" t="s">
        <v>241</v>
      </c>
      <c r="BE111" s="426" t="s">
        <v>241</v>
      </c>
      <c r="BF111" s="425">
        <v>87</v>
      </c>
      <c r="BG111" s="424">
        <v>477</v>
      </c>
      <c r="BH111" s="423">
        <v>88</v>
      </c>
      <c r="BI111" s="422">
        <v>33.9</v>
      </c>
      <c r="BJ111" s="424">
        <v>4.3</v>
      </c>
      <c r="BK111" s="423" t="s">
        <v>241</v>
      </c>
      <c r="BL111" s="423">
        <v>29.5</v>
      </c>
      <c r="BM111" s="423" t="s">
        <v>241</v>
      </c>
      <c r="BN111" s="423">
        <f t="shared" si="65"/>
        <v>33.799999999999997</v>
      </c>
      <c r="BO111" s="425">
        <v>24.9</v>
      </c>
      <c r="BP111" s="427" t="s">
        <v>241</v>
      </c>
      <c r="BQ111" s="426" t="s">
        <v>241</v>
      </c>
      <c r="BR111" s="425" t="s">
        <v>241</v>
      </c>
      <c r="BS111" s="423">
        <v>45.5</v>
      </c>
      <c r="BT111" s="423">
        <v>12.1</v>
      </c>
      <c r="BU111" s="422">
        <v>6.9</v>
      </c>
      <c r="BV111" s="424">
        <v>1.3</v>
      </c>
      <c r="BW111" s="423" t="s">
        <v>241</v>
      </c>
      <c r="BX111" s="423">
        <v>6.8</v>
      </c>
      <c r="BY111" s="423">
        <v>0</v>
      </c>
      <c r="BZ111" s="423">
        <f t="shared" si="66"/>
        <v>8.1</v>
      </c>
      <c r="CA111" s="425">
        <v>6.5</v>
      </c>
      <c r="CB111" s="427" t="s">
        <v>241</v>
      </c>
      <c r="CC111" s="426" t="s">
        <v>241</v>
      </c>
      <c r="CD111" s="425">
        <v>12.8</v>
      </c>
      <c r="CE111" s="424">
        <v>50.1</v>
      </c>
      <c r="CF111" s="423">
        <v>6.8</v>
      </c>
      <c r="CG111" s="422">
        <v>2.2999999999999998</v>
      </c>
      <c r="CH111" s="424">
        <v>190.7</v>
      </c>
      <c r="CI111" s="423">
        <v>263.3</v>
      </c>
      <c r="CJ111" s="423">
        <v>842.7</v>
      </c>
      <c r="CK111" s="423">
        <v>191.1</v>
      </c>
      <c r="CL111" s="423">
        <f t="shared" si="67"/>
        <v>1487.8</v>
      </c>
      <c r="CM111" s="425">
        <f t="shared" si="68"/>
        <v>1248.5</v>
      </c>
      <c r="CN111" s="424">
        <v>279.5</v>
      </c>
      <c r="CO111" s="423">
        <v>531.29999999999995</v>
      </c>
      <c r="CP111" s="425">
        <f t="shared" si="69"/>
        <v>810.8</v>
      </c>
      <c r="CQ111" s="424">
        <v>2254.8000000000002</v>
      </c>
      <c r="CR111" s="423">
        <v>790.3</v>
      </c>
      <c r="CS111" s="422">
        <f t="shared" si="70"/>
        <v>383.9</v>
      </c>
      <c r="CT111" s="422">
        <f t="shared" si="71"/>
        <v>4937.2999999999993</v>
      </c>
      <c r="CV111" s="415"/>
      <c r="CW111" s="415"/>
    </row>
    <row r="112" spans="1:101" ht="12.75" customHeight="1" x14ac:dyDescent="0.3">
      <c r="A112" s="446">
        <v>43132</v>
      </c>
      <c r="B112" s="424">
        <v>86.7</v>
      </c>
      <c r="C112" s="423">
        <v>113.06939999999999</v>
      </c>
      <c r="D112" s="423">
        <v>150.6</v>
      </c>
      <c r="E112" s="423">
        <v>111</v>
      </c>
      <c r="F112" s="423">
        <f t="shared" si="58"/>
        <v>461.36939999999998</v>
      </c>
      <c r="G112" s="425">
        <v>367.6</v>
      </c>
      <c r="H112" s="424">
        <v>60.9</v>
      </c>
      <c r="I112" s="423">
        <v>224.4</v>
      </c>
      <c r="J112" s="425">
        <v>285.3</v>
      </c>
      <c r="K112" s="424">
        <v>526.4</v>
      </c>
      <c r="L112" s="423">
        <v>252.6</v>
      </c>
      <c r="M112" s="422">
        <v>99.1</v>
      </c>
      <c r="N112" s="424">
        <v>33.5</v>
      </c>
      <c r="O112" s="423">
        <v>61.387900000000002</v>
      </c>
      <c r="P112" s="423">
        <v>263.39999999999998</v>
      </c>
      <c r="Q112" s="423">
        <v>23.9</v>
      </c>
      <c r="R112" s="423">
        <f t="shared" si="59"/>
        <v>382.18789999999996</v>
      </c>
      <c r="S112" s="425">
        <v>327.9</v>
      </c>
      <c r="T112" s="424">
        <v>59.8</v>
      </c>
      <c r="U112" s="423">
        <v>117.5</v>
      </c>
      <c r="V112" s="425">
        <f t="shared" si="60"/>
        <v>177.3</v>
      </c>
      <c r="W112" s="424">
        <v>395.1</v>
      </c>
      <c r="X112" s="423">
        <v>189.2</v>
      </c>
      <c r="Y112" s="422">
        <v>112.1</v>
      </c>
      <c r="Z112" s="424">
        <v>30.7</v>
      </c>
      <c r="AA112" s="423">
        <v>47.168399999999998</v>
      </c>
      <c r="AB112" s="423">
        <v>167.2</v>
      </c>
      <c r="AC112" s="423">
        <v>50.4</v>
      </c>
      <c r="AD112" s="423">
        <f t="shared" si="61"/>
        <v>295.46839999999997</v>
      </c>
      <c r="AE112" s="425">
        <v>258.89999999999998</v>
      </c>
      <c r="AF112" s="424">
        <v>68.7</v>
      </c>
      <c r="AG112" s="423">
        <v>78.2</v>
      </c>
      <c r="AH112" s="425">
        <f t="shared" si="62"/>
        <v>146.9</v>
      </c>
      <c r="AI112" s="424">
        <v>580.29999999999995</v>
      </c>
      <c r="AJ112" s="423">
        <v>194.1</v>
      </c>
      <c r="AK112" s="422">
        <v>94.6</v>
      </c>
      <c r="AL112" s="424">
        <v>7.2</v>
      </c>
      <c r="AM112" s="423">
        <v>11.957799999999999</v>
      </c>
      <c r="AN112" s="423">
        <v>77.400000000000006</v>
      </c>
      <c r="AO112" s="429">
        <v>0</v>
      </c>
      <c r="AP112" s="423">
        <f t="shared" si="63"/>
        <v>96.5578</v>
      </c>
      <c r="AQ112" s="425">
        <v>78.599999999999994</v>
      </c>
      <c r="AR112" s="424">
        <v>15.6</v>
      </c>
      <c r="AS112" s="423">
        <v>11.1</v>
      </c>
      <c r="AT112" s="425">
        <v>26.6</v>
      </c>
      <c r="AU112" s="424">
        <v>145.6</v>
      </c>
      <c r="AV112" s="423">
        <v>50.6</v>
      </c>
      <c r="AW112" s="422">
        <v>18.8</v>
      </c>
      <c r="AX112" s="424">
        <v>17.100000000000001</v>
      </c>
      <c r="AY112" s="423">
        <v>19.860799999999998</v>
      </c>
      <c r="AZ112" s="423">
        <v>108.1</v>
      </c>
      <c r="BA112" s="423" t="s">
        <v>241</v>
      </c>
      <c r="BB112" s="423">
        <f t="shared" si="64"/>
        <v>145.0608</v>
      </c>
      <c r="BC112" s="425">
        <v>131.30000000000001</v>
      </c>
      <c r="BD112" s="427" t="s">
        <v>241</v>
      </c>
      <c r="BE112" s="426" t="s">
        <v>241</v>
      </c>
      <c r="BF112" s="425">
        <v>75.8</v>
      </c>
      <c r="BG112" s="424">
        <v>516.1</v>
      </c>
      <c r="BH112" s="423">
        <v>85.2</v>
      </c>
      <c r="BI112" s="422">
        <v>33.9</v>
      </c>
      <c r="BJ112" s="424">
        <v>3.8</v>
      </c>
      <c r="BK112" s="423" t="s">
        <v>241</v>
      </c>
      <c r="BL112" s="423">
        <v>26.8</v>
      </c>
      <c r="BM112" s="423" t="s">
        <v>241</v>
      </c>
      <c r="BN112" s="423">
        <f t="shared" si="65"/>
        <v>30.6</v>
      </c>
      <c r="BO112" s="425">
        <v>22.5</v>
      </c>
      <c r="BP112" s="427" t="s">
        <v>241</v>
      </c>
      <c r="BQ112" s="426" t="s">
        <v>241</v>
      </c>
      <c r="BR112" s="425" t="s">
        <v>241</v>
      </c>
      <c r="BS112" s="423">
        <v>45.7</v>
      </c>
      <c r="BT112" s="423">
        <v>11.7</v>
      </c>
      <c r="BU112" s="422">
        <v>6.6</v>
      </c>
      <c r="BV112" s="424">
        <v>1.2</v>
      </c>
      <c r="BW112" s="423" t="s">
        <v>241</v>
      </c>
      <c r="BX112" s="423">
        <v>6.8</v>
      </c>
      <c r="BY112" s="423">
        <v>0</v>
      </c>
      <c r="BZ112" s="423">
        <f t="shared" si="66"/>
        <v>8</v>
      </c>
      <c r="CA112" s="425">
        <v>6.4</v>
      </c>
      <c r="CB112" s="427" t="s">
        <v>241</v>
      </c>
      <c r="CC112" s="426" t="s">
        <v>241</v>
      </c>
      <c r="CD112" s="425">
        <v>11.8</v>
      </c>
      <c r="CE112" s="424">
        <v>58.7</v>
      </c>
      <c r="CF112" s="423">
        <v>6.5</v>
      </c>
      <c r="CG112" s="422">
        <v>2.6</v>
      </c>
      <c r="CH112" s="424">
        <v>180.3</v>
      </c>
      <c r="CI112" s="423">
        <v>253.5</v>
      </c>
      <c r="CJ112" s="423">
        <v>800.4</v>
      </c>
      <c r="CK112" s="423">
        <v>185.3</v>
      </c>
      <c r="CL112" s="423">
        <f t="shared" si="67"/>
        <v>1419.5</v>
      </c>
      <c r="CM112" s="425">
        <f t="shared" si="68"/>
        <v>1193.2</v>
      </c>
      <c r="CN112" s="424">
        <v>260.7</v>
      </c>
      <c r="CO112" s="423">
        <v>462.9</v>
      </c>
      <c r="CP112" s="425">
        <f t="shared" si="69"/>
        <v>723.59999999999991</v>
      </c>
      <c r="CQ112" s="424">
        <v>2267.9</v>
      </c>
      <c r="CR112" s="423">
        <v>789.9</v>
      </c>
      <c r="CS112" s="422">
        <f t="shared" si="70"/>
        <v>367.7</v>
      </c>
      <c r="CT112" s="422">
        <f t="shared" si="71"/>
        <v>4778.7</v>
      </c>
      <c r="CV112" s="415"/>
      <c r="CW112" s="415"/>
    </row>
    <row r="113" spans="1:101" ht="12.75" customHeight="1" x14ac:dyDescent="0.3">
      <c r="A113" s="446">
        <v>43160</v>
      </c>
      <c r="B113" s="424">
        <v>96</v>
      </c>
      <c r="C113" s="423">
        <v>126.139</v>
      </c>
      <c r="D113" s="423">
        <v>166.9</v>
      </c>
      <c r="E113" s="423">
        <v>124.5</v>
      </c>
      <c r="F113" s="423">
        <f t="shared" si="58"/>
        <v>513.53899999999999</v>
      </c>
      <c r="G113" s="425">
        <v>413.7</v>
      </c>
      <c r="H113" s="424">
        <v>64</v>
      </c>
      <c r="I113" s="423">
        <v>238.8</v>
      </c>
      <c r="J113" s="425">
        <v>302.8</v>
      </c>
      <c r="K113" s="424">
        <v>562.6</v>
      </c>
      <c r="L113" s="423">
        <v>278.2</v>
      </c>
      <c r="M113" s="422">
        <v>105.5</v>
      </c>
      <c r="N113" s="424">
        <v>36.5</v>
      </c>
      <c r="O113" s="423">
        <v>66.573599999999999</v>
      </c>
      <c r="P113" s="423">
        <v>289.2</v>
      </c>
      <c r="Q113" s="423">
        <v>27.2</v>
      </c>
      <c r="R113" s="423">
        <f t="shared" si="59"/>
        <v>419.47359999999998</v>
      </c>
      <c r="S113" s="425">
        <v>362.1</v>
      </c>
      <c r="T113" s="424">
        <v>61.8</v>
      </c>
      <c r="U113" s="423">
        <v>122.2</v>
      </c>
      <c r="V113" s="425">
        <f t="shared" si="60"/>
        <v>184</v>
      </c>
      <c r="W113" s="424">
        <v>430.3</v>
      </c>
      <c r="X113" s="423">
        <v>213.6</v>
      </c>
      <c r="Y113" s="422">
        <v>110.3</v>
      </c>
      <c r="Z113" s="424">
        <v>34</v>
      </c>
      <c r="AA113" s="423">
        <v>52.055300000000003</v>
      </c>
      <c r="AB113" s="423">
        <v>183.2</v>
      </c>
      <c r="AC113" s="423">
        <v>55.8</v>
      </c>
      <c r="AD113" s="423">
        <f t="shared" si="61"/>
        <v>325.05529999999999</v>
      </c>
      <c r="AE113" s="425">
        <v>286</v>
      </c>
      <c r="AF113" s="424">
        <v>79.099999999999994</v>
      </c>
      <c r="AG113" s="423">
        <v>84.2</v>
      </c>
      <c r="AH113" s="425">
        <f t="shared" si="62"/>
        <v>163.30000000000001</v>
      </c>
      <c r="AI113" s="424">
        <v>654.4</v>
      </c>
      <c r="AJ113" s="423">
        <v>217</v>
      </c>
      <c r="AK113" s="422">
        <v>98.3</v>
      </c>
      <c r="AL113" s="424">
        <v>8</v>
      </c>
      <c r="AM113" s="423">
        <v>13.963700000000001</v>
      </c>
      <c r="AN113" s="423">
        <v>86.1</v>
      </c>
      <c r="AO113" s="429">
        <v>0</v>
      </c>
      <c r="AP113" s="423">
        <f t="shared" si="63"/>
        <v>108.0637</v>
      </c>
      <c r="AQ113" s="425">
        <v>87.8</v>
      </c>
      <c r="AR113" s="424">
        <v>18</v>
      </c>
      <c r="AS113" s="423">
        <v>11.8</v>
      </c>
      <c r="AT113" s="425">
        <v>29.8</v>
      </c>
      <c r="AU113" s="424">
        <v>163.69999999999999</v>
      </c>
      <c r="AV113" s="423">
        <v>58</v>
      </c>
      <c r="AW113" s="422">
        <v>20.9</v>
      </c>
      <c r="AX113" s="424">
        <v>18.5</v>
      </c>
      <c r="AY113" s="423">
        <v>22.954900000000002</v>
      </c>
      <c r="AZ113" s="423">
        <v>118.8</v>
      </c>
      <c r="BA113" s="423" t="s">
        <v>241</v>
      </c>
      <c r="BB113" s="423">
        <f t="shared" si="64"/>
        <v>160.25489999999999</v>
      </c>
      <c r="BC113" s="425">
        <v>143.9</v>
      </c>
      <c r="BD113" s="427" t="s">
        <v>241</v>
      </c>
      <c r="BE113" s="426" t="s">
        <v>241</v>
      </c>
      <c r="BF113" s="425">
        <v>83.1</v>
      </c>
      <c r="BG113" s="424">
        <v>565</v>
      </c>
      <c r="BH113" s="423">
        <v>95.6</v>
      </c>
      <c r="BI113" s="422">
        <v>44.4</v>
      </c>
      <c r="BJ113" s="424">
        <v>4.2</v>
      </c>
      <c r="BK113" s="423" t="s">
        <v>241</v>
      </c>
      <c r="BL113" s="423">
        <v>29.1</v>
      </c>
      <c r="BM113" s="423" t="s">
        <v>241</v>
      </c>
      <c r="BN113" s="423">
        <f t="shared" si="65"/>
        <v>33.300000000000004</v>
      </c>
      <c r="BO113" s="425">
        <v>24.3</v>
      </c>
      <c r="BP113" s="427" t="s">
        <v>241</v>
      </c>
      <c r="BQ113" s="426" t="s">
        <v>241</v>
      </c>
      <c r="BR113" s="425" t="s">
        <v>241</v>
      </c>
      <c r="BS113" s="423">
        <v>48.4</v>
      </c>
      <c r="BT113" s="423">
        <v>12.6</v>
      </c>
      <c r="BU113" s="422">
        <v>6.7</v>
      </c>
      <c r="BV113" s="424">
        <v>1.5</v>
      </c>
      <c r="BW113" s="423" t="s">
        <v>241</v>
      </c>
      <c r="BX113" s="423">
        <v>8.3000000000000007</v>
      </c>
      <c r="BY113" s="423">
        <v>0</v>
      </c>
      <c r="BZ113" s="423">
        <f t="shared" si="66"/>
        <v>9.8000000000000007</v>
      </c>
      <c r="CA113" s="425">
        <v>8.1</v>
      </c>
      <c r="CB113" s="427" t="s">
        <v>241</v>
      </c>
      <c r="CC113" s="426" t="s">
        <v>241</v>
      </c>
      <c r="CD113" s="425">
        <v>13.8</v>
      </c>
      <c r="CE113" s="424">
        <v>66.2</v>
      </c>
      <c r="CF113" s="423">
        <v>8.1999999999999993</v>
      </c>
      <c r="CG113" s="422">
        <v>2.5</v>
      </c>
      <c r="CH113" s="424">
        <v>198.8</v>
      </c>
      <c r="CI113" s="423">
        <v>281.7</v>
      </c>
      <c r="CJ113" s="423">
        <v>881.6</v>
      </c>
      <c r="CK113" s="423">
        <v>207.5</v>
      </c>
      <c r="CL113" s="423">
        <f t="shared" si="67"/>
        <v>1569.6</v>
      </c>
      <c r="CM113" s="425">
        <f t="shared" si="68"/>
        <v>1325.8999999999999</v>
      </c>
      <c r="CN113" s="424">
        <v>285.10000000000002</v>
      </c>
      <c r="CO113" s="423">
        <v>491.7</v>
      </c>
      <c r="CP113" s="425">
        <f t="shared" si="69"/>
        <v>776.8</v>
      </c>
      <c r="CQ113" s="424">
        <v>2490.6999999999998</v>
      </c>
      <c r="CR113" s="423">
        <v>883.3</v>
      </c>
      <c r="CS113" s="422">
        <f t="shared" si="70"/>
        <v>388.59999999999997</v>
      </c>
      <c r="CT113" s="422">
        <f t="shared" si="71"/>
        <v>5225.7</v>
      </c>
      <c r="CV113" s="415"/>
      <c r="CW113" s="415"/>
    </row>
    <row r="114" spans="1:101" ht="12.75" customHeight="1" x14ac:dyDescent="0.3">
      <c r="A114" s="446">
        <v>43191</v>
      </c>
      <c r="B114" s="424">
        <v>85.3</v>
      </c>
      <c r="C114" s="423">
        <v>112.71260000000001</v>
      </c>
      <c r="D114" s="423">
        <v>151.6</v>
      </c>
      <c r="E114" s="423">
        <v>115.1</v>
      </c>
      <c r="F114" s="423">
        <f t="shared" si="58"/>
        <v>464.71260000000007</v>
      </c>
      <c r="G114" s="425">
        <v>368.4</v>
      </c>
      <c r="H114" s="424">
        <v>62.3</v>
      </c>
      <c r="I114" s="423">
        <v>242.8</v>
      </c>
      <c r="J114" s="425">
        <v>305.10000000000002</v>
      </c>
      <c r="K114" s="424">
        <v>537</v>
      </c>
      <c r="L114" s="423">
        <v>259.60000000000002</v>
      </c>
      <c r="M114" s="422">
        <v>96.8</v>
      </c>
      <c r="N114" s="424">
        <v>33.5</v>
      </c>
      <c r="O114" s="423">
        <v>62.8521</v>
      </c>
      <c r="P114" s="423">
        <v>259.60000000000002</v>
      </c>
      <c r="Q114" s="423">
        <v>25.6</v>
      </c>
      <c r="R114" s="423">
        <f t="shared" si="59"/>
        <v>381.55210000000005</v>
      </c>
      <c r="S114" s="425">
        <v>327.7</v>
      </c>
      <c r="T114" s="424">
        <v>58.7</v>
      </c>
      <c r="U114" s="423">
        <v>133.6</v>
      </c>
      <c r="V114" s="425">
        <f t="shared" si="60"/>
        <v>192.3</v>
      </c>
      <c r="W114" s="424">
        <v>403.4</v>
      </c>
      <c r="X114" s="423">
        <v>196.2</v>
      </c>
      <c r="Y114" s="422">
        <v>118.2</v>
      </c>
      <c r="Z114" s="424">
        <v>30.5</v>
      </c>
      <c r="AA114" s="423">
        <v>46.482900000000001</v>
      </c>
      <c r="AB114" s="423">
        <v>165.3</v>
      </c>
      <c r="AC114" s="423">
        <v>51</v>
      </c>
      <c r="AD114" s="423">
        <f t="shared" si="61"/>
        <v>293.28290000000004</v>
      </c>
      <c r="AE114" s="425">
        <v>255.6</v>
      </c>
      <c r="AF114" s="424">
        <v>78.3</v>
      </c>
      <c r="AG114" s="423">
        <v>85.4</v>
      </c>
      <c r="AH114" s="425">
        <f t="shared" si="62"/>
        <v>163.69999999999999</v>
      </c>
      <c r="AI114" s="424">
        <v>648.5</v>
      </c>
      <c r="AJ114" s="423">
        <v>203.8</v>
      </c>
      <c r="AK114" s="422">
        <v>113.5</v>
      </c>
      <c r="AL114" s="424">
        <v>7.7</v>
      </c>
      <c r="AM114" s="423">
        <v>12.820200000000002</v>
      </c>
      <c r="AN114" s="423">
        <v>78.7</v>
      </c>
      <c r="AO114" s="429">
        <v>0</v>
      </c>
      <c r="AP114" s="423">
        <f t="shared" si="63"/>
        <v>99.220200000000006</v>
      </c>
      <c r="AQ114" s="425">
        <v>79.2</v>
      </c>
      <c r="AR114" s="424">
        <v>17.5</v>
      </c>
      <c r="AS114" s="423">
        <v>12.1</v>
      </c>
      <c r="AT114" s="425">
        <v>29.6</v>
      </c>
      <c r="AU114" s="424">
        <v>156.9</v>
      </c>
      <c r="AV114" s="423">
        <v>52.9</v>
      </c>
      <c r="AW114" s="422">
        <v>20.9</v>
      </c>
      <c r="AX114" s="424">
        <v>17.2</v>
      </c>
      <c r="AY114" s="423">
        <v>20.304299999999998</v>
      </c>
      <c r="AZ114" s="423">
        <v>111.2</v>
      </c>
      <c r="BA114" s="423" t="s">
        <v>241</v>
      </c>
      <c r="BB114" s="423">
        <f t="shared" si="64"/>
        <v>148.70429999999999</v>
      </c>
      <c r="BC114" s="425">
        <v>133.69999999999999</v>
      </c>
      <c r="BD114" s="427" t="s">
        <v>241</v>
      </c>
      <c r="BE114" s="426" t="s">
        <v>241</v>
      </c>
      <c r="BF114" s="425">
        <v>86.5</v>
      </c>
      <c r="BG114" s="424">
        <v>533.20000000000005</v>
      </c>
      <c r="BH114" s="423">
        <v>89.9</v>
      </c>
      <c r="BI114" s="422">
        <v>35.1</v>
      </c>
      <c r="BJ114" s="424">
        <v>3.6</v>
      </c>
      <c r="BK114" s="423" t="s">
        <v>241</v>
      </c>
      <c r="BL114" s="423">
        <v>25.4</v>
      </c>
      <c r="BM114" s="423" t="s">
        <v>241</v>
      </c>
      <c r="BN114" s="423">
        <f t="shared" si="65"/>
        <v>29</v>
      </c>
      <c r="BO114" s="425">
        <v>22.2</v>
      </c>
      <c r="BP114" s="427" t="s">
        <v>241</v>
      </c>
      <c r="BQ114" s="426" t="s">
        <v>241</v>
      </c>
      <c r="BR114" s="425" t="s">
        <v>241</v>
      </c>
      <c r="BS114" s="423">
        <v>41</v>
      </c>
      <c r="BT114" s="423">
        <v>11.5</v>
      </c>
      <c r="BU114" s="422">
        <v>5.7</v>
      </c>
      <c r="BV114" s="424">
        <v>1.5</v>
      </c>
      <c r="BW114" s="423" t="s">
        <v>241</v>
      </c>
      <c r="BX114" s="423">
        <v>8.3000000000000007</v>
      </c>
      <c r="BY114" s="423">
        <v>0</v>
      </c>
      <c r="BZ114" s="423">
        <f t="shared" si="66"/>
        <v>9.8000000000000007</v>
      </c>
      <c r="CA114" s="425">
        <v>8.1</v>
      </c>
      <c r="CB114" s="427" t="s">
        <v>241</v>
      </c>
      <c r="CC114" s="426" t="s">
        <v>241</v>
      </c>
      <c r="CD114" s="425">
        <v>13.9</v>
      </c>
      <c r="CE114" s="424">
        <v>71.8</v>
      </c>
      <c r="CF114" s="423">
        <v>9.6999999999999993</v>
      </c>
      <c r="CG114" s="422">
        <v>3.2</v>
      </c>
      <c r="CH114" s="424">
        <v>179.3</v>
      </c>
      <c r="CI114" s="423">
        <v>255.2</v>
      </c>
      <c r="CJ114" s="423">
        <v>800.1</v>
      </c>
      <c r="CK114" s="423">
        <v>191.6</v>
      </c>
      <c r="CL114" s="423">
        <f t="shared" si="67"/>
        <v>1426.1999999999998</v>
      </c>
      <c r="CM114" s="425">
        <f t="shared" si="68"/>
        <v>1194.8999999999999</v>
      </c>
      <c r="CN114" s="424">
        <v>278.7</v>
      </c>
      <c r="CO114" s="423">
        <v>512.4</v>
      </c>
      <c r="CP114" s="425">
        <f t="shared" si="69"/>
        <v>791.09999999999991</v>
      </c>
      <c r="CQ114" s="424">
        <v>2391.9</v>
      </c>
      <c r="CR114" s="423">
        <v>823.6</v>
      </c>
      <c r="CS114" s="422">
        <f t="shared" si="70"/>
        <v>393.4</v>
      </c>
      <c r="CT114" s="422">
        <f t="shared" si="71"/>
        <v>5002.5999999999995</v>
      </c>
      <c r="CV114" s="415"/>
      <c r="CW114" s="415"/>
    </row>
    <row r="115" spans="1:101" ht="12.75" customHeight="1" x14ac:dyDescent="0.3">
      <c r="A115" s="446">
        <v>43221</v>
      </c>
      <c r="B115" s="424">
        <v>90</v>
      </c>
      <c r="C115" s="423">
        <v>116.5056</v>
      </c>
      <c r="D115" s="423">
        <v>156.69999999999999</v>
      </c>
      <c r="E115" s="423">
        <v>126.8</v>
      </c>
      <c r="F115" s="423">
        <f t="shared" si="58"/>
        <v>490.00560000000002</v>
      </c>
      <c r="G115" s="425">
        <v>388</v>
      </c>
      <c r="H115" s="424">
        <v>63.1</v>
      </c>
      <c r="I115" s="423">
        <v>230.2</v>
      </c>
      <c r="J115" s="425">
        <v>293.3</v>
      </c>
      <c r="K115" s="424">
        <v>594</v>
      </c>
      <c r="L115" s="423">
        <v>282.2</v>
      </c>
      <c r="M115" s="422">
        <v>96.5</v>
      </c>
      <c r="N115" s="424">
        <v>34.799999999999997</v>
      </c>
      <c r="O115" s="423">
        <v>63.254599999999996</v>
      </c>
      <c r="P115" s="423">
        <v>283.60000000000002</v>
      </c>
      <c r="Q115" s="423">
        <v>30.3</v>
      </c>
      <c r="R115" s="423">
        <f t="shared" si="59"/>
        <v>411.95460000000003</v>
      </c>
      <c r="S115" s="425">
        <v>352.9</v>
      </c>
      <c r="T115" s="424">
        <v>52.8</v>
      </c>
      <c r="U115" s="423">
        <v>133.1</v>
      </c>
      <c r="V115" s="425">
        <f t="shared" si="60"/>
        <v>185.89999999999998</v>
      </c>
      <c r="W115" s="424">
        <v>452.6</v>
      </c>
      <c r="X115" s="423">
        <v>214.3</v>
      </c>
      <c r="Y115" s="422">
        <v>127.3</v>
      </c>
      <c r="Z115" s="424">
        <v>32</v>
      </c>
      <c r="AA115" s="423">
        <v>47.945800000000006</v>
      </c>
      <c r="AB115" s="423">
        <v>178.6</v>
      </c>
      <c r="AC115" s="423">
        <v>56.8</v>
      </c>
      <c r="AD115" s="423">
        <f t="shared" si="61"/>
        <v>315.3458</v>
      </c>
      <c r="AE115" s="425">
        <v>274.10000000000002</v>
      </c>
      <c r="AF115" s="424">
        <v>81</v>
      </c>
      <c r="AG115" s="423">
        <v>80.900000000000006</v>
      </c>
      <c r="AH115" s="425">
        <f t="shared" si="62"/>
        <v>161.9</v>
      </c>
      <c r="AI115" s="424">
        <v>727.1</v>
      </c>
      <c r="AJ115" s="423">
        <v>224.4</v>
      </c>
      <c r="AK115" s="422">
        <v>115.4</v>
      </c>
      <c r="AL115" s="424">
        <v>7.7</v>
      </c>
      <c r="AM115" s="423">
        <v>12.597299999999999</v>
      </c>
      <c r="AN115" s="423">
        <v>84.5</v>
      </c>
      <c r="AO115" s="429">
        <v>0</v>
      </c>
      <c r="AP115" s="423">
        <f t="shared" si="63"/>
        <v>104.79730000000001</v>
      </c>
      <c r="AQ115" s="425">
        <v>84.5</v>
      </c>
      <c r="AR115" s="424">
        <v>16.600000000000001</v>
      </c>
      <c r="AS115" s="423">
        <v>11.6</v>
      </c>
      <c r="AT115" s="425">
        <v>28.3</v>
      </c>
      <c r="AU115" s="424">
        <v>176.1</v>
      </c>
      <c r="AV115" s="423">
        <v>56.5</v>
      </c>
      <c r="AW115" s="422">
        <v>25</v>
      </c>
      <c r="AX115" s="424">
        <v>18</v>
      </c>
      <c r="AY115" s="423">
        <v>20.589700000000001</v>
      </c>
      <c r="AZ115" s="423">
        <v>116.5</v>
      </c>
      <c r="BA115" s="423" t="s">
        <v>241</v>
      </c>
      <c r="BB115" s="423">
        <f t="shared" si="64"/>
        <v>155.08969999999999</v>
      </c>
      <c r="BC115" s="425">
        <v>139.80000000000001</v>
      </c>
      <c r="BD115" s="427" t="s">
        <v>241</v>
      </c>
      <c r="BE115" s="426" t="s">
        <v>241</v>
      </c>
      <c r="BF115" s="425">
        <v>88.3</v>
      </c>
      <c r="BG115" s="424">
        <v>597</v>
      </c>
      <c r="BH115" s="423">
        <v>98.4</v>
      </c>
      <c r="BI115" s="422">
        <v>42.5</v>
      </c>
      <c r="BJ115" s="424">
        <v>3.8</v>
      </c>
      <c r="BK115" s="423" t="s">
        <v>241</v>
      </c>
      <c r="BL115" s="423">
        <v>28.6</v>
      </c>
      <c r="BM115" s="423" t="s">
        <v>241</v>
      </c>
      <c r="BN115" s="423">
        <f t="shared" si="65"/>
        <v>32.4</v>
      </c>
      <c r="BO115" s="425">
        <v>24.9</v>
      </c>
      <c r="BP115" s="427" t="s">
        <v>241</v>
      </c>
      <c r="BQ115" s="426" t="s">
        <v>241</v>
      </c>
      <c r="BR115" s="425" t="s">
        <v>241</v>
      </c>
      <c r="BS115" s="423">
        <v>45.2</v>
      </c>
      <c r="BT115" s="423">
        <v>13.1</v>
      </c>
      <c r="BU115" s="422">
        <v>6</v>
      </c>
      <c r="BV115" s="424">
        <v>1.6</v>
      </c>
      <c r="BW115" s="423" t="s">
        <v>241</v>
      </c>
      <c r="BX115" s="423">
        <v>9.6</v>
      </c>
      <c r="BY115" s="423">
        <v>0</v>
      </c>
      <c r="BZ115" s="423">
        <f t="shared" si="66"/>
        <v>11.2</v>
      </c>
      <c r="CA115" s="425">
        <v>9.1</v>
      </c>
      <c r="CB115" s="427" t="s">
        <v>241</v>
      </c>
      <c r="CC115" s="426" t="s">
        <v>241</v>
      </c>
      <c r="CD115" s="425">
        <v>14.9</v>
      </c>
      <c r="CE115" s="424">
        <v>76.5</v>
      </c>
      <c r="CF115" s="423">
        <v>11.7</v>
      </c>
      <c r="CG115" s="422">
        <v>4.7</v>
      </c>
      <c r="CH115" s="424">
        <v>187.9</v>
      </c>
      <c r="CI115" s="423">
        <v>261</v>
      </c>
      <c r="CJ115" s="423">
        <v>858.1</v>
      </c>
      <c r="CK115" s="423">
        <v>213.8</v>
      </c>
      <c r="CL115" s="423">
        <f t="shared" si="67"/>
        <v>1520.8</v>
      </c>
      <c r="CM115" s="425">
        <f t="shared" si="68"/>
        <v>1273.3</v>
      </c>
      <c r="CN115" s="424">
        <v>278.10000000000002</v>
      </c>
      <c r="CO115" s="423">
        <v>494.5</v>
      </c>
      <c r="CP115" s="425">
        <f t="shared" si="69"/>
        <v>772.6</v>
      </c>
      <c r="CQ115" s="424">
        <v>2668.5</v>
      </c>
      <c r="CR115" s="423">
        <v>900.7</v>
      </c>
      <c r="CS115" s="422">
        <f t="shared" si="70"/>
        <v>417.40000000000003</v>
      </c>
      <c r="CT115" s="422">
        <f t="shared" si="71"/>
        <v>5379.2999999999993</v>
      </c>
      <c r="CV115" s="415"/>
      <c r="CW115" s="415"/>
    </row>
    <row r="116" spans="1:101" ht="12.75" customHeight="1" x14ac:dyDescent="0.3">
      <c r="A116" s="446">
        <v>43252</v>
      </c>
      <c r="B116" s="424">
        <v>84.1</v>
      </c>
      <c r="C116" s="423">
        <v>104.099</v>
      </c>
      <c r="D116" s="423">
        <v>145.5</v>
      </c>
      <c r="E116" s="423">
        <v>118.9</v>
      </c>
      <c r="F116" s="423">
        <f t="shared" si="58"/>
        <v>452.59900000000005</v>
      </c>
      <c r="G116" s="425">
        <v>359.4</v>
      </c>
      <c r="H116" s="424">
        <v>57.6</v>
      </c>
      <c r="I116" s="423">
        <v>225.4</v>
      </c>
      <c r="J116" s="425">
        <v>283</v>
      </c>
      <c r="K116" s="424">
        <v>537.70000000000005</v>
      </c>
      <c r="L116" s="423">
        <v>253.1</v>
      </c>
      <c r="M116" s="422">
        <v>81.5</v>
      </c>
      <c r="N116" s="424">
        <v>32.1</v>
      </c>
      <c r="O116" s="423">
        <v>57.850999999999999</v>
      </c>
      <c r="P116" s="423">
        <v>268.7</v>
      </c>
      <c r="Q116" s="423">
        <v>30.5</v>
      </c>
      <c r="R116" s="423">
        <f t="shared" si="59"/>
        <v>389.15099999999995</v>
      </c>
      <c r="S116" s="425">
        <v>335.4</v>
      </c>
      <c r="T116" s="424">
        <v>51.5</v>
      </c>
      <c r="U116" s="423">
        <v>131.6</v>
      </c>
      <c r="V116" s="425">
        <f t="shared" si="60"/>
        <v>183.1</v>
      </c>
      <c r="W116" s="424">
        <v>396.2</v>
      </c>
      <c r="X116" s="423">
        <v>191.9</v>
      </c>
      <c r="Y116" s="422">
        <v>116.8</v>
      </c>
      <c r="Z116" s="424">
        <v>30.6</v>
      </c>
      <c r="AA116" s="423">
        <v>45.502000000000002</v>
      </c>
      <c r="AB116" s="423">
        <v>172</v>
      </c>
      <c r="AC116" s="423">
        <v>55.2</v>
      </c>
      <c r="AD116" s="423">
        <f t="shared" si="61"/>
        <v>303.30200000000002</v>
      </c>
      <c r="AE116" s="425">
        <v>263.8</v>
      </c>
      <c r="AF116" s="424">
        <v>74.900000000000006</v>
      </c>
      <c r="AG116" s="423">
        <v>82.5</v>
      </c>
      <c r="AH116" s="425">
        <f t="shared" si="62"/>
        <v>157.4</v>
      </c>
      <c r="AI116" s="424">
        <v>699.8</v>
      </c>
      <c r="AJ116" s="423">
        <v>218.7</v>
      </c>
      <c r="AK116" s="422">
        <v>115.4</v>
      </c>
      <c r="AL116" s="424">
        <v>7.4</v>
      </c>
      <c r="AM116" s="423">
        <v>11.840999999999999</v>
      </c>
      <c r="AN116" s="423">
        <v>81.2</v>
      </c>
      <c r="AO116" s="429">
        <v>0</v>
      </c>
      <c r="AP116" s="423">
        <f t="shared" si="63"/>
        <v>100.441</v>
      </c>
      <c r="AQ116" s="425">
        <v>81.900000000000006</v>
      </c>
      <c r="AR116" s="424">
        <v>14.8</v>
      </c>
      <c r="AS116" s="423">
        <v>11.4</v>
      </c>
      <c r="AT116" s="425">
        <v>26.2</v>
      </c>
      <c r="AU116" s="424">
        <v>149.19999999999999</v>
      </c>
      <c r="AV116" s="423">
        <v>53.8</v>
      </c>
      <c r="AW116" s="422">
        <v>21</v>
      </c>
      <c r="AX116" s="424">
        <v>16.8</v>
      </c>
      <c r="AY116" s="423">
        <v>18.884</v>
      </c>
      <c r="AZ116" s="423">
        <v>109.8</v>
      </c>
      <c r="BA116" s="423" t="s">
        <v>241</v>
      </c>
      <c r="BB116" s="423">
        <f t="shared" si="64"/>
        <v>145.48399999999998</v>
      </c>
      <c r="BC116" s="425">
        <v>130.9</v>
      </c>
      <c r="BD116" s="427" t="s">
        <v>241</v>
      </c>
      <c r="BE116" s="426" t="s">
        <v>241</v>
      </c>
      <c r="BF116" s="425">
        <v>84.6</v>
      </c>
      <c r="BG116" s="424">
        <v>606.70000000000005</v>
      </c>
      <c r="BH116" s="423">
        <v>91.2</v>
      </c>
      <c r="BI116" s="422">
        <v>39</v>
      </c>
      <c r="BJ116" s="424">
        <v>3.5</v>
      </c>
      <c r="BK116" s="423">
        <v>2.9529999999999998</v>
      </c>
      <c r="BL116" s="423">
        <v>26.3</v>
      </c>
      <c r="BM116" s="423" t="s">
        <v>241</v>
      </c>
      <c r="BN116" s="423">
        <f t="shared" si="65"/>
        <v>32.753</v>
      </c>
      <c r="BO116" s="425">
        <v>22.9</v>
      </c>
      <c r="BP116" s="427" t="s">
        <v>241</v>
      </c>
      <c r="BQ116" s="426" t="s">
        <v>241</v>
      </c>
      <c r="BR116" s="425" t="s">
        <v>241</v>
      </c>
      <c r="BS116" s="423">
        <v>41.4</v>
      </c>
      <c r="BT116" s="423">
        <v>11.8</v>
      </c>
      <c r="BU116" s="422">
        <v>5.5</v>
      </c>
      <c r="BV116" s="424">
        <v>1.5</v>
      </c>
      <c r="BW116" s="423">
        <v>1.169</v>
      </c>
      <c r="BX116" s="423">
        <v>9.1999999999999993</v>
      </c>
      <c r="BY116" s="423">
        <v>0</v>
      </c>
      <c r="BZ116" s="423">
        <f t="shared" si="66"/>
        <v>11.869</v>
      </c>
      <c r="CA116" s="425">
        <v>9.1999999999999993</v>
      </c>
      <c r="CB116" s="427" t="s">
        <v>241</v>
      </c>
      <c r="CC116" s="426" t="s">
        <v>241</v>
      </c>
      <c r="CD116" s="425">
        <v>14.5</v>
      </c>
      <c r="CE116" s="424">
        <v>83.4</v>
      </c>
      <c r="CF116" s="423">
        <v>12.1</v>
      </c>
      <c r="CG116" s="422">
        <v>4.0999999999999996</v>
      </c>
      <c r="CH116" s="424">
        <v>176.1</v>
      </c>
      <c r="CI116" s="423">
        <v>242.3</v>
      </c>
      <c r="CJ116" s="423">
        <v>812.7</v>
      </c>
      <c r="CK116" s="423">
        <v>204.5</v>
      </c>
      <c r="CL116" s="423">
        <f t="shared" si="67"/>
        <v>1435.6</v>
      </c>
      <c r="CM116" s="425">
        <f t="shared" si="68"/>
        <v>1203.5000000000002</v>
      </c>
      <c r="CN116" s="424">
        <v>251.6</v>
      </c>
      <c r="CO116" s="423">
        <v>497.2</v>
      </c>
      <c r="CP116" s="425">
        <f t="shared" si="69"/>
        <v>748.8</v>
      </c>
      <c r="CQ116" s="424">
        <v>2514.4</v>
      </c>
      <c r="CR116" s="423">
        <v>832.5</v>
      </c>
      <c r="CS116" s="422">
        <f t="shared" si="70"/>
        <v>383.30000000000007</v>
      </c>
      <c r="CT116" s="422">
        <f t="shared" si="71"/>
        <v>5082.0999999999995</v>
      </c>
      <c r="CV116" s="415"/>
      <c r="CW116" s="415"/>
    </row>
    <row r="117" spans="1:101" ht="12.75" customHeight="1" x14ac:dyDescent="0.3">
      <c r="A117" s="446">
        <f t="shared" ref="A117:A147" si="72">DATE(YEAR(A116),MONTH(A116)+1,DAY(A116))</f>
        <v>43282</v>
      </c>
      <c r="B117" s="424">
        <v>87.3</v>
      </c>
      <c r="C117" s="423">
        <v>114.4038</v>
      </c>
      <c r="D117" s="423">
        <v>153.1</v>
      </c>
      <c r="E117" s="423">
        <v>120.3</v>
      </c>
      <c r="F117" s="423">
        <f t="shared" ref="F117:F147" si="73">SUM(B117:E117)</f>
        <v>475.10380000000004</v>
      </c>
      <c r="G117" s="425">
        <v>378.8</v>
      </c>
      <c r="H117" s="424">
        <v>67.900000000000006</v>
      </c>
      <c r="I117" s="423">
        <v>241.7</v>
      </c>
      <c r="J117" s="425">
        <v>309.60000000000002</v>
      </c>
      <c r="K117" s="424">
        <v>567.6</v>
      </c>
      <c r="L117" s="423">
        <v>268</v>
      </c>
      <c r="M117" s="422">
        <v>85.2</v>
      </c>
      <c r="N117" s="424">
        <v>33.1</v>
      </c>
      <c r="O117" s="423">
        <v>60.625300000000003</v>
      </c>
      <c r="P117" s="423">
        <v>275</v>
      </c>
      <c r="Q117" s="423">
        <v>30.3</v>
      </c>
      <c r="R117" s="423">
        <f t="shared" ref="R117:R147" si="74">SUM(N117:Q117)</f>
        <v>399.02530000000002</v>
      </c>
      <c r="S117" s="425">
        <v>344.1</v>
      </c>
      <c r="T117" s="424">
        <v>62</v>
      </c>
      <c r="U117" s="423">
        <v>140.19999999999999</v>
      </c>
      <c r="V117" s="425">
        <f t="shared" ref="V117:V147" si="75">SUM(T117:U117)</f>
        <v>202.2</v>
      </c>
      <c r="W117" s="424">
        <v>407.2</v>
      </c>
      <c r="X117" s="423">
        <v>199.7</v>
      </c>
      <c r="Y117" s="422">
        <v>114</v>
      </c>
      <c r="Z117" s="424">
        <v>32.299999999999997</v>
      </c>
      <c r="AA117" s="423">
        <v>49.541400000000003</v>
      </c>
      <c r="AB117" s="423">
        <v>177.9</v>
      </c>
      <c r="AC117" s="423">
        <v>55.7</v>
      </c>
      <c r="AD117" s="423">
        <f t="shared" ref="AD117:AD147" si="76">SUM(Z117:AC117)</f>
        <v>315.44139999999999</v>
      </c>
      <c r="AE117" s="425">
        <v>273.2</v>
      </c>
      <c r="AF117" s="424">
        <v>87.7</v>
      </c>
      <c r="AG117" s="423">
        <v>83</v>
      </c>
      <c r="AH117" s="425">
        <f t="shared" ref="AH117:AH147" si="77">SUM(AF117:AG117)</f>
        <v>170.7</v>
      </c>
      <c r="AI117" s="424">
        <v>709.7</v>
      </c>
      <c r="AJ117" s="423">
        <v>226.6</v>
      </c>
      <c r="AK117" s="422">
        <v>103.8</v>
      </c>
      <c r="AL117" s="424">
        <v>7.2</v>
      </c>
      <c r="AM117" s="423">
        <v>12.232200000000001</v>
      </c>
      <c r="AN117" s="423">
        <v>81.7</v>
      </c>
      <c r="AO117" s="429">
        <v>0</v>
      </c>
      <c r="AP117" s="423">
        <f t="shared" ref="AP117:AP147" si="78">SUM(AL117:AO117)</f>
        <v>101.13220000000001</v>
      </c>
      <c r="AQ117" s="425">
        <v>81.400000000000006</v>
      </c>
      <c r="AR117" s="424" t="s">
        <v>241</v>
      </c>
      <c r="AS117" s="423" t="s">
        <v>241</v>
      </c>
      <c r="AT117" s="425">
        <v>29.4</v>
      </c>
      <c r="AU117" s="424">
        <v>149.69999999999999</v>
      </c>
      <c r="AV117" s="423">
        <v>56.1</v>
      </c>
      <c r="AW117" s="422">
        <v>21.8</v>
      </c>
      <c r="AX117" s="424">
        <v>17.399999999999999</v>
      </c>
      <c r="AY117" s="423">
        <v>19.731400000000001</v>
      </c>
      <c r="AZ117" s="423">
        <v>114.7</v>
      </c>
      <c r="BA117" s="423" t="s">
        <v>241</v>
      </c>
      <c r="BB117" s="423">
        <f t="shared" ref="BB117:BB147" si="79">SUM(AX117:BA117)</f>
        <v>151.8314</v>
      </c>
      <c r="BC117" s="425">
        <v>136.30000000000001</v>
      </c>
      <c r="BD117" s="427" t="s">
        <v>241</v>
      </c>
      <c r="BE117" s="426" t="s">
        <v>241</v>
      </c>
      <c r="BF117" s="425">
        <v>86.4</v>
      </c>
      <c r="BG117" s="424">
        <v>506.6</v>
      </c>
      <c r="BH117" s="423">
        <v>93.7</v>
      </c>
      <c r="BI117" s="422">
        <v>33</v>
      </c>
      <c r="BJ117" s="424">
        <v>3.6</v>
      </c>
      <c r="BK117" s="423" t="s">
        <v>241</v>
      </c>
      <c r="BL117" s="423">
        <v>26.9</v>
      </c>
      <c r="BM117" s="423" t="s">
        <v>241</v>
      </c>
      <c r="BN117" s="423">
        <f t="shared" ref="BN117:BN147" si="80">SUM(BJ117:BM117)</f>
        <v>30.5</v>
      </c>
      <c r="BO117" s="425">
        <v>23.6</v>
      </c>
      <c r="BP117" s="427" t="s">
        <v>241</v>
      </c>
      <c r="BQ117" s="426" t="s">
        <v>241</v>
      </c>
      <c r="BR117" s="425" t="s">
        <v>241</v>
      </c>
      <c r="BS117" s="423">
        <v>40.4</v>
      </c>
      <c r="BT117" s="423">
        <v>11.9</v>
      </c>
      <c r="BU117" s="422">
        <v>5.6</v>
      </c>
      <c r="BV117" s="424">
        <v>1.9</v>
      </c>
      <c r="BW117" s="423" t="s">
        <v>241</v>
      </c>
      <c r="BX117" s="423">
        <v>9.8000000000000007</v>
      </c>
      <c r="BY117" s="423">
        <v>0</v>
      </c>
      <c r="BZ117" s="423">
        <f t="shared" ref="BZ117:BZ147" si="81">SUM(BV117:BY117)</f>
        <v>11.700000000000001</v>
      </c>
      <c r="CA117" s="425">
        <v>10.199999999999999</v>
      </c>
      <c r="CB117" s="427" t="s">
        <v>241</v>
      </c>
      <c r="CC117" s="426" t="s">
        <v>241</v>
      </c>
      <c r="CD117" s="425">
        <v>22.1</v>
      </c>
      <c r="CE117" s="424">
        <v>85.5</v>
      </c>
      <c r="CF117" s="423">
        <v>15.8</v>
      </c>
      <c r="CG117" s="422">
        <v>4</v>
      </c>
      <c r="CH117" s="424">
        <v>182.7</v>
      </c>
      <c r="CI117" s="423">
        <v>256.60000000000002</v>
      </c>
      <c r="CJ117" s="423">
        <v>839</v>
      </c>
      <c r="CK117" s="423">
        <v>206.3</v>
      </c>
      <c r="CL117" s="423">
        <f t="shared" ref="CL117:CL147" si="82">SUM(CH117:CK117)</f>
        <v>1484.6</v>
      </c>
      <c r="CM117" s="425">
        <f t="shared" ref="CM117:CM147" si="83">SUM(G117,S117,AE117,AQ117,BC117,BO117,CA117)</f>
        <v>1247.6000000000001</v>
      </c>
      <c r="CN117" s="424">
        <v>304.89999999999998</v>
      </c>
      <c r="CO117" s="423">
        <v>515.6</v>
      </c>
      <c r="CP117" s="425">
        <f t="shared" ref="CP117:CP146" si="84">SUM(CN117:CO117)</f>
        <v>820.5</v>
      </c>
      <c r="CQ117" s="424">
        <v>2466.6</v>
      </c>
      <c r="CR117" s="423">
        <v>871.8</v>
      </c>
      <c r="CS117" s="422">
        <f t="shared" ref="CS117:CS147" si="85">SUM(M117,Y117,AK117,AW117,BI117,BU117,CG117)</f>
        <v>367.40000000000003</v>
      </c>
      <c r="CT117" s="422">
        <f t="shared" ref="CT117:CT147" si="86">SUM(CL117,CP117,CQ117,CS117)</f>
        <v>5139.0999999999995</v>
      </c>
      <c r="CV117" s="415"/>
      <c r="CW117" s="415"/>
    </row>
    <row r="118" spans="1:101" ht="12.75" customHeight="1" x14ac:dyDescent="0.3">
      <c r="A118" s="446">
        <f t="shared" si="72"/>
        <v>43313</v>
      </c>
      <c r="B118" s="424">
        <v>87.7</v>
      </c>
      <c r="C118" s="423">
        <v>112.63680000000001</v>
      </c>
      <c r="D118" s="423">
        <v>154</v>
      </c>
      <c r="E118" s="423">
        <v>122.9</v>
      </c>
      <c r="F118" s="423">
        <f t="shared" si="73"/>
        <v>477.23680000000002</v>
      </c>
      <c r="G118" s="425">
        <v>378.5</v>
      </c>
      <c r="H118" s="424">
        <v>62.6</v>
      </c>
      <c r="I118" s="423">
        <v>229.3</v>
      </c>
      <c r="J118" s="425">
        <v>291.89999999999998</v>
      </c>
      <c r="K118" s="424">
        <v>582.5</v>
      </c>
      <c r="L118" s="423">
        <v>278.3</v>
      </c>
      <c r="M118" s="422">
        <v>83.5</v>
      </c>
      <c r="N118" s="424">
        <v>34.200000000000003</v>
      </c>
      <c r="O118" s="423">
        <v>63.5884</v>
      </c>
      <c r="P118" s="423">
        <v>283.3</v>
      </c>
      <c r="Q118" s="423">
        <v>31.2</v>
      </c>
      <c r="R118" s="423">
        <f t="shared" si="74"/>
        <v>412.28839999999997</v>
      </c>
      <c r="S118" s="425">
        <v>359.1</v>
      </c>
      <c r="T118" s="424">
        <v>57.3</v>
      </c>
      <c r="U118" s="423">
        <v>141.80000000000001</v>
      </c>
      <c r="V118" s="425">
        <f t="shared" si="75"/>
        <v>199.10000000000002</v>
      </c>
      <c r="W118" s="424">
        <v>415.1</v>
      </c>
      <c r="X118" s="423">
        <v>203.9</v>
      </c>
      <c r="Y118" s="422">
        <v>117.8</v>
      </c>
      <c r="Z118" s="424">
        <v>33.200000000000003</v>
      </c>
      <c r="AA118" s="423">
        <v>51.030800000000006</v>
      </c>
      <c r="AB118" s="423">
        <v>179</v>
      </c>
      <c r="AC118" s="423">
        <v>56.9</v>
      </c>
      <c r="AD118" s="423">
        <f t="shared" si="76"/>
        <v>320.13080000000002</v>
      </c>
      <c r="AE118" s="425">
        <v>278.7</v>
      </c>
      <c r="AF118" s="424">
        <v>86.6</v>
      </c>
      <c r="AG118" s="423">
        <v>84.8</v>
      </c>
      <c r="AH118" s="425">
        <f t="shared" si="77"/>
        <v>171.39999999999998</v>
      </c>
      <c r="AI118" s="424">
        <v>733.1</v>
      </c>
      <c r="AJ118" s="423">
        <v>228.5</v>
      </c>
      <c r="AK118" s="422">
        <v>112.8</v>
      </c>
      <c r="AL118" s="424">
        <v>7.8</v>
      </c>
      <c r="AM118" s="423">
        <v>12.882299999999999</v>
      </c>
      <c r="AN118" s="423">
        <v>84.1</v>
      </c>
      <c r="AO118" s="429">
        <v>0</v>
      </c>
      <c r="AP118" s="423">
        <f t="shared" si="78"/>
        <v>104.78229999999999</v>
      </c>
      <c r="AQ118" s="425">
        <v>85.1</v>
      </c>
      <c r="AR118" s="424" t="s">
        <v>241</v>
      </c>
      <c r="AS118" s="423" t="s">
        <v>241</v>
      </c>
      <c r="AT118" s="425">
        <v>28.8</v>
      </c>
      <c r="AU118" s="424">
        <v>149.80000000000001</v>
      </c>
      <c r="AV118" s="423">
        <v>56.3</v>
      </c>
      <c r="AW118" s="422">
        <v>21.2</v>
      </c>
      <c r="AX118" s="424">
        <v>18</v>
      </c>
      <c r="AY118" s="423">
        <v>20.7362</v>
      </c>
      <c r="AZ118" s="423">
        <v>115.1</v>
      </c>
      <c r="BA118" s="423" t="s">
        <v>241</v>
      </c>
      <c r="BB118" s="423">
        <f t="shared" si="79"/>
        <v>153.83619999999999</v>
      </c>
      <c r="BC118" s="425">
        <v>138.4</v>
      </c>
      <c r="BD118" s="427" t="s">
        <v>241</v>
      </c>
      <c r="BE118" s="426" t="s">
        <v>241</v>
      </c>
      <c r="BF118" s="425">
        <v>86.7</v>
      </c>
      <c r="BG118" s="424">
        <v>552.9</v>
      </c>
      <c r="BH118" s="423">
        <v>95.7</v>
      </c>
      <c r="BI118" s="422">
        <v>38.700000000000003</v>
      </c>
      <c r="BJ118" s="424">
        <v>3.7</v>
      </c>
      <c r="BK118" s="423" t="s">
        <v>241</v>
      </c>
      <c r="BL118" s="423">
        <v>27.9</v>
      </c>
      <c r="BM118" s="423" t="s">
        <v>241</v>
      </c>
      <c r="BN118" s="423">
        <f t="shared" si="80"/>
        <v>31.599999999999998</v>
      </c>
      <c r="BO118" s="425">
        <v>23.9</v>
      </c>
      <c r="BP118" s="427" t="s">
        <v>241</v>
      </c>
      <c r="BQ118" s="426" t="s">
        <v>241</v>
      </c>
      <c r="BR118" s="425" t="s">
        <v>241</v>
      </c>
      <c r="BS118" s="423">
        <v>42.6</v>
      </c>
      <c r="BT118" s="423">
        <v>12.2</v>
      </c>
      <c r="BU118" s="422">
        <v>5.8</v>
      </c>
      <c r="BV118" s="424">
        <v>1.9</v>
      </c>
      <c r="BW118" s="423" t="s">
        <v>241</v>
      </c>
      <c r="BX118" s="423">
        <v>9.8000000000000007</v>
      </c>
      <c r="BY118" s="423">
        <v>0</v>
      </c>
      <c r="BZ118" s="423">
        <f t="shared" si="81"/>
        <v>11.700000000000001</v>
      </c>
      <c r="CA118" s="425">
        <v>10.199999999999999</v>
      </c>
      <c r="CB118" s="427" t="s">
        <v>241</v>
      </c>
      <c r="CC118" s="426" t="s">
        <v>241</v>
      </c>
      <c r="CD118" s="425">
        <v>31.2</v>
      </c>
      <c r="CE118" s="424">
        <v>86.6</v>
      </c>
      <c r="CF118" s="423">
        <v>14.1</v>
      </c>
      <c r="CG118" s="422">
        <v>3.9</v>
      </c>
      <c r="CH118" s="424">
        <v>186.5</v>
      </c>
      <c r="CI118" s="423">
        <v>260.89999999999998</v>
      </c>
      <c r="CJ118" s="423">
        <v>853.1</v>
      </c>
      <c r="CK118" s="423">
        <v>211</v>
      </c>
      <c r="CL118" s="423">
        <f t="shared" si="82"/>
        <v>1511.5</v>
      </c>
      <c r="CM118" s="425">
        <f t="shared" si="83"/>
        <v>1273.9000000000001</v>
      </c>
      <c r="CN118" s="424">
        <v>302.39999999999998</v>
      </c>
      <c r="CO118" s="423">
        <v>506.7</v>
      </c>
      <c r="CP118" s="425">
        <f t="shared" si="84"/>
        <v>809.09999999999991</v>
      </c>
      <c r="CQ118" s="424">
        <v>2562.6</v>
      </c>
      <c r="CR118" s="423">
        <v>889</v>
      </c>
      <c r="CS118" s="422">
        <f t="shared" si="85"/>
        <v>383.7</v>
      </c>
      <c r="CT118" s="422">
        <f t="shared" si="86"/>
        <v>5266.9</v>
      </c>
      <c r="CV118" s="415"/>
      <c r="CW118" s="415"/>
    </row>
    <row r="119" spans="1:101" ht="12.75" customHeight="1" x14ac:dyDescent="0.3">
      <c r="A119" s="446">
        <f t="shared" si="72"/>
        <v>43344</v>
      </c>
      <c r="B119" s="424">
        <v>84</v>
      </c>
      <c r="C119" s="423">
        <v>106.7457</v>
      </c>
      <c r="D119" s="423">
        <v>155.9</v>
      </c>
      <c r="E119" s="423">
        <v>116.5</v>
      </c>
      <c r="F119" s="423">
        <f t="shared" si="73"/>
        <v>463.14570000000003</v>
      </c>
      <c r="G119" s="425">
        <v>369.3</v>
      </c>
      <c r="H119" s="424">
        <v>62.1</v>
      </c>
      <c r="I119" s="423">
        <v>219.6</v>
      </c>
      <c r="J119" s="425">
        <v>281.7</v>
      </c>
      <c r="K119" s="424">
        <v>529.9</v>
      </c>
      <c r="L119" s="423">
        <v>255.3</v>
      </c>
      <c r="M119" s="422">
        <v>74.400000000000006</v>
      </c>
      <c r="N119" s="424">
        <v>31.8</v>
      </c>
      <c r="O119" s="423">
        <v>57.767000000000003</v>
      </c>
      <c r="P119" s="423">
        <v>261.7</v>
      </c>
      <c r="Q119" s="423">
        <v>29.3</v>
      </c>
      <c r="R119" s="423">
        <f t="shared" si="74"/>
        <v>380.56700000000001</v>
      </c>
      <c r="S119" s="425">
        <v>328.7</v>
      </c>
      <c r="T119" s="424">
        <v>57.3</v>
      </c>
      <c r="U119" s="423">
        <v>131.9</v>
      </c>
      <c r="V119" s="425">
        <f t="shared" si="75"/>
        <v>189.2</v>
      </c>
      <c r="W119" s="424">
        <v>388.2</v>
      </c>
      <c r="X119" s="423">
        <v>188.8</v>
      </c>
      <c r="Y119" s="422">
        <v>114.1</v>
      </c>
      <c r="Z119" s="424">
        <v>30</v>
      </c>
      <c r="AA119" s="423">
        <v>46.255199999999995</v>
      </c>
      <c r="AB119" s="423">
        <v>164.1</v>
      </c>
      <c r="AC119" s="423">
        <v>53.2</v>
      </c>
      <c r="AD119" s="423">
        <f t="shared" si="76"/>
        <v>293.55520000000001</v>
      </c>
      <c r="AE119" s="425">
        <v>255.8</v>
      </c>
      <c r="AF119" s="424">
        <v>82</v>
      </c>
      <c r="AG119" s="423">
        <v>82.7</v>
      </c>
      <c r="AH119" s="425">
        <f t="shared" si="77"/>
        <v>164.7</v>
      </c>
      <c r="AI119" s="424">
        <v>651.5</v>
      </c>
      <c r="AJ119" s="423">
        <v>213.7</v>
      </c>
      <c r="AK119" s="422">
        <v>77.099999999999994</v>
      </c>
      <c r="AL119" s="424">
        <v>7</v>
      </c>
      <c r="AM119" s="423">
        <v>11.4428</v>
      </c>
      <c r="AN119" s="423">
        <v>78.900000000000006</v>
      </c>
      <c r="AO119" s="429">
        <v>0</v>
      </c>
      <c r="AP119" s="423">
        <f t="shared" si="78"/>
        <v>97.342800000000011</v>
      </c>
      <c r="AQ119" s="425">
        <v>78.3</v>
      </c>
      <c r="AR119" s="424" t="s">
        <v>241</v>
      </c>
      <c r="AS119" s="423" t="s">
        <v>241</v>
      </c>
      <c r="AT119" s="425">
        <v>29</v>
      </c>
      <c r="AU119" s="424">
        <v>141.80000000000001</v>
      </c>
      <c r="AV119" s="423">
        <v>53.9</v>
      </c>
      <c r="AW119" s="422">
        <v>19.8</v>
      </c>
      <c r="AX119" s="424">
        <v>17.100000000000001</v>
      </c>
      <c r="AY119" s="423">
        <v>19.447500000000002</v>
      </c>
      <c r="AZ119" s="423">
        <v>108.4</v>
      </c>
      <c r="BA119" s="423" t="s">
        <v>241</v>
      </c>
      <c r="BB119" s="423">
        <f t="shared" si="79"/>
        <v>144.94749999999999</v>
      </c>
      <c r="BC119" s="425">
        <v>115</v>
      </c>
      <c r="BD119" s="427" t="s">
        <v>241</v>
      </c>
      <c r="BE119" s="426" t="s">
        <v>241</v>
      </c>
      <c r="BF119" s="425">
        <v>84.8</v>
      </c>
      <c r="BG119" s="424">
        <v>519.5</v>
      </c>
      <c r="BH119" s="423">
        <v>90.5</v>
      </c>
      <c r="BI119" s="422">
        <v>62.8</v>
      </c>
      <c r="BJ119" s="424">
        <v>3.4</v>
      </c>
      <c r="BK119" s="423" t="s">
        <v>241</v>
      </c>
      <c r="BL119" s="423">
        <v>26.9</v>
      </c>
      <c r="BM119" s="423" t="s">
        <v>241</v>
      </c>
      <c r="BN119" s="423">
        <f t="shared" si="80"/>
        <v>30.299999999999997</v>
      </c>
      <c r="BO119" s="425">
        <v>23.5</v>
      </c>
      <c r="BP119" s="427" t="s">
        <v>241</v>
      </c>
      <c r="BQ119" s="426" t="s">
        <v>241</v>
      </c>
      <c r="BR119" s="425" t="s">
        <v>241</v>
      </c>
      <c r="BS119" s="423">
        <v>41.1</v>
      </c>
      <c r="BT119" s="423">
        <v>12.1</v>
      </c>
      <c r="BU119" s="422">
        <v>5.3</v>
      </c>
      <c r="BV119" s="424">
        <v>1.5</v>
      </c>
      <c r="BW119" s="423" t="s">
        <v>241</v>
      </c>
      <c r="BX119" s="423">
        <v>8.6</v>
      </c>
      <c r="BY119" s="423">
        <v>0</v>
      </c>
      <c r="BZ119" s="423">
        <f t="shared" si="81"/>
        <v>10.1</v>
      </c>
      <c r="CA119" s="425">
        <v>8.9</v>
      </c>
      <c r="CB119" s="427" t="s">
        <v>241</v>
      </c>
      <c r="CC119" s="426" t="s">
        <v>241</v>
      </c>
      <c r="CD119" s="425">
        <v>17.3</v>
      </c>
      <c r="CE119" s="424">
        <v>79.599999999999994</v>
      </c>
      <c r="CF119" s="423">
        <v>11.7</v>
      </c>
      <c r="CG119" s="422">
        <v>2.9</v>
      </c>
      <c r="CH119" s="424">
        <v>174.8</v>
      </c>
      <c r="CI119" s="423">
        <v>241.7</v>
      </c>
      <c r="CJ119" s="423">
        <v>804.6</v>
      </c>
      <c r="CK119" s="423">
        <v>199</v>
      </c>
      <c r="CL119" s="423">
        <f t="shared" si="82"/>
        <v>1420.1</v>
      </c>
      <c r="CM119" s="425">
        <f t="shared" si="83"/>
        <v>1179.5</v>
      </c>
      <c r="CN119" s="424">
        <v>282.7</v>
      </c>
      <c r="CO119" s="423">
        <v>483.8</v>
      </c>
      <c r="CP119" s="425">
        <f t="shared" si="84"/>
        <v>766.5</v>
      </c>
      <c r="CQ119" s="424">
        <v>2351.6</v>
      </c>
      <c r="CR119" s="423">
        <v>825.8</v>
      </c>
      <c r="CS119" s="422">
        <f t="shared" si="85"/>
        <v>356.40000000000003</v>
      </c>
      <c r="CT119" s="422">
        <f t="shared" si="86"/>
        <v>4894.5999999999995</v>
      </c>
      <c r="CV119" s="415"/>
      <c r="CW119" s="415"/>
    </row>
    <row r="120" spans="1:101" ht="12.75" customHeight="1" x14ac:dyDescent="0.3">
      <c r="A120" s="446">
        <f t="shared" si="72"/>
        <v>43374</v>
      </c>
      <c r="B120" s="424">
        <v>88</v>
      </c>
      <c r="C120" s="423">
        <v>107.7148</v>
      </c>
      <c r="D120" s="423">
        <v>164.3</v>
      </c>
      <c r="E120" s="423">
        <v>126</v>
      </c>
      <c r="F120" s="423">
        <f t="shared" si="73"/>
        <v>486.01480000000004</v>
      </c>
      <c r="G120" s="425">
        <v>374.5</v>
      </c>
      <c r="H120" s="424">
        <v>67.8</v>
      </c>
      <c r="I120" s="423">
        <v>235.8</v>
      </c>
      <c r="J120" s="425">
        <v>303.5</v>
      </c>
      <c r="K120" s="424">
        <v>573.5</v>
      </c>
      <c r="L120" s="423">
        <v>265.60000000000002</v>
      </c>
      <c r="M120" s="422">
        <v>88.1</v>
      </c>
      <c r="N120" s="424">
        <v>34</v>
      </c>
      <c r="O120" s="423">
        <v>61.109900000000003</v>
      </c>
      <c r="P120" s="423">
        <v>283.7</v>
      </c>
      <c r="Q120" s="423">
        <v>33.200000000000003</v>
      </c>
      <c r="R120" s="423">
        <f t="shared" si="74"/>
        <v>412.00989999999996</v>
      </c>
      <c r="S120" s="425">
        <v>351.3</v>
      </c>
      <c r="T120" s="424">
        <v>65.3</v>
      </c>
      <c r="U120" s="423">
        <v>139.5</v>
      </c>
      <c r="V120" s="425">
        <f t="shared" si="75"/>
        <v>204.8</v>
      </c>
      <c r="W120" s="424">
        <v>444</v>
      </c>
      <c r="X120" s="423">
        <v>209</v>
      </c>
      <c r="Y120" s="422">
        <v>127.3</v>
      </c>
      <c r="Z120" s="424">
        <v>30.6</v>
      </c>
      <c r="AA120" s="423">
        <v>45.738399999999999</v>
      </c>
      <c r="AB120" s="423">
        <v>175.3</v>
      </c>
      <c r="AC120" s="423">
        <v>57</v>
      </c>
      <c r="AD120" s="423">
        <f t="shared" si="76"/>
        <v>308.63840000000005</v>
      </c>
      <c r="AE120" s="425">
        <v>268.8</v>
      </c>
      <c r="AF120" s="424">
        <v>84.2</v>
      </c>
      <c r="AG120" s="423">
        <v>84.2</v>
      </c>
      <c r="AH120" s="425">
        <f t="shared" si="77"/>
        <v>168.4</v>
      </c>
      <c r="AI120" s="424">
        <v>663.3</v>
      </c>
      <c r="AJ120" s="423">
        <v>220.2</v>
      </c>
      <c r="AK120" s="422">
        <v>104</v>
      </c>
      <c r="AL120" s="424">
        <v>7.5</v>
      </c>
      <c r="AM120" s="423">
        <v>12.2143</v>
      </c>
      <c r="AN120" s="423">
        <v>83.8</v>
      </c>
      <c r="AO120" s="429">
        <v>0</v>
      </c>
      <c r="AP120" s="423">
        <f t="shared" si="78"/>
        <v>103.51429999999999</v>
      </c>
      <c r="AQ120" s="425">
        <v>81.900000000000006</v>
      </c>
      <c r="AR120" s="424" t="s">
        <v>241</v>
      </c>
      <c r="AS120" s="423" t="s">
        <v>241</v>
      </c>
      <c r="AT120" s="425">
        <v>30.2</v>
      </c>
      <c r="AU120" s="424">
        <v>159</v>
      </c>
      <c r="AV120" s="423">
        <v>56.5</v>
      </c>
      <c r="AW120" s="422">
        <v>22.2</v>
      </c>
      <c r="AX120" s="424">
        <v>18.2</v>
      </c>
      <c r="AY120" s="423">
        <v>19.383900000000001</v>
      </c>
      <c r="AZ120" s="423">
        <v>120.8</v>
      </c>
      <c r="BA120" s="423" t="s">
        <v>241</v>
      </c>
      <c r="BB120" s="423">
        <f t="shared" si="79"/>
        <v>158.38389999999998</v>
      </c>
      <c r="BC120" s="425">
        <v>140.5</v>
      </c>
      <c r="BD120" s="427" t="s">
        <v>241</v>
      </c>
      <c r="BE120" s="426" t="s">
        <v>241</v>
      </c>
      <c r="BF120" s="425">
        <v>87.6</v>
      </c>
      <c r="BG120" s="424">
        <v>575.79999999999995</v>
      </c>
      <c r="BH120" s="423">
        <v>95.3</v>
      </c>
      <c r="BI120" s="422">
        <v>42</v>
      </c>
      <c r="BJ120" s="424">
        <v>3.9</v>
      </c>
      <c r="BK120" s="423" t="s">
        <v>241</v>
      </c>
      <c r="BL120" s="423">
        <v>30</v>
      </c>
      <c r="BM120" s="423" t="s">
        <v>241</v>
      </c>
      <c r="BN120" s="423">
        <f t="shared" si="80"/>
        <v>33.9</v>
      </c>
      <c r="BO120" s="425">
        <v>25.7</v>
      </c>
      <c r="BP120" s="427" t="s">
        <v>241</v>
      </c>
      <c r="BQ120" s="426" t="s">
        <v>241</v>
      </c>
      <c r="BR120" s="425" t="s">
        <v>241</v>
      </c>
      <c r="BS120" s="423">
        <v>49.8</v>
      </c>
      <c r="BT120" s="423">
        <v>13.7</v>
      </c>
      <c r="BU120" s="422">
        <v>6.8</v>
      </c>
      <c r="BV120" s="424">
        <v>1.8</v>
      </c>
      <c r="BW120" s="423" t="s">
        <v>241</v>
      </c>
      <c r="BX120" s="423">
        <v>9.4</v>
      </c>
      <c r="BY120" s="423">
        <v>0</v>
      </c>
      <c r="BZ120" s="423">
        <f t="shared" si="81"/>
        <v>11.200000000000001</v>
      </c>
      <c r="CA120" s="425">
        <v>9.5</v>
      </c>
      <c r="CB120" s="427" t="s">
        <v>241</v>
      </c>
      <c r="CC120" s="426" t="s">
        <v>241</v>
      </c>
      <c r="CD120" s="425">
        <v>17.899999999999999</v>
      </c>
      <c r="CE120" s="424">
        <v>73.599999999999994</v>
      </c>
      <c r="CF120" s="423">
        <v>11.9</v>
      </c>
      <c r="CG120" s="422">
        <v>3.6</v>
      </c>
      <c r="CH120" s="424">
        <v>183.9</v>
      </c>
      <c r="CI120" s="423">
        <v>246.2</v>
      </c>
      <c r="CJ120" s="423">
        <v>867.3</v>
      </c>
      <c r="CK120" s="423">
        <v>216.1</v>
      </c>
      <c r="CL120" s="423">
        <f t="shared" si="82"/>
        <v>1513.5</v>
      </c>
      <c r="CM120" s="425">
        <f t="shared" si="83"/>
        <v>1252.2</v>
      </c>
      <c r="CN120" s="424">
        <v>302.60000000000002</v>
      </c>
      <c r="CO120" s="423">
        <v>509.6</v>
      </c>
      <c r="CP120" s="425">
        <f t="shared" si="84"/>
        <v>812.2</v>
      </c>
      <c r="CQ120" s="424">
        <v>2539</v>
      </c>
      <c r="CR120" s="423">
        <v>872.1</v>
      </c>
      <c r="CS120" s="422">
        <f t="shared" si="85"/>
        <v>394</v>
      </c>
      <c r="CT120" s="422">
        <f t="shared" si="86"/>
        <v>5258.7</v>
      </c>
      <c r="CV120" s="415"/>
      <c r="CW120" s="415"/>
    </row>
    <row r="121" spans="1:101" ht="12.75" customHeight="1" x14ac:dyDescent="0.3">
      <c r="A121" s="446">
        <f t="shared" si="72"/>
        <v>43405</v>
      </c>
      <c r="B121" s="424">
        <v>92.4</v>
      </c>
      <c r="C121" s="423">
        <v>122.5564</v>
      </c>
      <c r="D121" s="423">
        <v>161</v>
      </c>
      <c r="E121" s="423">
        <v>130.19999999999999</v>
      </c>
      <c r="F121" s="423">
        <f t="shared" si="73"/>
        <v>506.15640000000002</v>
      </c>
      <c r="G121" s="425">
        <v>399.6</v>
      </c>
      <c r="H121" s="424">
        <v>60.8</v>
      </c>
      <c r="I121" s="423">
        <v>232.6</v>
      </c>
      <c r="J121" s="425">
        <v>293.3</v>
      </c>
      <c r="K121" s="424">
        <v>600.20000000000005</v>
      </c>
      <c r="L121" s="423">
        <v>281.89999999999998</v>
      </c>
      <c r="M121" s="422">
        <v>81.599999999999994</v>
      </c>
      <c r="N121" s="424">
        <v>34.200000000000003</v>
      </c>
      <c r="O121" s="423">
        <v>63.142000000000003</v>
      </c>
      <c r="P121" s="423">
        <v>280</v>
      </c>
      <c r="Q121" s="423">
        <v>31.5</v>
      </c>
      <c r="R121" s="423">
        <f t="shared" si="74"/>
        <v>408.84199999999998</v>
      </c>
      <c r="S121" s="425">
        <v>349.3</v>
      </c>
      <c r="T121" s="424">
        <v>62.5</v>
      </c>
      <c r="U121" s="423">
        <v>137</v>
      </c>
      <c r="V121" s="425">
        <f t="shared" si="75"/>
        <v>199.5</v>
      </c>
      <c r="W121" s="424">
        <v>435.5</v>
      </c>
      <c r="X121" s="423">
        <v>200.7</v>
      </c>
      <c r="Y121" s="422">
        <v>104.8</v>
      </c>
      <c r="Z121" s="424">
        <v>32.6</v>
      </c>
      <c r="AA121" s="423">
        <v>51.203499999999998</v>
      </c>
      <c r="AB121" s="423">
        <v>181.4</v>
      </c>
      <c r="AC121" s="423">
        <v>59.3</v>
      </c>
      <c r="AD121" s="423">
        <f t="shared" si="76"/>
        <v>324.50350000000003</v>
      </c>
      <c r="AE121" s="425">
        <v>282.10000000000002</v>
      </c>
      <c r="AF121" s="424">
        <v>84.7</v>
      </c>
      <c r="AG121" s="423">
        <v>82.5</v>
      </c>
      <c r="AH121" s="425">
        <f t="shared" si="77"/>
        <v>167.2</v>
      </c>
      <c r="AI121" s="424">
        <v>670.2</v>
      </c>
      <c r="AJ121" s="423">
        <v>223</v>
      </c>
      <c r="AK121" s="422">
        <v>98.6</v>
      </c>
      <c r="AL121" s="424">
        <v>7.8</v>
      </c>
      <c r="AM121" s="423">
        <v>12.905100000000001</v>
      </c>
      <c r="AN121" s="423">
        <v>88.3</v>
      </c>
      <c r="AO121" s="429">
        <v>0</v>
      </c>
      <c r="AP121" s="423">
        <f t="shared" si="78"/>
        <v>109.0051</v>
      </c>
      <c r="AQ121" s="425">
        <v>86.7</v>
      </c>
      <c r="AR121" s="424" t="s">
        <v>241</v>
      </c>
      <c r="AS121" s="423" t="s">
        <v>241</v>
      </c>
      <c r="AT121" s="425">
        <v>31.3</v>
      </c>
      <c r="AU121" s="424">
        <v>164.3</v>
      </c>
      <c r="AV121" s="423">
        <v>55.9</v>
      </c>
      <c r="AW121" s="422">
        <v>20.3</v>
      </c>
      <c r="AX121" s="424">
        <v>17.8</v>
      </c>
      <c r="AY121" s="423">
        <v>20.1067</v>
      </c>
      <c r="AZ121" s="423">
        <v>117.4</v>
      </c>
      <c r="BA121" s="423" t="s">
        <v>241</v>
      </c>
      <c r="BB121" s="423">
        <f t="shared" si="79"/>
        <v>155.30670000000001</v>
      </c>
      <c r="BC121" s="425">
        <v>138.6</v>
      </c>
      <c r="BD121" s="427" t="s">
        <v>241</v>
      </c>
      <c r="BE121" s="426" t="s">
        <v>241</v>
      </c>
      <c r="BF121" s="425">
        <v>84.6</v>
      </c>
      <c r="BG121" s="424">
        <v>580</v>
      </c>
      <c r="BH121" s="423">
        <v>93.9</v>
      </c>
      <c r="BI121" s="422">
        <v>37.5</v>
      </c>
      <c r="BJ121" s="424">
        <v>3.9</v>
      </c>
      <c r="BK121" s="423" t="s">
        <v>241</v>
      </c>
      <c r="BL121" s="423">
        <v>29.3</v>
      </c>
      <c r="BM121" s="423" t="s">
        <v>241</v>
      </c>
      <c r="BN121" s="423">
        <f t="shared" si="80"/>
        <v>33.200000000000003</v>
      </c>
      <c r="BO121" s="425">
        <v>24.8</v>
      </c>
      <c r="BP121" s="427" t="s">
        <v>241</v>
      </c>
      <c r="BQ121" s="426" t="s">
        <v>241</v>
      </c>
      <c r="BR121" s="425" t="s">
        <v>241</v>
      </c>
      <c r="BS121" s="423">
        <v>49.6</v>
      </c>
      <c r="BT121" s="423">
        <v>13.5</v>
      </c>
      <c r="BU121" s="422">
        <v>6.7</v>
      </c>
      <c r="BV121" s="424">
        <v>1.9</v>
      </c>
      <c r="BW121" s="423" t="s">
        <v>241</v>
      </c>
      <c r="BX121" s="423">
        <v>8.8000000000000007</v>
      </c>
      <c r="BY121" s="423">
        <v>0</v>
      </c>
      <c r="BZ121" s="423">
        <f t="shared" si="81"/>
        <v>10.700000000000001</v>
      </c>
      <c r="CA121" s="425">
        <v>9.3000000000000007</v>
      </c>
      <c r="CB121" s="427" t="s">
        <v>241</v>
      </c>
      <c r="CC121" s="426" t="s">
        <v>241</v>
      </c>
      <c r="CD121" s="425">
        <v>16.5</v>
      </c>
      <c r="CE121" s="424">
        <v>79.900000000000006</v>
      </c>
      <c r="CF121" s="423">
        <v>10.199999999999999</v>
      </c>
      <c r="CG121" s="422">
        <v>2.9</v>
      </c>
      <c r="CH121" s="424">
        <v>190.4</v>
      </c>
      <c r="CI121" s="423">
        <v>270</v>
      </c>
      <c r="CJ121" s="423">
        <v>866.1</v>
      </c>
      <c r="CK121" s="423">
        <v>221.1</v>
      </c>
      <c r="CL121" s="423">
        <f t="shared" si="82"/>
        <v>1547.6</v>
      </c>
      <c r="CM121" s="425">
        <f t="shared" si="83"/>
        <v>1290.3999999999999</v>
      </c>
      <c r="CN121" s="424">
        <v>291.2</v>
      </c>
      <c r="CO121" s="423">
        <v>501.3</v>
      </c>
      <c r="CP121" s="425">
        <f t="shared" si="84"/>
        <v>792.5</v>
      </c>
      <c r="CQ121" s="424">
        <v>2579.6999999999998</v>
      </c>
      <c r="CR121" s="423">
        <v>879</v>
      </c>
      <c r="CS121" s="422">
        <f t="shared" si="85"/>
        <v>352.4</v>
      </c>
      <c r="CT121" s="422">
        <f t="shared" si="86"/>
        <v>5272.1999999999989</v>
      </c>
      <c r="CV121" s="415"/>
      <c r="CW121" s="415"/>
    </row>
    <row r="122" spans="1:101" ht="12.75" customHeight="1" x14ac:dyDescent="0.3">
      <c r="A122" s="446">
        <f t="shared" si="72"/>
        <v>43435</v>
      </c>
      <c r="B122" s="424">
        <v>93.7</v>
      </c>
      <c r="C122" s="423">
        <v>123.10769999999999</v>
      </c>
      <c r="D122" s="423">
        <v>159</v>
      </c>
      <c r="E122" s="423">
        <v>121.6</v>
      </c>
      <c r="F122" s="423">
        <f t="shared" si="73"/>
        <v>497.40769999999998</v>
      </c>
      <c r="G122" s="425">
        <v>389.9</v>
      </c>
      <c r="H122" s="424">
        <v>59.8</v>
      </c>
      <c r="I122" s="423">
        <v>253.1</v>
      </c>
      <c r="J122" s="425">
        <v>312.89999999999998</v>
      </c>
      <c r="K122" s="424">
        <v>533.70000000000005</v>
      </c>
      <c r="L122" s="423">
        <v>248.8</v>
      </c>
      <c r="M122" s="422">
        <v>84.5</v>
      </c>
      <c r="N122" s="424">
        <v>35.9</v>
      </c>
      <c r="O122" s="423">
        <v>68.476399999999998</v>
      </c>
      <c r="P122" s="423">
        <v>282.89999999999998</v>
      </c>
      <c r="Q122" s="423">
        <v>28.6</v>
      </c>
      <c r="R122" s="423">
        <f t="shared" si="74"/>
        <v>415.87639999999999</v>
      </c>
      <c r="S122" s="425">
        <v>354</v>
      </c>
      <c r="T122" s="424">
        <v>65.7</v>
      </c>
      <c r="U122" s="423">
        <v>142.80000000000001</v>
      </c>
      <c r="V122" s="425">
        <f t="shared" si="75"/>
        <v>208.5</v>
      </c>
      <c r="W122" s="424">
        <v>398.5</v>
      </c>
      <c r="X122" s="423">
        <v>194.1</v>
      </c>
      <c r="Y122" s="422">
        <v>105.7</v>
      </c>
      <c r="Z122" s="424">
        <v>31.8</v>
      </c>
      <c r="AA122" s="423">
        <v>51.237199999999994</v>
      </c>
      <c r="AB122" s="423">
        <v>173.3</v>
      </c>
      <c r="AC122" s="423">
        <v>55</v>
      </c>
      <c r="AD122" s="423">
        <f t="shared" si="76"/>
        <v>311.3372</v>
      </c>
      <c r="AE122" s="425">
        <v>266</v>
      </c>
      <c r="AF122" s="424">
        <v>80.2</v>
      </c>
      <c r="AG122" s="423">
        <v>89</v>
      </c>
      <c r="AH122" s="425">
        <f t="shared" si="77"/>
        <v>169.2</v>
      </c>
      <c r="AI122" s="424">
        <v>597.79999999999995</v>
      </c>
      <c r="AJ122" s="423">
        <v>203.7</v>
      </c>
      <c r="AK122" s="422">
        <v>82.7</v>
      </c>
      <c r="AL122" s="424">
        <v>7.6</v>
      </c>
      <c r="AM122" s="423">
        <v>13.626200000000001</v>
      </c>
      <c r="AN122" s="423">
        <v>84.6</v>
      </c>
      <c r="AO122" s="429">
        <v>0</v>
      </c>
      <c r="AP122" s="423">
        <f t="shared" si="78"/>
        <v>105.8262</v>
      </c>
      <c r="AQ122" s="425">
        <v>85.3</v>
      </c>
      <c r="AR122" s="424" t="s">
        <v>241</v>
      </c>
      <c r="AS122" s="423" t="s">
        <v>241</v>
      </c>
      <c r="AT122" s="425">
        <v>32.6</v>
      </c>
      <c r="AU122" s="424">
        <v>146</v>
      </c>
      <c r="AV122" s="423">
        <v>51.7</v>
      </c>
      <c r="AW122" s="422">
        <v>16.5</v>
      </c>
      <c r="AX122" s="424">
        <v>18.600000000000001</v>
      </c>
      <c r="AY122" s="423">
        <v>21.711299999999998</v>
      </c>
      <c r="AZ122" s="423">
        <v>117.9</v>
      </c>
      <c r="BA122" s="423" t="s">
        <v>241</v>
      </c>
      <c r="BB122" s="423">
        <f t="shared" si="79"/>
        <v>158.21129999999999</v>
      </c>
      <c r="BC122" s="425">
        <v>141.6</v>
      </c>
      <c r="BD122" s="427" t="s">
        <v>241</v>
      </c>
      <c r="BE122" s="426" t="s">
        <v>241</v>
      </c>
      <c r="BF122" s="425">
        <v>89.5</v>
      </c>
      <c r="BG122" s="424">
        <v>553.9</v>
      </c>
      <c r="BH122" s="423">
        <v>91.3</v>
      </c>
      <c r="BI122" s="422">
        <v>35.6</v>
      </c>
      <c r="BJ122" s="424">
        <v>4.2</v>
      </c>
      <c r="BK122" s="423" t="s">
        <v>241</v>
      </c>
      <c r="BL122" s="423">
        <v>29.2</v>
      </c>
      <c r="BM122" s="423" t="s">
        <v>241</v>
      </c>
      <c r="BN122" s="423">
        <f t="shared" si="80"/>
        <v>33.4</v>
      </c>
      <c r="BO122" s="425">
        <v>23.5</v>
      </c>
      <c r="BP122" s="427" t="s">
        <v>241</v>
      </c>
      <c r="BQ122" s="426" t="s">
        <v>241</v>
      </c>
      <c r="BR122" s="425" t="s">
        <v>241</v>
      </c>
      <c r="BS122" s="423">
        <v>44.2</v>
      </c>
      <c r="BT122" s="423">
        <v>12.1</v>
      </c>
      <c r="BU122" s="422">
        <v>5.4</v>
      </c>
      <c r="BV122" s="424">
        <v>1.6</v>
      </c>
      <c r="BW122" s="423" t="s">
        <v>241</v>
      </c>
      <c r="BX122" s="423">
        <v>7.7</v>
      </c>
      <c r="BY122" s="423">
        <v>0</v>
      </c>
      <c r="BZ122" s="423">
        <f t="shared" si="81"/>
        <v>9.3000000000000007</v>
      </c>
      <c r="CA122" s="425">
        <v>7.8</v>
      </c>
      <c r="CB122" s="427" t="s">
        <v>241</v>
      </c>
      <c r="CC122" s="426" t="s">
        <v>241</v>
      </c>
      <c r="CD122" s="425">
        <v>14.8</v>
      </c>
      <c r="CE122" s="424">
        <v>54.7</v>
      </c>
      <c r="CF122" s="423">
        <v>7.8</v>
      </c>
      <c r="CG122" s="422">
        <v>2.8</v>
      </c>
      <c r="CH122" s="424">
        <v>193.3</v>
      </c>
      <c r="CI122" s="423">
        <v>278.2</v>
      </c>
      <c r="CJ122" s="423">
        <v>854.7</v>
      </c>
      <c r="CK122" s="423">
        <v>205.2</v>
      </c>
      <c r="CL122" s="423">
        <f t="shared" si="82"/>
        <v>1531.4</v>
      </c>
      <c r="CM122" s="425">
        <f t="shared" si="83"/>
        <v>1268.0999999999999</v>
      </c>
      <c r="CN122" s="424">
        <v>286.89999999999998</v>
      </c>
      <c r="CO122" s="423">
        <v>540.5</v>
      </c>
      <c r="CP122" s="425">
        <f t="shared" si="84"/>
        <v>827.4</v>
      </c>
      <c r="CQ122" s="424">
        <v>2328.8000000000002</v>
      </c>
      <c r="CR122" s="423">
        <v>809.5</v>
      </c>
      <c r="CS122" s="422">
        <f t="shared" si="85"/>
        <v>333.2</v>
      </c>
      <c r="CT122" s="422">
        <f t="shared" si="86"/>
        <v>5020.8</v>
      </c>
      <c r="CV122" s="415"/>
      <c r="CW122" s="415"/>
    </row>
    <row r="123" spans="1:101" ht="12.75" customHeight="1" x14ac:dyDescent="0.3">
      <c r="A123" s="446">
        <f t="shared" si="72"/>
        <v>43466</v>
      </c>
      <c r="B123" s="424">
        <v>87.5</v>
      </c>
      <c r="C123" s="423">
        <v>118.02589999999999</v>
      </c>
      <c r="D123" s="423">
        <v>145.69999999999999</v>
      </c>
      <c r="E123" s="423">
        <v>111.4</v>
      </c>
      <c r="F123" s="423">
        <f t="shared" si="73"/>
        <v>462.6259</v>
      </c>
      <c r="G123" s="425">
        <v>376</v>
      </c>
      <c r="H123" s="424">
        <v>59.2</v>
      </c>
      <c r="I123" s="423">
        <v>256.10000000000002</v>
      </c>
      <c r="J123" s="425">
        <v>315.3</v>
      </c>
      <c r="K123" s="424">
        <v>533.6</v>
      </c>
      <c r="L123" s="423">
        <v>245.9</v>
      </c>
      <c r="M123" s="422">
        <v>82.7</v>
      </c>
      <c r="N123" s="424">
        <v>32.5</v>
      </c>
      <c r="O123" s="423">
        <v>64.582099999999997</v>
      </c>
      <c r="P123" s="423">
        <v>257.10000000000002</v>
      </c>
      <c r="Q123" s="423">
        <v>24.7</v>
      </c>
      <c r="R123" s="423">
        <f t="shared" si="74"/>
        <v>378.88209999999998</v>
      </c>
      <c r="S123" s="425">
        <v>322.5</v>
      </c>
      <c r="T123" s="424">
        <v>70.099999999999994</v>
      </c>
      <c r="U123" s="423">
        <v>145</v>
      </c>
      <c r="V123" s="425">
        <f t="shared" si="75"/>
        <v>215.1</v>
      </c>
      <c r="W123" s="424">
        <v>404.2</v>
      </c>
      <c r="X123" s="423">
        <v>185.3</v>
      </c>
      <c r="Y123" s="422">
        <v>124.1</v>
      </c>
      <c r="Z123" s="424">
        <v>30.9</v>
      </c>
      <c r="AA123" s="423">
        <v>50.721899999999998</v>
      </c>
      <c r="AB123" s="423">
        <v>163</v>
      </c>
      <c r="AC123" s="423">
        <v>50.8</v>
      </c>
      <c r="AD123" s="423">
        <f t="shared" si="76"/>
        <v>295.42189999999999</v>
      </c>
      <c r="AE123" s="425">
        <v>252.8</v>
      </c>
      <c r="AF123" s="424">
        <v>79.7</v>
      </c>
      <c r="AG123" s="423">
        <v>90.4</v>
      </c>
      <c r="AH123" s="425">
        <f t="shared" si="77"/>
        <v>170.10000000000002</v>
      </c>
      <c r="AI123" s="424">
        <v>601.29999999999995</v>
      </c>
      <c r="AJ123" s="423">
        <v>193</v>
      </c>
      <c r="AK123" s="422">
        <v>88.9</v>
      </c>
      <c r="AL123" s="424">
        <v>7.3</v>
      </c>
      <c r="AM123" s="423">
        <v>13.0411</v>
      </c>
      <c r="AN123" s="423">
        <v>75.099999999999994</v>
      </c>
      <c r="AO123" s="429">
        <v>0</v>
      </c>
      <c r="AP123" s="423">
        <f t="shared" si="78"/>
        <v>95.441099999999992</v>
      </c>
      <c r="AQ123" s="425">
        <v>76.5</v>
      </c>
      <c r="AR123" s="424">
        <v>17.3</v>
      </c>
      <c r="AS123" s="423">
        <v>13.6</v>
      </c>
      <c r="AT123" s="425">
        <v>30.9</v>
      </c>
      <c r="AU123" s="424">
        <v>139</v>
      </c>
      <c r="AV123" s="423">
        <v>47</v>
      </c>
      <c r="AW123" s="422">
        <v>18.100000000000001</v>
      </c>
      <c r="AX123" s="424">
        <v>17.399999999999999</v>
      </c>
      <c r="AY123" s="423">
        <v>20.715299999999999</v>
      </c>
      <c r="AZ123" s="423">
        <v>110.8</v>
      </c>
      <c r="BA123" s="423" t="s">
        <v>241</v>
      </c>
      <c r="BB123" s="423">
        <f t="shared" si="79"/>
        <v>148.9153</v>
      </c>
      <c r="BC123" s="425">
        <v>131.80000000000001</v>
      </c>
      <c r="BD123" s="427" t="s">
        <v>241</v>
      </c>
      <c r="BE123" s="426" t="s">
        <v>241</v>
      </c>
      <c r="BF123" s="425">
        <v>89.2</v>
      </c>
      <c r="BG123" s="424">
        <v>529.5</v>
      </c>
      <c r="BH123" s="423">
        <v>88.3</v>
      </c>
      <c r="BI123" s="422">
        <v>36.6</v>
      </c>
      <c r="BJ123" s="424">
        <v>4.4000000000000004</v>
      </c>
      <c r="BK123" s="423" t="s">
        <v>241</v>
      </c>
      <c r="BL123" s="423">
        <v>28.7</v>
      </c>
      <c r="BM123" s="423" t="s">
        <v>241</v>
      </c>
      <c r="BN123" s="423">
        <f t="shared" si="80"/>
        <v>33.1</v>
      </c>
      <c r="BO123" s="425">
        <v>22.4</v>
      </c>
      <c r="BP123" s="427" t="s">
        <v>241</v>
      </c>
      <c r="BQ123" s="426" t="s">
        <v>241</v>
      </c>
      <c r="BR123" s="425" t="s">
        <v>241</v>
      </c>
      <c r="BS123" s="423">
        <v>50.7</v>
      </c>
      <c r="BT123" s="423">
        <v>12.3</v>
      </c>
      <c r="BU123" s="422">
        <v>6.2</v>
      </c>
      <c r="BV123" s="424">
        <v>1.6</v>
      </c>
      <c r="BW123" s="423" t="s">
        <v>241</v>
      </c>
      <c r="BX123" s="423">
        <v>6.8</v>
      </c>
      <c r="BY123" s="423">
        <v>0</v>
      </c>
      <c r="BZ123" s="423">
        <f t="shared" si="81"/>
        <v>8.4</v>
      </c>
      <c r="CA123" s="425">
        <v>7.2</v>
      </c>
      <c r="CB123" s="427" t="s">
        <v>241</v>
      </c>
      <c r="CC123" s="426" t="s">
        <v>241</v>
      </c>
      <c r="CD123" s="425">
        <v>11.4</v>
      </c>
      <c r="CE123" s="424">
        <v>58.2</v>
      </c>
      <c r="CF123" s="423">
        <v>6.3</v>
      </c>
      <c r="CG123" s="422">
        <v>3.7</v>
      </c>
      <c r="CH123" s="424">
        <v>181.6</v>
      </c>
      <c r="CI123" s="423">
        <v>267.10000000000002</v>
      </c>
      <c r="CJ123" s="423">
        <v>787.2</v>
      </c>
      <c r="CK123" s="423">
        <v>186.9</v>
      </c>
      <c r="CL123" s="423">
        <f t="shared" si="82"/>
        <v>1422.8000000000002</v>
      </c>
      <c r="CM123" s="425">
        <f t="shared" si="83"/>
        <v>1189.2</v>
      </c>
      <c r="CN123" s="424">
        <v>286.7</v>
      </c>
      <c r="CO123" s="423">
        <v>545.29999999999995</v>
      </c>
      <c r="CP123" s="425">
        <f t="shared" si="84"/>
        <v>832</v>
      </c>
      <c r="CQ123" s="424">
        <v>2316.5</v>
      </c>
      <c r="CR123" s="423">
        <v>778.1</v>
      </c>
      <c r="CS123" s="422">
        <f t="shared" si="85"/>
        <v>360.30000000000007</v>
      </c>
      <c r="CT123" s="422">
        <f t="shared" si="86"/>
        <v>4931.6000000000004</v>
      </c>
      <c r="CV123" s="412"/>
      <c r="CW123" s="415"/>
    </row>
    <row r="124" spans="1:101" ht="12.75" customHeight="1" x14ac:dyDescent="0.3">
      <c r="A124" s="446">
        <f t="shared" si="72"/>
        <v>43497</v>
      </c>
      <c r="B124" s="424">
        <v>84.7</v>
      </c>
      <c r="C124" s="423">
        <v>110.04860000000001</v>
      </c>
      <c r="D124" s="423">
        <v>139.80000000000001</v>
      </c>
      <c r="E124" s="423">
        <v>110.7</v>
      </c>
      <c r="F124" s="423">
        <f t="shared" si="73"/>
        <v>445.24860000000001</v>
      </c>
      <c r="G124" s="425">
        <v>355.8</v>
      </c>
      <c r="H124" s="424">
        <v>55.7</v>
      </c>
      <c r="I124" s="423">
        <v>215.2</v>
      </c>
      <c r="J124" s="425">
        <v>270.89999999999998</v>
      </c>
      <c r="K124" s="424">
        <v>542.79999999999995</v>
      </c>
      <c r="L124" s="423">
        <v>249.3</v>
      </c>
      <c r="M124" s="422">
        <v>83.3</v>
      </c>
      <c r="N124" s="424">
        <v>31.9</v>
      </c>
      <c r="O124" s="423">
        <v>61.145499999999998</v>
      </c>
      <c r="P124" s="423">
        <v>253.8</v>
      </c>
      <c r="Q124" s="423">
        <v>26.1</v>
      </c>
      <c r="R124" s="423">
        <f t="shared" si="74"/>
        <v>372.94550000000004</v>
      </c>
      <c r="S124" s="425">
        <v>320.7</v>
      </c>
      <c r="T124" s="424">
        <v>64.7</v>
      </c>
      <c r="U124" s="423">
        <v>126.7</v>
      </c>
      <c r="V124" s="425">
        <f t="shared" si="75"/>
        <v>191.4</v>
      </c>
      <c r="W124" s="424">
        <v>401.2</v>
      </c>
      <c r="X124" s="423">
        <v>191.3</v>
      </c>
      <c r="Y124" s="422">
        <v>121.3</v>
      </c>
      <c r="Z124" s="424">
        <v>28.7</v>
      </c>
      <c r="AA124" s="423">
        <v>46.528100000000002</v>
      </c>
      <c r="AB124" s="423">
        <v>156.19999999999999</v>
      </c>
      <c r="AC124" s="423">
        <v>49.9</v>
      </c>
      <c r="AD124" s="423">
        <f t="shared" si="76"/>
        <v>281.32809999999995</v>
      </c>
      <c r="AE124" s="425">
        <v>244.1</v>
      </c>
      <c r="AF124" s="424">
        <v>71.7</v>
      </c>
      <c r="AG124" s="423">
        <v>75.7</v>
      </c>
      <c r="AH124" s="425">
        <f t="shared" si="77"/>
        <v>147.4</v>
      </c>
      <c r="AI124" s="424">
        <v>559.79999999999995</v>
      </c>
      <c r="AJ124" s="423">
        <v>191.7</v>
      </c>
      <c r="AK124" s="422">
        <v>90.5</v>
      </c>
      <c r="AL124" s="424">
        <v>6.9</v>
      </c>
      <c r="AM124" s="423">
        <v>11.416700000000001</v>
      </c>
      <c r="AN124" s="423">
        <v>70.7</v>
      </c>
      <c r="AO124" s="429">
        <v>0</v>
      </c>
      <c r="AP124" s="423">
        <f t="shared" si="78"/>
        <v>89.0167</v>
      </c>
      <c r="AQ124" s="425">
        <v>71.400000000000006</v>
      </c>
      <c r="AR124" s="424">
        <v>15.9</v>
      </c>
      <c r="AS124" s="423">
        <v>12.2</v>
      </c>
      <c r="AT124" s="425">
        <v>28.1</v>
      </c>
      <c r="AU124" s="424">
        <v>134.5</v>
      </c>
      <c r="AV124" s="423">
        <v>46</v>
      </c>
      <c r="AW124" s="422">
        <v>20</v>
      </c>
      <c r="AX124" s="424">
        <v>16.899999999999999</v>
      </c>
      <c r="AY124" s="423">
        <v>19.625700000000002</v>
      </c>
      <c r="AZ124" s="423">
        <v>107.5</v>
      </c>
      <c r="BA124" s="423" t="s">
        <v>241</v>
      </c>
      <c r="BB124" s="423">
        <f t="shared" si="79"/>
        <v>144.0257</v>
      </c>
      <c r="BC124" s="425">
        <v>129.4</v>
      </c>
      <c r="BD124" s="427" t="s">
        <v>241</v>
      </c>
      <c r="BE124" s="426" t="s">
        <v>241</v>
      </c>
      <c r="BF124" s="425">
        <v>76.8</v>
      </c>
      <c r="BG124" s="424">
        <v>504.8</v>
      </c>
      <c r="BH124" s="423">
        <v>85.3</v>
      </c>
      <c r="BI124" s="422">
        <v>39.799999999999997</v>
      </c>
      <c r="BJ124" s="424">
        <v>3.8</v>
      </c>
      <c r="BK124" s="423" t="s">
        <v>241</v>
      </c>
      <c r="BL124" s="423">
        <v>26.5</v>
      </c>
      <c r="BM124" s="423" t="s">
        <v>241</v>
      </c>
      <c r="BN124" s="423">
        <f t="shared" si="80"/>
        <v>30.3</v>
      </c>
      <c r="BO124" s="425">
        <v>21.3</v>
      </c>
      <c r="BP124" s="427" t="s">
        <v>241</v>
      </c>
      <c r="BQ124" s="426" t="s">
        <v>241</v>
      </c>
      <c r="BR124" s="425" t="s">
        <v>241</v>
      </c>
      <c r="BS124" s="423">
        <v>45.3</v>
      </c>
      <c r="BT124" s="423">
        <v>11.8</v>
      </c>
      <c r="BU124" s="422">
        <v>5.4</v>
      </c>
      <c r="BV124" s="424">
        <v>1.4</v>
      </c>
      <c r="BW124" s="423" t="s">
        <v>241</v>
      </c>
      <c r="BX124" s="423">
        <v>6.8</v>
      </c>
      <c r="BY124" s="423">
        <v>0</v>
      </c>
      <c r="BZ124" s="423">
        <f t="shared" si="81"/>
        <v>8.1999999999999993</v>
      </c>
      <c r="CA124" s="425">
        <v>7</v>
      </c>
      <c r="CB124" s="427" t="s">
        <v>241</v>
      </c>
      <c r="CC124" s="426" t="s">
        <v>241</v>
      </c>
      <c r="CD124" s="425">
        <v>10.6</v>
      </c>
      <c r="CE124" s="424">
        <v>53.2</v>
      </c>
      <c r="CF124" s="423">
        <v>6.8</v>
      </c>
      <c r="CG124" s="422">
        <v>2.2999999999999998</v>
      </c>
      <c r="CH124" s="424">
        <v>174.3</v>
      </c>
      <c r="CI124" s="423">
        <v>248.8</v>
      </c>
      <c r="CJ124" s="423">
        <v>761.3</v>
      </c>
      <c r="CK124" s="423">
        <v>186.6</v>
      </c>
      <c r="CL124" s="423">
        <f t="shared" si="82"/>
        <v>1371</v>
      </c>
      <c r="CM124" s="425">
        <f t="shared" si="83"/>
        <v>1149.7</v>
      </c>
      <c r="CN124" s="424">
        <v>261.8</v>
      </c>
      <c r="CO124" s="423">
        <v>463.3</v>
      </c>
      <c r="CP124" s="425">
        <f t="shared" si="84"/>
        <v>725.1</v>
      </c>
      <c r="CQ124" s="424">
        <v>2241.6</v>
      </c>
      <c r="CR124" s="423">
        <v>782.1</v>
      </c>
      <c r="CS124" s="422">
        <f t="shared" si="85"/>
        <v>362.6</v>
      </c>
      <c r="CT124" s="422">
        <f t="shared" si="86"/>
        <v>4700.3</v>
      </c>
      <c r="CV124" s="412"/>
      <c r="CW124" s="415"/>
    </row>
    <row r="125" spans="1:101" ht="12.75" customHeight="1" x14ac:dyDescent="0.3">
      <c r="A125" s="446">
        <f t="shared" si="72"/>
        <v>43525</v>
      </c>
      <c r="B125" s="424">
        <v>91.9</v>
      </c>
      <c r="C125" s="423">
        <v>118.8972</v>
      </c>
      <c r="D125" s="423">
        <v>150.30000000000001</v>
      </c>
      <c r="E125" s="423">
        <v>119.5</v>
      </c>
      <c r="F125" s="423">
        <f t="shared" si="73"/>
        <v>480.59720000000004</v>
      </c>
      <c r="G125" s="425">
        <v>386.1</v>
      </c>
      <c r="H125" s="424">
        <v>68.2</v>
      </c>
      <c r="I125" s="423">
        <v>227.3</v>
      </c>
      <c r="J125" s="425">
        <v>295.39999999999998</v>
      </c>
      <c r="K125" s="424">
        <v>591.4</v>
      </c>
      <c r="L125" s="423">
        <v>268.2</v>
      </c>
      <c r="M125" s="422">
        <v>97.2</v>
      </c>
      <c r="N125" s="424">
        <v>34.6</v>
      </c>
      <c r="O125" s="423">
        <v>64.946799999999996</v>
      </c>
      <c r="P125" s="423">
        <v>280</v>
      </c>
      <c r="Q125" s="423">
        <v>29.5</v>
      </c>
      <c r="R125" s="423">
        <f t="shared" si="74"/>
        <v>409.04679999999996</v>
      </c>
      <c r="S125" s="425">
        <v>350.8</v>
      </c>
      <c r="T125" s="424">
        <v>63.4</v>
      </c>
      <c r="U125" s="423">
        <v>137.5</v>
      </c>
      <c r="V125" s="425">
        <f t="shared" si="75"/>
        <v>200.9</v>
      </c>
      <c r="W125" s="424">
        <v>435.2</v>
      </c>
      <c r="X125" s="423">
        <v>205.5</v>
      </c>
      <c r="Y125" s="422">
        <v>120.3</v>
      </c>
      <c r="Z125" s="424">
        <v>31.3</v>
      </c>
      <c r="AA125" s="423">
        <v>48.766599999999997</v>
      </c>
      <c r="AB125" s="423">
        <v>168.7</v>
      </c>
      <c r="AC125" s="423">
        <v>54.5</v>
      </c>
      <c r="AD125" s="423">
        <f t="shared" si="76"/>
        <v>303.26659999999998</v>
      </c>
      <c r="AE125" s="425">
        <v>261.2</v>
      </c>
      <c r="AF125" s="424">
        <v>80</v>
      </c>
      <c r="AG125" s="423">
        <v>80.7</v>
      </c>
      <c r="AH125" s="425">
        <f t="shared" si="77"/>
        <v>160.69999999999999</v>
      </c>
      <c r="AI125" s="424">
        <v>616.6</v>
      </c>
      <c r="AJ125" s="423">
        <v>209.4</v>
      </c>
      <c r="AK125" s="422">
        <v>103</v>
      </c>
      <c r="AL125" s="424">
        <v>7.8</v>
      </c>
      <c r="AM125" s="423">
        <v>12.6259</v>
      </c>
      <c r="AN125" s="423">
        <v>78.900000000000006</v>
      </c>
      <c r="AO125" s="429">
        <v>0</v>
      </c>
      <c r="AP125" s="423">
        <f t="shared" si="78"/>
        <v>99.325900000000004</v>
      </c>
      <c r="AQ125" s="425">
        <v>79.900000000000006</v>
      </c>
      <c r="AR125" s="424">
        <v>16.5</v>
      </c>
      <c r="AS125" s="423">
        <v>12.3</v>
      </c>
      <c r="AT125" s="425">
        <v>28.8</v>
      </c>
      <c r="AU125" s="424">
        <v>146.5</v>
      </c>
      <c r="AV125" s="423">
        <v>49.6</v>
      </c>
      <c r="AW125" s="422">
        <v>21.3</v>
      </c>
      <c r="AX125" s="424">
        <v>18.5</v>
      </c>
      <c r="AY125" s="423">
        <v>20.922900000000002</v>
      </c>
      <c r="AZ125" s="423">
        <v>115.7</v>
      </c>
      <c r="BA125" s="423" t="s">
        <v>241</v>
      </c>
      <c r="BB125" s="423">
        <f t="shared" si="79"/>
        <v>155.12290000000002</v>
      </c>
      <c r="BC125" s="425">
        <v>140.19999999999999</v>
      </c>
      <c r="BD125" s="427" t="s">
        <v>241</v>
      </c>
      <c r="BE125" s="426" t="s">
        <v>241</v>
      </c>
      <c r="BF125" s="425">
        <v>86.3</v>
      </c>
      <c r="BG125" s="424">
        <v>538.1</v>
      </c>
      <c r="BH125" s="423">
        <v>94.9</v>
      </c>
      <c r="BI125" s="422">
        <v>39.5</v>
      </c>
      <c r="BJ125" s="424">
        <v>4.0999999999999996</v>
      </c>
      <c r="BK125" s="423" t="s">
        <v>241</v>
      </c>
      <c r="BL125" s="423">
        <v>28</v>
      </c>
      <c r="BM125" s="423" t="s">
        <v>241</v>
      </c>
      <c r="BN125" s="423">
        <f t="shared" si="80"/>
        <v>32.1</v>
      </c>
      <c r="BO125" s="425">
        <v>23.3</v>
      </c>
      <c r="BP125" s="427" t="s">
        <v>241</v>
      </c>
      <c r="BQ125" s="426" t="s">
        <v>241</v>
      </c>
      <c r="BR125" s="425" t="s">
        <v>241</v>
      </c>
      <c r="BS125" s="423">
        <v>49.3</v>
      </c>
      <c r="BT125" s="423">
        <v>12.7</v>
      </c>
      <c r="BU125" s="422">
        <v>5.9</v>
      </c>
      <c r="BV125" s="424">
        <v>1.8</v>
      </c>
      <c r="BW125" s="423" t="s">
        <v>241</v>
      </c>
      <c r="BX125" s="423">
        <v>8</v>
      </c>
      <c r="BY125" s="423">
        <v>0</v>
      </c>
      <c r="BZ125" s="423">
        <f t="shared" si="81"/>
        <v>9.8000000000000007</v>
      </c>
      <c r="CA125" s="425">
        <v>8.4</v>
      </c>
      <c r="CB125" s="427" t="s">
        <v>241</v>
      </c>
      <c r="CC125" s="426" t="s">
        <v>241</v>
      </c>
      <c r="CD125" s="425">
        <v>14.6</v>
      </c>
      <c r="CE125" s="424">
        <v>57.8</v>
      </c>
      <c r="CF125" s="423">
        <v>8</v>
      </c>
      <c r="CG125" s="422">
        <v>3.9</v>
      </c>
      <c r="CH125" s="424">
        <v>189.9</v>
      </c>
      <c r="CI125" s="423">
        <v>266.2</v>
      </c>
      <c r="CJ125" s="423">
        <v>829.6</v>
      </c>
      <c r="CK125" s="423">
        <v>203.5</v>
      </c>
      <c r="CL125" s="423">
        <f t="shared" si="82"/>
        <v>1489.2</v>
      </c>
      <c r="CM125" s="425">
        <f t="shared" si="83"/>
        <v>1249.9000000000003</v>
      </c>
      <c r="CN125" s="424">
        <v>290.89999999999998</v>
      </c>
      <c r="CO125" s="423">
        <v>495.9</v>
      </c>
      <c r="CP125" s="425">
        <f t="shared" si="84"/>
        <v>786.8</v>
      </c>
      <c r="CQ125" s="424">
        <v>2434.8000000000002</v>
      </c>
      <c r="CR125" s="423">
        <v>848.3</v>
      </c>
      <c r="CS125" s="422">
        <f t="shared" si="85"/>
        <v>391.09999999999997</v>
      </c>
      <c r="CT125" s="422">
        <f t="shared" si="86"/>
        <v>5101.9000000000005</v>
      </c>
      <c r="CV125" s="412"/>
      <c r="CW125" s="415"/>
    </row>
    <row r="126" spans="1:101" ht="12.75" customHeight="1" x14ac:dyDescent="0.3">
      <c r="A126" s="446">
        <f t="shared" si="72"/>
        <v>43556</v>
      </c>
      <c r="B126" s="424">
        <v>88.6</v>
      </c>
      <c r="C126" s="423">
        <v>111.13249999999999</v>
      </c>
      <c r="D126" s="423">
        <v>148.4</v>
      </c>
      <c r="E126" s="423">
        <v>116.4</v>
      </c>
      <c r="F126" s="423">
        <f t="shared" si="73"/>
        <v>464.53250000000003</v>
      </c>
      <c r="G126" s="425">
        <v>368.3</v>
      </c>
      <c r="H126" s="424">
        <v>58.5</v>
      </c>
      <c r="I126" s="423">
        <v>218.3</v>
      </c>
      <c r="J126" s="425">
        <v>276.7</v>
      </c>
      <c r="K126" s="424">
        <v>554.5</v>
      </c>
      <c r="L126" s="423">
        <v>250.3</v>
      </c>
      <c r="M126" s="422">
        <v>90.2</v>
      </c>
      <c r="N126" s="424">
        <v>32.700000000000003</v>
      </c>
      <c r="O126" s="423">
        <v>60.049800000000005</v>
      </c>
      <c r="P126" s="423">
        <v>261</v>
      </c>
      <c r="Q126" s="423">
        <v>28.5</v>
      </c>
      <c r="R126" s="423">
        <f t="shared" si="74"/>
        <v>382.24979999999999</v>
      </c>
      <c r="S126" s="425">
        <v>322.8</v>
      </c>
      <c r="T126" s="424">
        <v>58</v>
      </c>
      <c r="U126" s="423">
        <v>132.5</v>
      </c>
      <c r="V126" s="425">
        <f t="shared" si="75"/>
        <v>190.5</v>
      </c>
      <c r="W126" s="424">
        <v>415.5</v>
      </c>
      <c r="X126" s="423">
        <v>190.8</v>
      </c>
      <c r="Y126" s="422">
        <v>119.1</v>
      </c>
      <c r="Z126" s="424">
        <v>29.3</v>
      </c>
      <c r="AA126" s="423">
        <v>45.838900000000002</v>
      </c>
      <c r="AB126" s="423">
        <v>160.4</v>
      </c>
      <c r="AC126" s="423">
        <v>50.7</v>
      </c>
      <c r="AD126" s="423">
        <f t="shared" si="76"/>
        <v>286.2389</v>
      </c>
      <c r="AE126" s="425">
        <v>244</v>
      </c>
      <c r="AF126" s="424">
        <v>79.599999999999994</v>
      </c>
      <c r="AG126" s="423">
        <v>79.900000000000006</v>
      </c>
      <c r="AH126" s="425">
        <f t="shared" si="77"/>
        <v>159.5</v>
      </c>
      <c r="AI126" s="424">
        <v>599.79999999999995</v>
      </c>
      <c r="AJ126" s="423">
        <v>195.8</v>
      </c>
      <c r="AK126" s="422">
        <v>95.2</v>
      </c>
      <c r="AL126" s="424">
        <v>7.2</v>
      </c>
      <c r="AM126" s="423">
        <v>11.946099999999999</v>
      </c>
      <c r="AN126" s="423">
        <v>73.900000000000006</v>
      </c>
      <c r="AO126" s="429">
        <v>0</v>
      </c>
      <c r="AP126" s="423">
        <f t="shared" si="78"/>
        <v>93.04610000000001</v>
      </c>
      <c r="AQ126" s="425">
        <v>74.3</v>
      </c>
      <c r="AR126" s="424">
        <v>16.2</v>
      </c>
      <c r="AS126" s="423">
        <v>12.3</v>
      </c>
      <c r="AT126" s="425">
        <v>28.5</v>
      </c>
      <c r="AU126" s="424">
        <v>145.5</v>
      </c>
      <c r="AV126" s="423">
        <v>47.9</v>
      </c>
      <c r="AW126" s="422">
        <v>17.7</v>
      </c>
      <c r="AX126" s="424">
        <v>17.8</v>
      </c>
      <c r="AY126" s="423">
        <v>19.767099999999999</v>
      </c>
      <c r="AZ126" s="423">
        <v>112.7</v>
      </c>
      <c r="BA126" s="423" t="s">
        <v>241</v>
      </c>
      <c r="BB126" s="423">
        <f t="shared" si="79"/>
        <v>150.2671</v>
      </c>
      <c r="BC126" s="425">
        <v>134</v>
      </c>
      <c r="BD126" s="427" t="s">
        <v>241</v>
      </c>
      <c r="BE126" s="426" t="s">
        <v>241</v>
      </c>
      <c r="BF126" s="425">
        <v>83.3</v>
      </c>
      <c r="BG126" s="424">
        <v>575.4</v>
      </c>
      <c r="BH126" s="423">
        <v>93.5</v>
      </c>
      <c r="BI126" s="422">
        <v>34.4</v>
      </c>
      <c r="BJ126" s="424">
        <v>3.7</v>
      </c>
      <c r="BK126" s="423" t="s">
        <v>241</v>
      </c>
      <c r="BL126" s="423">
        <v>26.7</v>
      </c>
      <c r="BM126" s="423" t="s">
        <v>241</v>
      </c>
      <c r="BN126" s="423">
        <f t="shared" si="80"/>
        <v>30.4</v>
      </c>
      <c r="BO126" s="425">
        <v>22.4</v>
      </c>
      <c r="BP126" s="427" t="s">
        <v>241</v>
      </c>
      <c r="BQ126" s="426" t="s">
        <v>241</v>
      </c>
      <c r="BR126" s="425" t="s">
        <v>241</v>
      </c>
      <c r="BS126" s="423">
        <v>45.5</v>
      </c>
      <c r="BT126" s="423">
        <v>12</v>
      </c>
      <c r="BU126" s="422">
        <v>6</v>
      </c>
      <c r="BV126" s="424">
        <v>1.6</v>
      </c>
      <c r="BW126" s="423" t="s">
        <v>241</v>
      </c>
      <c r="BX126" s="423">
        <v>8</v>
      </c>
      <c r="BY126" s="423">
        <v>0</v>
      </c>
      <c r="BZ126" s="423">
        <f t="shared" si="81"/>
        <v>9.6</v>
      </c>
      <c r="CA126" s="425">
        <v>8.1</v>
      </c>
      <c r="CB126" s="427" t="s">
        <v>241</v>
      </c>
      <c r="CC126" s="426" t="s">
        <v>241</v>
      </c>
      <c r="CD126" s="425">
        <v>17.5</v>
      </c>
      <c r="CE126" s="424">
        <v>58.3</v>
      </c>
      <c r="CF126" s="423">
        <v>8.4</v>
      </c>
      <c r="CG126" s="422">
        <v>2.8</v>
      </c>
      <c r="CH126" s="424">
        <v>181</v>
      </c>
      <c r="CI126" s="423">
        <v>248.8</v>
      </c>
      <c r="CJ126" s="423">
        <v>791.2</v>
      </c>
      <c r="CK126" s="423">
        <v>195.5</v>
      </c>
      <c r="CL126" s="423">
        <f t="shared" si="82"/>
        <v>1416.5</v>
      </c>
      <c r="CM126" s="425">
        <f t="shared" si="83"/>
        <v>1173.9000000000001</v>
      </c>
      <c r="CN126" s="424">
        <v>276.7</v>
      </c>
      <c r="CO126" s="423">
        <v>479.2</v>
      </c>
      <c r="CP126" s="425">
        <f t="shared" si="84"/>
        <v>755.9</v>
      </c>
      <c r="CQ126" s="424">
        <v>2394.4</v>
      </c>
      <c r="CR126" s="423">
        <v>798.7</v>
      </c>
      <c r="CS126" s="422">
        <f t="shared" si="85"/>
        <v>365.4</v>
      </c>
      <c r="CT126" s="422">
        <f t="shared" si="86"/>
        <v>4932.2</v>
      </c>
      <c r="CV126" s="412"/>
      <c r="CW126" s="415"/>
    </row>
    <row r="127" spans="1:101" ht="12.75" customHeight="1" x14ac:dyDescent="0.3">
      <c r="A127" s="446">
        <f t="shared" si="72"/>
        <v>43586</v>
      </c>
      <c r="B127" s="424">
        <v>89.5</v>
      </c>
      <c r="C127" s="423">
        <v>110.452</v>
      </c>
      <c r="D127" s="423">
        <v>150.6</v>
      </c>
      <c r="E127" s="423">
        <v>121.7</v>
      </c>
      <c r="F127" s="423">
        <f t="shared" si="73"/>
        <v>472.25200000000001</v>
      </c>
      <c r="G127" s="425">
        <v>370.9</v>
      </c>
      <c r="H127" s="424">
        <v>66.5</v>
      </c>
      <c r="I127" s="423">
        <v>219.1</v>
      </c>
      <c r="J127" s="425">
        <v>285.60000000000002</v>
      </c>
      <c r="K127" s="424">
        <v>598.20000000000005</v>
      </c>
      <c r="L127" s="423">
        <v>270.8</v>
      </c>
      <c r="M127" s="422">
        <v>77.2</v>
      </c>
      <c r="N127" s="424">
        <v>33.4</v>
      </c>
      <c r="O127" s="423">
        <v>59.872999999999998</v>
      </c>
      <c r="P127" s="423">
        <v>274.89999999999998</v>
      </c>
      <c r="Q127" s="423">
        <v>31</v>
      </c>
      <c r="R127" s="423">
        <f t="shared" si="74"/>
        <v>399.173</v>
      </c>
      <c r="S127" s="425">
        <v>339.4</v>
      </c>
      <c r="T127" s="424">
        <v>53.5</v>
      </c>
      <c r="U127" s="423">
        <v>130.30000000000001</v>
      </c>
      <c r="V127" s="425">
        <f t="shared" si="75"/>
        <v>183.8</v>
      </c>
      <c r="W127" s="424">
        <v>439.5</v>
      </c>
      <c r="X127" s="423">
        <v>203.6</v>
      </c>
      <c r="Y127" s="422">
        <v>119.2</v>
      </c>
      <c r="Z127" s="424">
        <v>30.3</v>
      </c>
      <c r="AA127" s="423">
        <v>46.512999999999998</v>
      </c>
      <c r="AB127" s="423">
        <v>169</v>
      </c>
      <c r="AC127" s="423">
        <v>56</v>
      </c>
      <c r="AD127" s="423">
        <f t="shared" si="76"/>
        <v>301.81299999999999</v>
      </c>
      <c r="AE127" s="425">
        <v>259.39999999999998</v>
      </c>
      <c r="AF127" s="424">
        <v>78.5</v>
      </c>
      <c r="AG127" s="423">
        <v>72.900000000000006</v>
      </c>
      <c r="AH127" s="425">
        <f t="shared" si="77"/>
        <v>151.4</v>
      </c>
      <c r="AI127" s="424">
        <v>679.3</v>
      </c>
      <c r="AJ127" s="423">
        <v>217.5</v>
      </c>
      <c r="AK127" s="422">
        <v>104.2</v>
      </c>
      <c r="AL127" s="424">
        <v>7.4</v>
      </c>
      <c r="AM127" s="423">
        <v>11.244</v>
      </c>
      <c r="AN127" s="423">
        <v>76.900000000000006</v>
      </c>
      <c r="AO127" s="429">
        <v>0</v>
      </c>
      <c r="AP127" s="423">
        <f t="shared" si="78"/>
        <v>95.544000000000011</v>
      </c>
      <c r="AQ127" s="423">
        <v>77.2</v>
      </c>
      <c r="AR127" s="424" t="s">
        <v>241</v>
      </c>
      <c r="AS127" s="423" t="s">
        <v>241</v>
      </c>
      <c r="AT127" s="425">
        <v>27.8</v>
      </c>
      <c r="AU127" s="424">
        <v>161.69999999999999</v>
      </c>
      <c r="AV127" s="423">
        <v>51.6</v>
      </c>
      <c r="AW127" s="422">
        <v>20.6</v>
      </c>
      <c r="AX127" s="424">
        <v>18</v>
      </c>
      <c r="AY127" s="423">
        <v>19.824000000000002</v>
      </c>
      <c r="AZ127" s="423">
        <v>116.4</v>
      </c>
      <c r="BA127" s="423" t="s">
        <v>241</v>
      </c>
      <c r="BB127" s="423">
        <f t="shared" si="79"/>
        <v>154.22399999999999</v>
      </c>
      <c r="BC127" s="425">
        <v>138.19999999999999</v>
      </c>
      <c r="BD127" s="427" t="s">
        <v>241</v>
      </c>
      <c r="BE127" s="426" t="s">
        <v>241</v>
      </c>
      <c r="BF127" s="425">
        <v>83.2</v>
      </c>
      <c r="BG127" s="424">
        <v>628.9</v>
      </c>
      <c r="BH127" s="423">
        <v>100.2</v>
      </c>
      <c r="BI127" s="422">
        <v>36.299999999999997</v>
      </c>
      <c r="BJ127" s="424">
        <v>3.8</v>
      </c>
      <c r="BK127" s="423">
        <v>3.0640000000000001</v>
      </c>
      <c r="BL127" s="423">
        <v>27.3</v>
      </c>
      <c r="BM127" s="423" t="s">
        <v>241</v>
      </c>
      <c r="BN127" s="423">
        <f t="shared" si="80"/>
        <v>34.164000000000001</v>
      </c>
      <c r="BO127" s="425">
        <v>22.7</v>
      </c>
      <c r="BP127" s="427" t="s">
        <v>241</v>
      </c>
      <c r="BQ127" s="426" t="s">
        <v>241</v>
      </c>
      <c r="BR127" s="425" t="s">
        <v>241</v>
      </c>
      <c r="BS127" s="423">
        <v>47.6</v>
      </c>
      <c r="BT127" s="423">
        <v>12.4</v>
      </c>
      <c r="BU127" s="422">
        <v>6</v>
      </c>
      <c r="BV127" s="424">
        <v>1.9</v>
      </c>
      <c r="BW127" s="423">
        <v>0.55500000000000005</v>
      </c>
      <c r="BX127" s="423">
        <v>8.6999999999999993</v>
      </c>
      <c r="BY127" s="423">
        <v>0</v>
      </c>
      <c r="BZ127" s="423">
        <f t="shared" si="81"/>
        <v>11.154999999999999</v>
      </c>
      <c r="CA127" s="425">
        <v>8.9</v>
      </c>
      <c r="CB127" s="427" t="s">
        <v>241</v>
      </c>
      <c r="CC127" s="426" t="s">
        <v>241</v>
      </c>
      <c r="CD127" s="425">
        <v>29.8</v>
      </c>
      <c r="CE127" s="424">
        <v>66.2</v>
      </c>
      <c r="CF127" s="423">
        <v>9.1</v>
      </c>
      <c r="CG127" s="422">
        <v>5.2</v>
      </c>
      <c r="CH127" s="424">
        <v>184.2</v>
      </c>
      <c r="CI127" s="423">
        <v>251.5</v>
      </c>
      <c r="CJ127" s="423">
        <v>823.7</v>
      </c>
      <c r="CK127" s="423">
        <v>208.6</v>
      </c>
      <c r="CL127" s="423">
        <f t="shared" si="82"/>
        <v>1468</v>
      </c>
      <c r="CM127" s="425">
        <f t="shared" si="83"/>
        <v>1216.7</v>
      </c>
      <c r="CN127" s="424">
        <v>292.2</v>
      </c>
      <c r="CO127" s="423">
        <v>469.4</v>
      </c>
      <c r="CP127" s="425">
        <f t="shared" si="84"/>
        <v>761.59999999999991</v>
      </c>
      <c r="CQ127" s="424">
        <v>2621.4</v>
      </c>
      <c r="CR127" s="423">
        <v>865.4</v>
      </c>
      <c r="CS127" s="422">
        <f t="shared" si="85"/>
        <v>368.70000000000005</v>
      </c>
      <c r="CT127" s="422">
        <f t="shared" si="86"/>
        <v>5219.7</v>
      </c>
      <c r="CV127" s="412"/>
      <c r="CW127" s="415"/>
    </row>
    <row r="128" spans="1:101" ht="12.75" customHeight="1" x14ac:dyDescent="0.3">
      <c r="A128" s="446">
        <f t="shared" si="72"/>
        <v>43617</v>
      </c>
      <c r="B128" s="424">
        <v>82.6</v>
      </c>
      <c r="C128" s="423">
        <v>106.9062</v>
      </c>
      <c r="D128" s="423">
        <v>141.5</v>
      </c>
      <c r="E128" s="423">
        <v>113.4</v>
      </c>
      <c r="F128" s="423">
        <f t="shared" si="73"/>
        <v>444.40620000000001</v>
      </c>
      <c r="G128" s="425">
        <v>352.3</v>
      </c>
      <c r="H128" s="424">
        <v>57.1</v>
      </c>
      <c r="I128" s="423">
        <v>220.1</v>
      </c>
      <c r="J128" s="425">
        <v>277.2</v>
      </c>
      <c r="K128" s="424">
        <v>536.29999999999995</v>
      </c>
      <c r="L128" s="423">
        <v>246</v>
      </c>
      <c r="M128" s="422">
        <v>72</v>
      </c>
      <c r="N128" s="424">
        <v>33</v>
      </c>
      <c r="O128" s="423">
        <v>59.392099999999999</v>
      </c>
      <c r="P128" s="423">
        <v>269</v>
      </c>
      <c r="Q128" s="423">
        <v>29.9</v>
      </c>
      <c r="R128" s="423">
        <f t="shared" si="74"/>
        <v>391.2921</v>
      </c>
      <c r="S128" s="425">
        <v>328.3</v>
      </c>
      <c r="T128" s="424">
        <v>55.9</v>
      </c>
      <c r="U128" s="423">
        <v>134.1</v>
      </c>
      <c r="V128" s="425">
        <f t="shared" si="75"/>
        <v>190</v>
      </c>
      <c r="W128" s="424">
        <v>411.8</v>
      </c>
      <c r="X128" s="423">
        <v>210</v>
      </c>
      <c r="Y128" s="422">
        <v>114.1</v>
      </c>
      <c r="Z128" s="424">
        <v>28.1</v>
      </c>
      <c r="AA128" s="423">
        <v>45.6629</v>
      </c>
      <c r="AB128" s="423">
        <v>158.1</v>
      </c>
      <c r="AC128" s="423">
        <v>52</v>
      </c>
      <c r="AD128" s="423">
        <f t="shared" si="76"/>
        <v>283.86289999999997</v>
      </c>
      <c r="AE128" s="425">
        <v>242.5</v>
      </c>
      <c r="AF128" s="424">
        <v>76.900000000000006</v>
      </c>
      <c r="AG128" s="423">
        <v>76.5</v>
      </c>
      <c r="AH128" s="425">
        <f t="shared" si="77"/>
        <v>153.4</v>
      </c>
      <c r="AI128" s="424">
        <v>644</v>
      </c>
      <c r="AJ128" s="423">
        <v>205.8</v>
      </c>
      <c r="AK128" s="422">
        <v>98.2</v>
      </c>
      <c r="AL128" s="424">
        <v>7.1</v>
      </c>
      <c r="AM128" s="423">
        <v>11.455500000000001</v>
      </c>
      <c r="AN128" s="423">
        <v>76.2</v>
      </c>
      <c r="AO128" s="429">
        <v>0</v>
      </c>
      <c r="AP128" s="423">
        <f t="shared" si="78"/>
        <v>94.755500000000012</v>
      </c>
      <c r="AQ128" s="423">
        <v>78.2</v>
      </c>
      <c r="AR128" s="424" t="s">
        <v>241</v>
      </c>
      <c r="AS128" s="423" t="s">
        <v>241</v>
      </c>
      <c r="AT128" s="425">
        <v>27.4</v>
      </c>
      <c r="AU128" s="424">
        <v>140.4</v>
      </c>
      <c r="AV128" s="423">
        <v>49</v>
      </c>
      <c r="AW128" s="422">
        <v>21.1</v>
      </c>
      <c r="AX128" s="424">
        <v>16.600000000000001</v>
      </c>
      <c r="AY128" s="423">
        <v>18.390999999999998</v>
      </c>
      <c r="AZ128" s="423">
        <v>106.4</v>
      </c>
      <c r="BA128" s="423" t="s">
        <v>241</v>
      </c>
      <c r="BB128" s="423">
        <f t="shared" si="79"/>
        <v>141.39100000000002</v>
      </c>
      <c r="BC128" s="425">
        <v>128.5</v>
      </c>
      <c r="BD128" s="427" t="s">
        <v>241</v>
      </c>
      <c r="BE128" s="426" t="s">
        <v>241</v>
      </c>
      <c r="BF128" s="425">
        <v>80</v>
      </c>
      <c r="BG128" s="424">
        <v>579</v>
      </c>
      <c r="BH128" s="423">
        <v>92.8</v>
      </c>
      <c r="BI128" s="422">
        <v>32.9</v>
      </c>
      <c r="BJ128" s="424">
        <v>3.5</v>
      </c>
      <c r="BK128" s="423" t="s">
        <v>241</v>
      </c>
      <c r="BL128" s="423">
        <v>24.8</v>
      </c>
      <c r="BM128" s="423" t="s">
        <v>241</v>
      </c>
      <c r="BN128" s="423">
        <f t="shared" si="80"/>
        <v>28.3</v>
      </c>
      <c r="BO128" s="425">
        <v>21</v>
      </c>
      <c r="BP128" s="427" t="s">
        <v>241</v>
      </c>
      <c r="BQ128" s="426" t="s">
        <v>241</v>
      </c>
      <c r="BR128" s="425" t="s">
        <v>241</v>
      </c>
      <c r="BS128" s="423">
        <v>41.5</v>
      </c>
      <c r="BT128" s="423">
        <v>11.2</v>
      </c>
      <c r="BU128" s="422">
        <v>5.9</v>
      </c>
      <c r="BV128" s="424">
        <v>2</v>
      </c>
      <c r="BW128" s="423" t="s">
        <v>241</v>
      </c>
      <c r="BX128" s="423">
        <v>8.1999999999999993</v>
      </c>
      <c r="BY128" s="423">
        <v>0</v>
      </c>
      <c r="BZ128" s="423">
        <f t="shared" si="81"/>
        <v>10.199999999999999</v>
      </c>
      <c r="CA128" s="425">
        <v>8.1999999999999993</v>
      </c>
      <c r="CB128" s="427" t="s">
        <v>241</v>
      </c>
      <c r="CC128" s="426" t="s">
        <v>241</v>
      </c>
      <c r="CD128" s="425">
        <v>16.600000000000001</v>
      </c>
      <c r="CE128" s="424">
        <v>64.900000000000006</v>
      </c>
      <c r="CF128" s="423">
        <v>10.199999999999999</v>
      </c>
      <c r="CG128" s="422">
        <v>5.0999999999999996</v>
      </c>
      <c r="CH128" s="424">
        <v>172.8</v>
      </c>
      <c r="CI128" s="423">
        <v>241.9</v>
      </c>
      <c r="CJ128" s="423">
        <v>784.3</v>
      </c>
      <c r="CK128" s="423">
        <v>195.2</v>
      </c>
      <c r="CL128" s="423">
        <f t="shared" si="82"/>
        <v>1394.2</v>
      </c>
      <c r="CM128" s="425">
        <f t="shared" si="83"/>
        <v>1159.0000000000002</v>
      </c>
      <c r="CN128" s="424">
        <v>266.60000000000002</v>
      </c>
      <c r="CO128" s="423">
        <v>478</v>
      </c>
      <c r="CP128" s="425">
        <f t="shared" si="84"/>
        <v>744.6</v>
      </c>
      <c r="CQ128" s="424">
        <v>2418.1</v>
      </c>
      <c r="CR128" s="423">
        <v>825</v>
      </c>
      <c r="CS128" s="422">
        <f t="shared" si="85"/>
        <v>349.3</v>
      </c>
      <c r="CT128" s="422">
        <f t="shared" si="86"/>
        <v>4906.2</v>
      </c>
      <c r="CV128" s="412"/>
      <c r="CW128" s="415"/>
    </row>
    <row r="129" spans="1:101" ht="12.75" customHeight="1" x14ac:dyDescent="0.3">
      <c r="A129" s="446">
        <f t="shared" si="72"/>
        <v>43647</v>
      </c>
      <c r="B129" s="424">
        <v>85.8</v>
      </c>
      <c r="C129" s="423">
        <v>112.23</v>
      </c>
      <c r="D129" s="423">
        <v>150.69999999999999</v>
      </c>
      <c r="E129" s="423">
        <v>116.4</v>
      </c>
      <c r="F129" s="423">
        <f t="shared" si="73"/>
        <v>465.13</v>
      </c>
      <c r="G129" s="425">
        <v>366</v>
      </c>
      <c r="H129" s="424">
        <v>69.2</v>
      </c>
      <c r="I129" s="423">
        <v>225.4</v>
      </c>
      <c r="J129" s="425">
        <v>294.5</v>
      </c>
      <c r="K129" s="424">
        <v>563.70000000000005</v>
      </c>
      <c r="L129" s="423">
        <v>262.89999999999998</v>
      </c>
      <c r="M129" s="422">
        <v>81.5</v>
      </c>
      <c r="N129" s="424">
        <v>32.700000000000003</v>
      </c>
      <c r="O129" s="423">
        <v>60.134999999999998</v>
      </c>
      <c r="P129" s="423">
        <v>264.2</v>
      </c>
      <c r="Q129" s="423">
        <v>29.5</v>
      </c>
      <c r="R129" s="423">
        <f t="shared" si="74"/>
        <v>386.53499999999997</v>
      </c>
      <c r="S129" s="425">
        <v>330.3</v>
      </c>
      <c r="T129" s="424">
        <v>64.900000000000006</v>
      </c>
      <c r="U129" s="423">
        <v>140.19999999999999</v>
      </c>
      <c r="V129" s="425">
        <f t="shared" si="75"/>
        <v>205.1</v>
      </c>
      <c r="W129" s="424">
        <v>402.4</v>
      </c>
      <c r="X129" s="423">
        <v>201</v>
      </c>
      <c r="Y129" s="422">
        <v>120.3</v>
      </c>
      <c r="Z129" s="424">
        <v>30.6</v>
      </c>
      <c r="AA129" s="423">
        <v>49.248899999999999</v>
      </c>
      <c r="AB129" s="423">
        <v>168.7</v>
      </c>
      <c r="AC129" s="423">
        <v>54.5</v>
      </c>
      <c r="AD129" s="423">
        <f t="shared" si="76"/>
        <v>303.0489</v>
      </c>
      <c r="AE129" s="425">
        <v>258.3</v>
      </c>
      <c r="AF129" s="424">
        <v>98.4</v>
      </c>
      <c r="AG129" s="423">
        <v>86.6</v>
      </c>
      <c r="AH129" s="425">
        <f t="shared" si="77"/>
        <v>185</v>
      </c>
      <c r="AI129" s="424">
        <v>715.6</v>
      </c>
      <c r="AJ129" s="423">
        <v>218.6</v>
      </c>
      <c r="AK129" s="422">
        <v>105.8</v>
      </c>
      <c r="AL129" s="424">
        <v>7.2</v>
      </c>
      <c r="AM129" s="423">
        <v>10.754299999999999</v>
      </c>
      <c r="AN129" s="423">
        <v>78.400000000000006</v>
      </c>
      <c r="AO129" s="429">
        <v>0</v>
      </c>
      <c r="AP129" s="423">
        <f t="shared" si="78"/>
        <v>96.354300000000009</v>
      </c>
      <c r="AQ129" s="423">
        <v>72.900000000000006</v>
      </c>
      <c r="AR129" s="424" t="s">
        <v>241</v>
      </c>
      <c r="AS129" s="423" t="s">
        <v>241</v>
      </c>
      <c r="AT129" s="425">
        <v>29.6</v>
      </c>
      <c r="AU129" s="424">
        <v>143.6</v>
      </c>
      <c r="AV129" s="423">
        <v>51.3</v>
      </c>
      <c r="AW129" s="422">
        <v>21.2</v>
      </c>
      <c r="AX129" s="424">
        <v>17.899999999999999</v>
      </c>
      <c r="AY129" s="423">
        <v>19.859400000000001</v>
      </c>
      <c r="AZ129" s="423">
        <v>115.1</v>
      </c>
      <c r="BA129" s="423" t="s">
        <v>241</v>
      </c>
      <c r="BB129" s="423">
        <f t="shared" si="79"/>
        <v>152.85939999999999</v>
      </c>
      <c r="BC129" s="425">
        <v>136.80000000000001</v>
      </c>
      <c r="BD129" s="427" t="s">
        <v>241</v>
      </c>
      <c r="BE129" s="426" t="s">
        <v>241</v>
      </c>
      <c r="BF129" s="425">
        <v>86.5</v>
      </c>
      <c r="BG129" s="424">
        <v>549.20000000000005</v>
      </c>
      <c r="BH129" s="423">
        <v>98.2</v>
      </c>
      <c r="BI129" s="422">
        <v>31.3</v>
      </c>
      <c r="BJ129" s="424">
        <v>3.7</v>
      </c>
      <c r="BK129" s="423" t="s">
        <v>241</v>
      </c>
      <c r="BL129" s="423">
        <v>26.2</v>
      </c>
      <c r="BM129" s="423" t="s">
        <v>241</v>
      </c>
      <c r="BN129" s="423">
        <f t="shared" si="80"/>
        <v>29.9</v>
      </c>
      <c r="BO129" s="425">
        <v>21.9</v>
      </c>
      <c r="BP129" s="427" t="s">
        <v>241</v>
      </c>
      <c r="BQ129" s="426" t="s">
        <v>241</v>
      </c>
      <c r="BR129" s="425" t="s">
        <v>241</v>
      </c>
      <c r="BS129" s="423">
        <v>44.4</v>
      </c>
      <c r="BT129" s="423">
        <v>11.4</v>
      </c>
      <c r="BU129" s="422">
        <v>5.6</v>
      </c>
      <c r="BV129" s="424">
        <v>2.1</v>
      </c>
      <c r="BW129" s="423" t="s">
        <v>241</v>
      </c>
      <c r="BX129" s="423">
        <v>9.5</v>
      </c>
      <c r="BY129" s="423">
        <v>0</v>
      </c>
      <c r="BZ129" s="423">
        <f t="shared" si="81"/>
        <v>11.6</v>
      </c>
      <c r="CA129" s="425">
        <v>9</v>
      </c>
      <c r="CB129" s="427" t="s">
        <v>241</v>
      </c>
      <c r="CC129" s="426" t="s">
        <v>241</v>
      </c>
      <c r="CD129" s="425">
        <v>19.2</v>
      </c>
      <c r="CE129" s="424">
        <v>62.4</v>
      </c>
      <c r="CF129" s="423">
        <v>11</v>
      </c>
      <c r="CG129" s="422">
        <v>5.0999999999999996</v>
      </c>
      <c r="CH129" s="424">
        <v>179.9</v>
      </c>
      <c r="CI129" s="423">
        <v>252.3</v>
      </c>
      <c r="CJ129" s="423">
        <v>812.8</v>
      </c>
      <c r="CK129" s="423">
        <v>200.3</v>
      </c>
      <c r="CL129" s="423">
        <f t="shared" si="82"/>
        <v>1445.3</v>
      </c>
      <c r="CM129" s="425">
        <f t="shared" si="83"/>
        <v>1195.2</v>
      </c>
      <c r="CN129" s="424">
        <v>318.5</v>
      </c>
      <c r="CO129" s="423">
        <v>501.5</v>
      </c>
      <c r="CP129" s="425">
        <f t="shared" si="84"/>
        <v>820</v>
      </c>
      <c r="CQ129" s="424">
        <v>2481.1999999999998</v>
      </c>
      <c r="CR129" s="423">
        <v>854.5</v>
      </c>
      <c r="CS129" s="422">
        <f t="shared" si="85"/>
        <v>370.80000000000007</v>
      </c>
      <c r="CT129" s="422">
        <f t="shared" si="86"/>
        <v>5117.3</v>
      </c>
      <c r="CV129" s="412"/>
      <c r="CW129" s="415"/>
    </row>
    <row r="130" spans="1:101" ht="12.75" customHeight="1" x14ac:dyDescent="0.3">
      <c r="A130" s="446">
        <f t="shared" si="72"/>
        <v>43678</v>
      </c>
      <c r="B130" s="424">
        <v>87.7</v>
      </c>
      <c r="C130" s="423">
        <v>115.35719999999999</v>
      </c>
      <c r="D130" s="423">
        <v>151.4</v>
      </c>
      <c r="E130" s="423">
        <v>120.1</v>
      </c>
      <c r="F130" s="423">
        <f t="shared" si="73"/>
        <v>474.55719999999997</v>
      </c>
      <c r="G130" s="425">
        <v>373</v>
      </c>
      <c r="H130" s="424">
        <v>61.8</v>
      </c>
      <c r="I130" s="423">
        <v>226.4</v>
      </c>
      <c r="J130" s="425">
        <v>288.10000000000002</v>
      </c>
      <c r="K130" s="424">
        <v>577.1</v>
      </c>
      <c r="L130" s="423">
        <v>268.3</v>
      </c>
      <c r="M130" s="422">
        <v>68.2</v>
      </c>
      <c r="N130" s="424">
        <v>33.1</v>
      </c>
      <c r="O130" s="423">
        <v>61.549199999999999</v>
      </c>
      <c r="P130" s="423">
        <v>271.39999999999998</v>
      </c>
      <c r="Q130" s="423">
        <v>28.8</v>
      </c>
      <c r="R130" s="423">
        <f t="shared" si="74"/>
        <v>394.8492</v>
      </c>
      <c r="S130" s="425">
        <v>342</v>
      </c>
      <c r="T130" s="424">
        <v>59.4</v>
      </c>
      <c r="U130" s="423">
        <v>132.30000000000001</v>
      </c>
      <c r="V130" s="425">
        <f t="shared" si="75"/>
        <v>191.70000000000002</v>
      </c>
      <c r="W130" s="424">
        <v>405.3</v>
      </c>
      <c r="X130" s="423">
        <v>199.6</v>
      </c>
      <c r="Y130" s="422">
        <v>120.2</v>
      </c>
      <c r="Z130" s="424">
        <v>30.9</v>
      </c>
      <c r="AA130" s="423">
        <v>50.482500000000002</v>
      </c>
      <c r="AB130" s="423">
        <v>170</v>
      </c>
      <c r="AC130" s="423">
        <v>55.4</v>
      </c>
      <c r="AD130" s="423">
        <f t="shared" si="76"/>
        <v>306.78249999999997</v>
      </c>
      <c r="AE130" s="425">
        <v>262.2</v>
      </c>
      <c r="AF130" s="424">
        <v>85</v>
      </c>
      <c r="AG130" s="423">
        <v>83.4</v>
      </c>
      <c r="AH130" s="425">
        <f t="shared" si="77"/>
        <v>168.4</v>
      </c>
      <c r="AI130" s="424">
        <v>691.8</v>
      </c>
      <c r="AJ130" s="423">
        <v>221.3</v>
      </c>
      <c r="AK130" s="422">
        <v>112.3</v>
      </c>
      <c r="AL130" s="424">
        <v>7.7</v>
      </c>
      <c r="AM130" s="423">
        <v>12.097299999999999</v>
      </c>
      <c r="AN130" s="423">
        <v>84.5</v>
      </c>
      <c r="AO130" s="429">
        <v>0</v>
      </c>
      <c r="AP130" s="423">
        <f t="shared" si="78"/>
        <v>104.29730000000001</v>
      </c>
      <c r="AQ130" s="423">
        <v>78.599999999999994</v>
      </c>
      <c r="AR130" s="424" t="s">
        <v>241</v>
      </c>
      <c r="AS130" s="423" t="s">
        <v>241</v>
      </c>
      <c r="AT130" s="425">
        <v>29.3</v>
      </c>
      <c r="AU130" s="424">
        <v>142.69999999999999</v>
      </c>
      <c r="AV130" s="423">
        <v>49</v>
      </c>
      <c r="AW130" s="422">
        <v>21.5</v>
      </c>
      <c r="AX130" s="424">
        <v>18</v>
      </c>
      <c r="AY130" s="423">
        <v>20.2712</v>
      </c>
      <c r="AZ130" s="423">
        <v>113.4</v>
      </c>
      <c r="BA130" s="423" t="s">
        <v>241</v>
      </c>
      <c r="BB130" s="423">
        <f t="shared" si="79"/>
        <v>151.6712</v>
      </c>
      <c r="BC130" s="425">
        <v>134</v>
      </c>
      <c r="BD130" s="427" t="s">
        <v>241</v>
      </c>
      <c r="BE130" s="426" t="s">
        <v>241</v>
      </c>
      <c r="BF130" s="425">
        <v>82.7</v>
      </c>
      <c r="BG130" s="424">
        <v>588.1</v>
      </c>
      <c r="BH130" s="423">
        <v>96.7</v>
      </c>
      <c r="BI130" s="422">
        <v>34</v>
      </c>
      <c r="BJ130" s="424">
        <v>3.8</v>
      </c>
      <c r="BK130" s="423" t="s">
        <v>241</v>
      </c>
      <c r="BL130" s="423">
        <v>26.1</v>
      </c>
      <c r="BM130" s="423" t="s">
        <v>241</v>
      </c>
      <c r="BN130" s="423">
        <f t="shared" si="80"/>
        <v>29.900000000000002</v>
      </c>
      <c r="BO130" s="425">
        <v>21.6</v>
      </c>
      <c r="BP130" s="427" t="s">
        <v>241</v>
      </c>
      <c r="BQ130" s="426" t="s">
        <v>241</v>
      </c>
      <c r="BR130" s="425" t="s">
        <v>241</v>
      </c>
      <c r="BS130" s="423">
        <v>44.1</v>
      </c>
      <c r="BT130" s="423">
        <v>11.4</v>
      </c>
      <c r="BU130" s="422">
        <v>5.9</v>
      </c>
      <c r="BV130" s="424">
        <v>1.9</v>
      </c>
      <c r="BW130" s="423" t="s">
        <v>241</v>
      </c>
      <c r="BX130" s="423">
        <v>9.5</v>
      </c>
      <c r="BY130" s="423">
        <v>0</v>
      </c>
      <c r="BZ130" s="423">
        <f t="shared" si="81"/>
        <v>11.4</v>
      </c>
      <c r="CA130" s="425">
        <v>8.5</v>
      </c>
      <c r="CB130" s="427" t="s">
        <v>241</v>
      </c>
      <c r="CC130" s="426" t="s">
        <v>241</v>
      </c>
      <c r="CD130" s="425">
        <v>17.399999999999999</v>
      </c>
      <c r="CE130" s="424">
        <v>63.2</v>
      </c>
      <c r="CF130" s="423">
        <v>10.199999999999999</v>
      </c>
      <c r="CG130" s="422">
        <v>5.2</v>
      </c>
      <c r="CH130" s="424">
        <v>183.1</v>
      </c>
      <c r="CI130" s="423">
        <v>259.8</v>
      </c>
      <c r="CJ130" s="423">
        <v>826.4</v>
      </c>
      <c r="CK130" s="423">
        <v>204.2</v>
      </c>
      <c r="CL130" s="423">
        <f t="shared" si="82"/>
        <v>1473.5</v>
      </c>
      <c r="CM130" s="425">
        <f t="shared" si="83"/>
        <v>1219.8999999999999</v>
      </c>
      <c r="CN130" s="424">
        <v>290</v>
      </c>
      <c r="CO130" s="423">
        <v>487.7</v>
      </c>
      <c r="CP130" s="425">
        <f t="shared" si="84"/>
        <v>777.7</v>
      </c>
      <c r="CQ130" s="424">
        <v>2512.1999999999998</v>
      </c>
      <c r="CR130" s="423">
        <v>856.5</v>
      </c>
      <c r="CS130" s="422">
        <f t="shared" si="85"/>
        <v>367.29999999999995</v>
      </c>
      <c r="CT130" s="422">
        <f t="shared" si="86"/>
        <v>5130.7</v>
      </c>
      <c r="CV130" s="412"/>
      <c r="CW130" s="415"/>
    </row>
    <row r="131" spans="1:101" ht="12.75" customHeight="1" x14ac:dyDescent="0.3">
      <c r="A131" s="446">
        <f t="shared" si="72"/>
        <v>43709</v>
      </c>
      <c r="B131" s="424">
        <v>83.6</v>
      </c>
      <c r="C131" s="423">
        <v>108.58110000000001</v>
      </c>
      <c r="D131" s="423">
        <v>142</v>
      </c>
      <c r="E131" s="423">
        <v>111</v>
      </c>
      <c r="F131" s="423">
        <f t="shared" si="73"/>
        <v>445.18110000000001</v>
      </c>
      <c r="G131" s="425">
        <v>349.4</v>
      </c>
      <c r="H131" s="424">
        <v>64.5</v>
      </c>
      <c r="I131" s="423">
        <v>215.6</v>
      </c>
      <c r="J131" s="425">
        <v>280.10000000000002</v>
      </c>
      <c r="K131" s="424">
        <v>551.1</v>
      </c>
      <c r="L131" s="423">
        <v>263</v>
      </c>
      <c r="M131" s="422">
        <v>68</v>
      </c>
      <c r="N131" s="424">
        <v>32</v>
      </c>
      <c r="O131" s="423">
        <v>58.657899999999998</v>
      </c>
      <c r="P131" s="423">
        <v>258</v>
      </c>
      <c r="Q131" s="423">
        <v>27.7</v>
      </c>
      <c r="R131" s="423">
        <f t="shared" si="74"/>
        <v>376.35789999999997</v>
      </c>
      <c r="S131" s="425">
        <v>322.8</v>
      </c>
      <c r="T131" s="424">
        <v>58.4</v>
      </c>
      <c r="U131" s="423">
        <v>130.5</v>
      </c>
      <c r="V131" s="425">
        <f t="shared" si="75"/>
        <v>188.9</v>
      </c>
      <c r="W131" s="424">
        <v>422.9</v>
      </c>
      <c r="X131" s="423">
        <v>194.3</v>
      </c>
      <c r="Y131" s="422">
        <v>110.7</v>
      </c>
      <c r="Z131" s="424">
        <v>29.7</v>
      </c>
      <c r="AA131" s="423">
        <v>48.185000000000002</v>
      </c>
      <c r="AB131" s="423">
        <v>160.19999999999999</v>
      </c>
      <c r="AC131" s="423">
        <v>53.1</v>
      </c>
      <c r="AD131" s="423">
        <f t="shared" si="76"/>
        <v>291.185</v>
      </c>
      <c r="AE131" s="425">
        <v>247.8</v>
      </c>
      <c r="AF131" s="424">
        <v>87</v>
      </c>
      <c r="AG131" s="423">
        <v>79.099999999999994</v>
      </c>
      <c r="AH131" s="425">
        <f t="shared" si="77"/>
        <v>166.1</v>
      </c>
      <c r="AI131" s="424">
        <v>678.3</v>
      </c>
      <c r="AJ131" s="423">
        <v>218.3</v>
      </c>
      <c r="AK131" s="422">
        <v>104.4</v>
      </c>
      <c r="AL131" s="424">
        <v>6.9</v>
      </c>
      <c r="AM131" s="423">
        <v>10.8416</v>
      </c>
      <c r="AN131" s="423">
        <v>76.599999999999994</v>
      </c>
      <c r="AO131" s="429">
        <v>0</v>
      </c>
      <c r="AP131" s="423">
        <f t="shared" si="78"/>
        <v>94.3416</v>
      </c>
      <c r="AQ131" s="423">
        <v>70.400000000000006</v>
      </c>
      <c r="AR131" s="424" t="s">
        <v>241</v>
      </c>
      <c r="AS131" s="423" t="s">
        <v>241</v>
      </c>
      <c r="AT131" s="425">
        <v>29.1</v>
      </c>
      <c r="AU131" s="424">
        <v>149.80000000000001</v>
      </c>
      <c r="AV131" s="423">
        <v>48.9</v>
      </c>
      <c r="AW131" s="422">
        <v>18.600000000000001</v>
      </c>
      <c r="AX131" s="424">
        <v>17.899999999999999</v>
      </c>
      <c r="AY131" s="423">
        <v>20.036099999999998</v>
      </c>
      <c r="AZ131" s="423">
        <v>112</v>
      </c>
      <c r="BA131" s="423" t="s">
        <v>241</v>
      </c>
      <c r="BB131" s="423">
        <f t="shared" si="79"/>
        <v>149.93610000000001</v>
      </c>
      <c r="BC131" s="425">
        <v>135.19999999999999</v>
      </c>
      <c r="BD131" s="427" t="s">
        <v>241</v>
      </c>
      <c r="BE131" s="426" t="s">
        <v>241</v>
      </c>
      <c r="BF131" s="425">
        <v>82.5</v>
      </c>
      <c r="BG131" s="424">
        <v>568.70000000000005</v>
      </c>
      <c r="BH131" s="423">
        <v>96.6</v>
      </c>
      <c r="BI131" s="422">
        <v>37.1</v>
      </c>
      <c r="BJ131" s="424">
        <v>3.7</v>
      </c>
      <c r="BK131" s="423" t="s">
        <v>241</v>
      </c>
      <c r="BL131" s="423">
        <v>25.6</v>
      </c>
      <c r="BM131" s="423" t="s">
        <v>241</v>
      </c>
      <c r="BN131" s="423">
        <f t="shared" si="80"/>
        <v>29.3</v>
      </c>
      <c r="BO131" s="425">
        <v>21.1</v>
      </c>
      <c r="BP131" s="427" t="s">
        <v>241</v>
      </c>
      <c r="BQ131" s="426" t="s">
        <v>241</v>
      </c>
      <c r="BR131" s="425" t="s">
        <v>241</v>
      </c>
      <c r="BS131" s="423">
        <v>43.4</v>
      </c>
      <c r="BT131" s="423">
        <v>11.2</v>
      </c>
      <c r="BU131" s="422">
        <v>5.6</v>
      </c>
      <c r="BV131" s="424">
        <v>1.9</v>
      </c>
      <c r="BW131" s="423" t="s">
        <v>241</v>
      </c>
      <c r="BX131" s="423">
        <v>10.1</v>
      </c>
      <c r="BY131" s="423">
        <v>0</v>
      </c>
      <c r="BZ131" s="423">
        <f t="shared" si="81"/>
        <v>12</v>
      </c>
      <c r="CA131" s="425">
        <v>8</v>
      </c>
      <c r="CB131" s="427" t="s">
        <v>241</v>
      </c>
      <c r="CC131" s="426" t="s">
        <v>241</v>
      </c>
      <c r="CD131" s="425">
        <v>19.3</v>
      </c>
      <c r="CE131" s="424">
        <v>60.8</v>
      </c>
      <c r="CF131" s="423">
        <v>8.9</v>
      </c>
      <c r="CG131" s="422">
        <v>2.9</v>
      </c>
      <c r="CH131" s="424">
        <v>175.8</v>
      </c>
      <c r="CI131" s="423">
        <v>246.3</v>
      </c>
      <c r="CJ131" s="423">
        <v>784.5</v>
      </c>
      <c r="CK131" s="423">
        <v>191.9</v>
      </c>
      <c r="CL131" s="423">
        <f t="shared" si="82"/>
        <v>1398.5</v>
      </c>
      <c r="CM131" s="425">
        <f t="shared" si="83"/>
        <v>1154.6999999999998</v>
      </c>
      <c r="CN131" s="424">
        <v>292.10000000000002</v>
      </c>
      <c r="CO131" s="423">
        <v>473.8</v>
      </c>
      <c r="CP131" s="425">
        <f t="shared" si="84"/>
        <v>765.90000000000009</v>
      </c>
      <c r="CQ131" s="424">
        <v>2474.9</v>
      </c>
      <c r="CR131" s="423">
        <v>841.3</v>
      </c>
      <c r="CS131" s="422">
        <f t="shared" si="85"/>
        <v>347.30000000000007</v>
      </c>
      <c r="CT131" s="422">
        <f t="shared" si="86"/>
        <v>4986.6000000000004</v>
      </c>
      <c r="CV131" s="412"/>
      <c r="CW131" s="415"/>
    </row>
    <row r="132" spans="1:101" ht="12.75" customHeight="1" x14ac:dyDescent="0.3">
      <c r="A132" s="446">
        <f t="shared" si="72"/>
        <v>43739</v>
      </c>
      <c r="B132" s="424">
        <v>87</v>
      </c>
      <c r="C132" s="423">
        <v>111.3973</v>
      </c>
      <c r="D132" s="423">
        <v>148.6</v>
      </c>
      <c r="E132" s="423">
        <v>117.7</v>
      </c>
      <c r="F132" s="423">
        <f t="shared" si="73"/>
        <v>464.69729999999998</v>
      </c>
      <c r="G132" s="425">
        <v>361.4</v>
      </c>
      <c r="H132" s="424">
        <v>66.8</v>
      </c>
      <c r="I132" s="423">
        <v>226.3</v>
      </c>
      <c r="J132" s="425">
        <v>293.10000000000002</v>
      </c>
      <c r="K132" s="424">
        <v>598.4</v>
      </c>
      <c r="L132" s="423">
        <v>281.89999999999998</v>
      </c>
      <c r="M132" s="422">
        <v>79.099999999999994</v>
      </c>
      <c r="N132" s="424">
        <v>35.4</v>
      </c>
      <c r="O132" s="423">
        <v>61.647599999999997</v>
      </c>
      <c r="P132" s="423">
        <v>295.10000000000002</v>
      </c>
      <c r="Q132" s="423">
        <v>29.8</v>
      </c>
      <c r="R132" s="423">
        <f t="shared" si="74"/>
        <v>421.94760000000002</v>
      </c>
      <c r="S132" s="425">
        <v>345.3</v>
      </c>
      <c r="T132" s="424">
        <v>60.3</v>
      </c>
      <c r="U132" s="423">
        <v>133.6</v>
      </c>
      <c r="V132" s="425">
        <f t="shared" si="75"/>
        <v>193.89999999999998</v>
      </c>
      <c r="W132" s="424">
        <v>449.2</v>
      </c>
      <c r="X132" s="423">
        <v>217.7</v>
      </c>
      <c r="Y132" s="422">
        <v>127.4</v>
      </c>
      <c r="Z132" s="424">
        <v>30.1</v>
      </c>
      <c r="AA132" s="423">
        <v>48.211199999999998</v>
      </c>
      <c r="AB132" s="423">
        <v>166</v>
      </c>
      <c r="AC132" s="423">
        <v>56.9</v>
      </c>
      <c r="AD132" s="423">
        <f t="shared" si="76"/>
        <v>301.21119999999996</v>
      </c>
      <c r="AE132" s="425">
        <v>255.8</v>
      </c>
      <c r="AF132" s="424">
        <v>86.6</v>
      </c>
      <c r="AG132" s="423">
        <v>80.400000000000006</v>
      </c>
      <c r="AH132" s="425">
        <f t="shared" si="77"/>
        <v>167</v>
      </c>
      <c r="AI132" s="424">
        <v>684.6</v>
      </c>
      <c r="AJ132" s="423">
        <v>219</v>
      </c>
      <c r="AK132" s="422">
        <v>104.5</v>
      </c>
      <c r="AL132" s="424">
        <v>7.4</v>
      </c>
      <c r="AM132" s="423">
        <v>11.7105</v>
      </c>
      <c r="AN132" s="423">
        <v>84.7</v>
      </c>
      <c r="AO132" s="429">
        <v>0</v>
      </c>
      <c r="AP132" s="423">
        <f t="shared" si="78"/>
        <v>103.8105</v>
      </c>
      <c r="AQ132" s="423">
        <v>78.400000000000006</v>
      </c>
      <c r="AR132" s="424" t="s">
        <v>241</v>
      </c>
      <c r="AS132" s="423" t="s">
        <v>241</v>
      </c>
      <c r="AT132" s="425">
        <v>30.8</v>
      </c>
      <c r="AU132" s="424">
        <v>159.6</v>
      </c>
      <c r="AV132" s="423">
        <v>53.2</v>
      </c>
      <c r="AW132" s="422">
        <v>19.3</v>
      </c>
      <c r="AX132" s="424">
        <v>18.2</v>
      </c>
      <c r="AY132" s="423">
        <v>20.145499999999998</v>
      </c>
      <c r="AZ132" s="423">
        <v>116.4</v>
      </c>
      <c r="BA132" s="423" t="s">
        <v>241</v>
      </c>
      <c r="BB132" s="423">
        <f t="shared" si="79"/>
        <v>154.74549999999999</v>
      </c>
      <c r="BC132" s="425">
        <v>138.6</v>
      </c>
      <c r="BD132" s="427" t="s">
        <v>241</v>
      </c>
      <c r="BE132" s="426" t="s">
        <v>241</v>
      </c>
      <c r="BF132" s="425">
        <v>85.1</v>
      </c>
      <c r="BG132" s="424">
        <v>591.6</v>
      </c>
      <c r="BH132" s="423">
        <v>99.8</v>
      </c>
      <c r="BI132" s="422">
        <v>37.1</v>
      </c>
      <c r="BJ132" s="424">
        <v>4</v>
      </c>
      <c r="BK132" s="423" t="s">
        <v>241</v>
      </c>
      <c r="BL132" s="423">
        <v>27.7</v>
      </c>
      <c r="BM132" s="423" t="s">
        <v>241</v>
      </c>
      <c r="BN132" s="423">
        <f t="shared" si="80"/>
        <v>31.7</v>
      </c>
      <c r="BO132" s="425">
        <v>22.9</v>
      </c>
      <c r="BP132" s="427" t="s">
        <v>241</v>
      </c>
      <c r="BQ132" s="426" t="s">
        <v>241</v>
      </c>
      <c r="BR132" s="425" t="s">
        <v>241</v>
      </c>
      <c r="BS132" s="423">
        <v>50.2</v>
      </c>
      <c r="BT132" s="423">
        <v>12.5</v>
      </c>
      <c r="BU132" s="422">
        <v>7.2</v>
      </c>
      <c r="BV132" s="424">
        <v>2</v>
      </c>
      <c r="BW132" s="423" t="s">
        <v>241</v>
      </c>
      <c r="BX132" s="423">
        <v>9.4</v>
      </c>
      <c r="BY132" s="423">
        <v>0</v>
      </c>
      <c r="BZ132" s="423">
        <f t="shared" si="81"/>
        <v>11.4</v>
      </c>
      <c r="CA132" s="425">
        <v>8.1999999999999993</v>
      </c>
      <c r="CB132" s="427" t="s">
        <v>241</v>
      </c>
      <c r="CC132" s="426" t="s">
        <v>241</v>
      </c>
      <c r="CD132" s="425">
        <v>18.2</v>
      </c>
      <c r="CE132" s="424">
        <v>61.6</v>
      </c>
      <c r="CF132" s="423">
        <v>8.6</v>
      </c>
      <c r="CG132" s="422">
        <v>5.3</v>
      </c>
      <c r="CH132" s="424">
        <v>184.1</v>
      </c>
      <c r="CI132" s="423">
        <v>253.2</v>
      </c>
      <c r="CJ132" s="423">
        <v>847.9</v>
      </c>
      <c r="CK132" s="423">
        <v>204.4</v>
      </c>
      <c r="CL132" s="423">
        <f t="shared" si="82"/>
        <v>1489.6</v>
      </c>
      <c r="CM132" s="425">
        <f t="shared" si="83"/>
        <v>1210.6000000000001</v>
      </c>
      <c r="CN132" s="424">
        <v>299.7</v>
      </c>
      <c r="CO132" s="423">
        <v>488.3</v>
      </c>
      <c r="CP132" s="425">
        <f t="shared" si="84"/>
        <v>788</v>
      </c>
      <c r="CQ132" s="424">
        <v>2595.1999999999998</v>
      </c>
      <c r="CR132" s="423">
        <v>892.8</v>
      </c>
      <c r="CS132" s="422">
        <f t="shared" si="85"/>
        <v>379.90000000000003</v>
      </c>
      <c r="CT132" s="422">
        <f t="shared" si="86"/>
        <v>5252.6999999999989</v>
      </c>
      <c r="CV132" s="412"/>
      <c r="CW132" s="415"/>
    </row>
    <row r="133" spans="1:101" ht="12.75" customHeight="1" x14ac:dyDescent="0.3">
      <c r="A133" s="446">
        <f t="shared" si="72"/>
        <v>43770</v>
      </c>
      <c r="B133" s="424">
        <v>87.2</v>
      </c>
      <c r="C133" s="423">
        <v>112.7898</v>
      </c>
      <c r="D133" s="423">
        <v>150.80000000000001</v>
      </c>
      <c r="E133" s="423">
        <v>120</v>
      </c>
      <c r="F133" s="423">
        <f t="shared" si="73"/>
        <v>470.78980000000001</v>
      </c>
      <c r="G133" s="425">
        <v>366.8</v>
      </c>
      <c r="H133" s="424">
        <v>64.599999999999994</v>
      </c>
      <c r="I133" s="423">
        <v>225.4</v>
      </c>
      <c r="J133" s="425">
        <v>290</v>
      </c>
      <c r="K133" s="424">
        <v>584.1</v>
      </c>
      <c r="L133" s="423">
        <v>280.8</v>
      </c>
      <c r="M133" s="422">
        <v>83</v>
      </c>
      <c r="N133" s="424">
        <v>33.5</v>
      </c>
      <c r="O133" s="423">
        <v>61.520099999999999</v>
      </c>
      <c r="P133" s="423">
        <v>282.7</v>
      </c>
      <c r="Q133" s="423">
        <v>28.7</v>
      </c>
      <c r="R133" s="423">
        <f t="shared" si="74"/>
        <v>406.42009999999999</v>
      </c>
      <c r="S133" s="425">
        <v>336.1</v>
      </c>
      <c r="T133" s="424">
        <v>58</v>
      </c>
      <c r="U133" s="423">
        <v>135.69999999999999</v>
      </c>
      <c r="V133" s="425">
        <f t="shared" si="75"/>
        <v>193.7</v>
      </c>
      <c r="W133" s="424">
        <v>458.3</v>
      </c>
      <c r="X133" s="423">
        <v>204.4</v>
      </c>
      <c r="Y133" s="422">
        <v>124</v>
      </c>
      <c r="Z133" s="424">
        <v>30.4</v>
      </c>
      <c r="AA133" s="423">
        <v>49.1584</v>
      </c>
      <c r="AB133" s="423">
        <v>165</v>
      </c>
      <c r="AC133" s="423">
        <v>57.5</v>
      </c>
      <c r="AD133" s="423">
        <f t="shared" si="76"/>
        <v>302.05840000000001</v>
      </c>
      <c r="AE133" s="425">
        <v>259.10000000000002</v>
      </c>
      <c r="AF133" s="424">
        <v>85.9</v>
      </c>
      <c r="AG133" s="423">
        <v>75.400000000000006</v>
      </c>
      <c r="AH133" s="425">
        <f t="shared" si="77"/>
        <v>161.30000000000001</v>
      </c>
      <c r="AI133" s="424">
        <v>665.3</v>
      </c>
      <c r="AJ133" s="423">
        <v>216.1</v>
      </c>
      <c r="AK133" s="422">
        <v>103.7</v>
      </c>
      <c r="AL133" s="424">
        <v>7.2</v>
      </c>
      <c r="AM133" s="423">
        <v>11.1724</v>
      </c>
      <c r="AN133" s="423">
        <v>81.7</v>
      </c>
      <c r="AO133" s="429">
        <v>0</v>
      </c>
      <c r="AP133" s="423">
        <f t="shared" si="78"/>
        <v>100.0724</v>
      </c>
      <c r="AQ133" s="423">
        <v>75.8</v>
      </c>
      <c r="AR133" s="424" t="s">
        <v>241</v>
      </c>
      <c r="AS133" s="423" t="s">
        <v>241</v>
      </c>
      <c r="AT133" s="425">
        <v>29.3</v>
      </c>
      <c r="AU133" s="424">
        <v>166.7</v>
      </c>
      <c r="AV133" s="423">
        <v>53.6</v>
      </c>
      <c r="AW133" s="422">
        <v>18.7</v>
      </c>
      <c r="AX133" s="424">
        <v>18.3</v>
      </c>
      <c r="AY133" s="423">
        <v>20.085599999999999</v>
      </c>
      <c r="AZ133" s="423">
        <v>113</v>
      </c>
      <c r="BA133" s="423" t="s">
        <v>241</v>
      </c>
      <c r="BB133" s="423">
        <f t="shared" si="79"/>
        <v>151.38560000000001</v>
      </c>
      <c r="BC133" s="425">
        <v>135.80000000000001</v>
      </c>
      <c r="BD133" s="427" t="s">
        <v>241</v>
      </c>
      <c r="BE133" s="426" t="s">
        <v>241</v>
      </c>
      <c r="BF133" s="425">
        <v>81.400000000000006</v>
      </c>
      <c r="BG133" s="424">
        <v>624.20000000000005</v>
      </c>
      <c r="BH133" s="423">
        <v>96</v>
      </c>
      <c r="BI133" s="422">
        <v>42.5</v>
      </c>
      <c r="BJ133" s="424">
        <v>3.9</v>
      </c>
      <c r="BK133" s="423" t="s">
        <v>241</v>
      </c>
      <c r="BL133" s="423">
        <v>27.1</v>
      </c>
      <c r="BM133" s="423" t="s">
        <v>241</v>
      </c>
      <c r="BN133" s="423">
        <f t="shared" si="80"/>
        <v>31</v>
      </c>
      <c r="BO133" s="425">
        <v>22.2</v>
      </c>
      <c r="BP133" s="427" t="s">
        <v>241</v>
      </c>
      <c r="BQ133" s="426" t="s">
        <v>241</v>
      </c>
      <c r="BR133" s="425" t="s">
        <v>241</v>
      </c>
      <c r="BS133" s="423">
        <v>50.6</v>
      </c>
      <c r="BT133" s="423">
        <v>12.2</v>
      </c>
      <c r="BU133" s="422">
        <v>6.4</v>
      </c>
      <c r="BV133" s="424">
        <v>1.7</v>
      </c>
      <c r="BW133" s="423" t="s">
        <v>241</v>
      </c>
      <c r="BX133" s="423">
        <v>9.1999999999999993</v>
      </c>
      <c r="BY133" s="423">
        <v>0</v>
      </c>
      <c r="BZ133" s="423">
        <f t="shared" si="81"/>
        <v>10.899999999999999</v>
      </c>
      <c r="CA133" s="425">
        <v>7.5</v>
      </c>
      <c r="CB133" s="427" t="s">
        <v>241</v>
      </c>
      <c r="CC133" s="426" t="s">
        <v>241</v>
      </c>
      <c r="CD133" s="425">
        <v>14.1</v>
      </c>
      <c r="CE133" s="424">
        <v>57.8</v>
      </c>
      <c r="CF133" s="423">
        <v>7.5</v>
      </c>
      <c r="CG133" s="422">
        <v>4.5</v>
      </c>
      <c r="CH133" s="424">
        <v>182.2</v>
      </c>
      <c r="CI133" s="423">
        <v>254.8</v>
      </c>
      <c r="CJ133" s="423">
        <v>829.6</v>
      </c>
      <c r="CK133" s="423">
        <v>206.2</v>
      </c>
      <c r="CL133" s="423">
        <f t="shared" si="82"/>
        <v>1472.8</v>
      </c>
      <c r="CM133" s="425">
        <f t="shared" si="83"/>
        <v>1203.3000000000002</v>
      </c>
      <c r="CN133" s="424">
        <v>287.7</v>
      </c>
      <c r="CO133" s="423">
        <v>482.1</v>
      </c>
      <c r="CP133" s="425">
        <f t="shared" si="84"/>
        <v>769.8</v>
      </c>
      <c r="CQ133" s="424">
        <v>2607</v>
      </c>
      <c r="CR133" s="423">
        <v>870.6</v>
      </c>
      <c r="CS133" s="422">
        <f t="shared" si="85"/>
        <v>382.79999999999995</v>
      </c>
      <c r="CT133" s="422">
        <f t="shared" si="86"/>
        <v>5232.4000000000005</v>
      </c>
      <c r="CV133" s="412"/>
      <c r="CW133" s="415"/>
    </row>
    <row r="134" spans="1:101" ht="12.75" customHeight="1" x14ac:dyDescent="0.3">
      <c r="A134" s="446">
        <f t="shared" si="72"/>
        <v>43800</v>
      </c>
      <c r="B134" s="424">
        <v>89.8</v>
      </c>
      <c r="C134" s="423">
        <v>114.9838</v>
      </c>
      <c r="D134" s="423">
        <v>153.69999999999999</v>
      </c>
      <c r="E134" s="423">
        <v>122.3</v>
      </c>
      <c r="F134" s="423">
        <f t="shared" si="73"/>
        <v>480.78379999999999</v>
      </c>
      <c r="G134" s="425">
        <v>374</v>
      </c>
      <c r="H134" s="424">
        <v>65.3</v>
      </c>
      <c r="I134" s="423">
        <v>253.4</v>
      </c>
      <c r="J134" s="425">
        <v>318.7</v>
      </c>
      <c r="K134" s="424">
        <v>581.4</v>
      </c>
      <c r="L134" s="423">
        <v>261.39999999999998</v>
      </c>
      <c r="M134" s="422">
        <v>70.900000000000006</v>
      </c>
      <c r="N134" s="424">
        <v>35.799999999999997</v>
      </c>
      <c r="O134" s="423">
        <v>64.759699999999995</v>
      </c>
      <c r="P134" s="423">
        <v>281.39999999999998</v>
      </c>
      <c r="Q134" s="423">
        <v>29.9</v>
      </c>
      <c r="R134" s="423">
        <f t="shared" si="74"/>
        <v>411.85969999999998</v>
      </c>
      <c r="S134" s="425">
        <v>350.5</v>
      </c>
      <c r="T134" s="424">
        <v>66.3</v>
      </c>
      <c r="U134" s="423">
        <v>145.69999999999999</v>
      </c>
      <c r="V134" s="425">
        <f t="shared" si="75"/>
        <v>212</v>
      </c>
      <c r="W134" s="424">
        <v>470</v>
      </c>
      <c r="X134" s="423">
        <v>205.6</v>
      </c>
      <c r="Y134" s="422">
        <v>114.4</v>
      </c>
      <c r="Z134" s="424">
        <v>30.7</v>
      </c>
      <c r="AA134" s="423">
        <v>49.985900000000001</v>
      </c>
      <c r="AB134" s="423">
        <v>166.9</v>
      </c>
      <c r="AC134" s="423">
        <v>58</v>
      </c>
      <c r="AD134" s="423">
        <f t="shared" si="76"/>
        <v>305.58590000000004</v>
      </c>
      <c r="AE134" s="425">
        <v>260.39999999999998</v>
      </c>
      <c r="AF134" s="424">
        <v>82.3</v>
      </c>
      <c r="AG134" s="423">
        <v>88.3</v>
      </c>
      <c r="AH134" s="425">
        <f t="shared" si="77"/>
        <v>170.6</v>
      </c>
      <c r="AI134" s="424">
        <v>621.4</v>
      </c>
      <c r="AJ134" s="423">
        <v>206.5</v>
      </c>
      <c r="AK134" s="422">
        <v>100.1</v>
      </c>
      <c r="AL134" s="424">
        <v>7.8</v>
      </c>
      <c r="AM134" s="423">
        <v>12.279500000000001</v>
      </c>
      <c r="AN134" s="423">
        <v>83.5</v>
      </c>
      <c r="AO134" s="429">
        <v>0</v>
      </c>
      <c r="AP134" s="423">
        <f t="shared" si="78"/>
        <v>103.5795</v>
      </c>
      <c r="AQ134" s="423">
        <v>77.900000000000006</v>
      </c>
      <c r="AR134" s="424" t="s">
        <v>241</v>
      </c>
      <c r="AS134" s="423" t="s">
        <v>241</v>
      </c>
      <c r="AT134" s="425">
        <v>31.5</v>
      </c>
      <c r="AU134" s="424">
        <v>146.6</v>
      </c>
      <c r="AV134" s="423">
        <v>52.3</v>
      </c>
      <c r="AW134" s="422">
        <v>16.100000000000001</v>
      </c>
      <c r="AX134" s="424">
        <v>19.899999999999999</v>
      </c>
      <c r="AY134" s="423">
        <v>21.502099999999999</v>
      </c>
      <c r="AZ134" s="423">
        <v>119.8</v>
      </c>
      <c r="BA134" s="423" t="s">
        <v>241</v>
      </c>
      <c r="BB134" s="423">
        <f t="shared" si="79"/>
        <v>161.2021</v>
      </c>
      <c r="BC134" s="425">
        <v>144.80000000000001</v>
      </c>
      <c r="BD134" s="427" t="s">
        <v>241</v>
      </c>
      <c r="BE134" s="426" t="s">
        <v>241</v>
      </c>
      <c r="BF134" s="425">
        <v>89.6</v>
      </c>
      <c r="BG134" s="424">
        <v>557.6</v>
      </c>
      <c r="BH134" s="423">
        <v>93.9</v>
      </c>
      <c r="BI134" s="422">
        <v>38.9</v>
      </c>
      <c r="BJ134" s="424">
        <v>4.3</v>
      </c>
      <c r="BK134" s="423" t="s">
        <v>241</v>
      </c>
      <c r="BL134" s="423">
        <v>29.6</v>
      </c>
      <c r="BM134" s="423" t="s">
        <v>241</v>
      </c>
      <c r="BN134" s="423">
        <f t="shared" si="80"/>
        <v>33.9</v>
      </c>
      <c r="BO134" s="425">
        <v>24.2</v>
      </c>
      <c r="BP134" s="427" t="s">
        <v>241</v>
      </c>
      <c r="BQ134" s="426" t="s">
        <v>241</v>
      </c>
      <c r="BR134" s="425" t="s">
        <v>241</v>
      </c>
      <c r="BS134" s="423">
        <v>47.5</v>
      </c>
      <c r="BT134" s="423">
        <v>12.6</v>
      </c>
      <c r="BU134" s="422">
        <v>6.3</v>
      </c>
      <c r="BV134" s="424">
        <v>1.7</v>
      </c>
      <c r="BW134" s="423" t="s">
        <v>241</v>
      </c>
      <c r="BX134" s="423">
        <v>8.1</v>
      </c>
      <c r="BY134" s="423">
        <v>0</v>
      </c>
      <c r="BZ134" s="423">
        <f t="shared" si="81"/>
        <v>9.7999999999999989</v>
      </c>
      <c r="CA134" s="425">
        <v>7.7</v>
      </c>
      <c r="CB134" s="427" t="s">
        <v>241</v>
      </c>
      <c r="CC134" s="426" t="s">
        <v>241</v>
      </c>
      <c r="CD134" s="425">
        <v>13.7</v>
      </c>
      <c r="CE134" s="424">
        <v>56.2</v>
      </c>
      <c r="CF134" s="423">
        <v>7.4</v>
      </c>
      <c r="CG134" s="422">
        <v>3.6</v>
      </c>
      <c r="CH134" s="424">
        <v>190</v>
      </c>
      <c r="CI134" s="423">
        <v>263.60000000000002</v>
      </c>
      <c r="CJ134" s="423">
        <v>843.1</v>
      </c>
      <c r="CK134" s="423">
        <v>210.2</v>
      </c>
      <c r="CL134" s="423">
        <f t="shared" si="82"/>
        <v>1506.9</v>
      </c>
      <c r="CM134" s="425">
        <f t="shared" si="83"/>
        <v>1239.5</v>
      </c>
      <c r="CN134" s="424">
        <v>293.7</v>
      </c>
      <c r="CO134" s="423">
        <v>542.5</v>
      </c>
      <c r="CP134" s="425">
        <f t="shared" si="84"/>
        <v>836.2</v>
      </c>
      <c r="CQ134" s="424">
        <v>2480.8000000000002</v>
      </c>
      <c r="CR134" s="423">
        <v>839.7</v>
      </c>
      <c r="CS134" s="422">
        <f t="shared" si="85"/>
        <v>350.3</v>
      </c>
      <c r="CT134" s="422">
        <f t="shared" si="86"/>
        <v>5174.2000000000007</v>
      </c>
      <c r="CV134" s="412"/>
      <c r="CW134" s="415"/>
    </row>
    <row r="135" spans="1:101" ht="12.75" customHeight="1" x14ac:dyDescent="0.3">
      <c r="A135" s="446">
        <f t="shared" si="72"/>
        <v>43831</v>
      </c>
      <c r="B135" s="424">
        <v>81.099999999999994</v>
      </c>
      <c r="C135" s="423">
        <v>105.1065</v>
      </c>
      <c r="D135" s="423">
        <v>139.80000000000001</v>
      </c>
      <c r="E135" s="423">
        <v>109</v>
      </c>
      <c r="F135" s="423">
        <f t="shared" si="73"/>
        <v>435.00650000000002</v>
      </c>
      <c r="G135" s="425">
        <v>338.3</v>
      </c>
      <c r="H135" s="424">
        <v>60.5</v>
      </c>
      <c r="I135" s="423">
        <v>252.2</v>
      </c>
      <c r="J135" s="425">
        <v>312.7</v>
      </c>
      <c r="K135" s="424">
        <v>565.6</v>
      </c>
      <c r="L135" s="423">
        <v>253.4</v>
      </c>
      <c r="M135" s="422">
        <v>64.2</v>
      </c>
      <c r="N135" s="424">
        <v>32.4</v>
      </c>
      <c r="O135" s="423">
        <v>59.503399999999999</v>
      </c>
      <c r="P135" s="423">
        <v>255.5</v>
      </c>
      <c r="Q135" s="423">
        <v>28.7</v>
      </c>
      <c r="R135" s="423">
        <f t="shared" si="74"/>
        <v>376.10340000000002</v>
      </c>
      <c r="S135" s="425">
        <v>316.2</v>
      </c>
      <c r="T135" s="424">
        <v>64.099999999999994</v>
      </c>
      <c r="U135" s="423">
        <v>145.19999999999999</v>
      </c>
      <c r="V135" s="425">
        <f t="shared" si="75"/>
        <v>209.29999999999998</v>
      </c>
      <c r="W135" s="424">
        <v>435.9</v>
      </c>
      <c r="X135" s="423">
        <v>189.6</v>
      </c>
      <c r="Y135" s="422">
        <v>108.2</v>
      </c>
      <c r="Z135" s="424">
        <v>29.1</v>
      </c>
      <c r="AA135" s="423">
        <v>48.064500000000002</v>
      </c>
      <c r="AB135" s="423">
        <v>159.6</v>
      </c>
      <c r="AC135" s="423">
        <v>54.9</v>
      </c>
      <c r="AD135" s="423">
        <f t="shared" si="76"/>
        <v>291.66449999999998</v>
      </c>
      <c r="AE135" s="425">
        <v>248.3</v>
      </c>
      <c r="AF135" s="424">
        <v>81.2</v>
      </c>
      <c r="AG135" s="423">
        <v>89.5</v>
      </c>
      <c r="AH135" s="425">
        <f t="shared" si="77"/>
        <v>170.7</v>
      </c>
      <c r="AI135" s="424">
        <v>585.9</v>
      </c>
      <c r="AJ135" s="423">
        <v>196.5</v>
      </c>
      <c r="AK135" s="422">
        <v>89.8</v>
      </c>
      <c r="AL135" s="424">
        <v>7.2</v>
      </c>
      <c r="AM135" s="423">
        <v>11.8714</v>
      </c>
      <c r="AN135" s="423">
        <v>79.3</v>
      </c>
      <c r="AO135" s="429">
        <v>0</v>
      </c>
      <c r="AP135" s="423">
        <f t="shared" si="78"/>
        <v>98.371399999999994</v>
      </c>
      <c r="AQ135" s="423">
        <v>79.900000000000006</v>
      </c>
      <c r="AR135" s="424" t="s">
        <v>241</v>
      </c>
      <c r="AS135" s="423" t="s">
        <v>241</v>
      </c>
      <c r="AT135" s="425">
        <v>32</v>
      </c>
      <c r="AU135" s="424">
        <v>140.9</v>
      </c>
      <c r="AV135" s="423">
        <v>55.2</v>
      </c>
      <c r="AW135" s="422">
        <v>17.5</v>
      </c>
      <c r="AX135" s="424">
        <v>16.899999999999999</v>
      </c>
      <c r="AY135" s="423">
        <v>18.8292</v>
      </c>
      <c r="AZ135" s="423">
        <v>105.9</v>
      </c>
      <c r="BA135" s="423" t="s">
        <v>241</v>
      </c>
      <c r="BB135" s="423">
        <f t="shared" si="79"/>
        <v>141.6292</v>
      </c>
      <c r="BC135" s="425">
        <v>126.6</v>
      </c>
      <c r="BD135" s="427" t="s">
        <v>241</v>
      </c>
      <c r="BE135" s="426" t="s">
        <v>241</v>
      </c>
      <c r="BF135" s="425">
        <v>91.3</v>
      </c>
      <c r="BG135" s="424">
        <v>530.4</v>
      </c>
      <c r="BH135" s="423">
        <v>91.8</v>
      </c>
      <c r="BI135" s="422">
        <v>38.700000000000003</v>
      </c>
      <c r="BJ135" s="424">
        <v>4.2</v>
      </c>
      <c r="BK135" s="423" t="s">
        <v>241</v>
      </c>
      <c r="BL135" s="423">
        <v>29.2</v>
      </c>
      <c r="BM135" s="423" t="s">
        <v>241</v>
      </c>
      <c r="BN135" s="423">
        <f t="shared" si="80"/>
        <v>33.4</v>
      </c>
      <c r="BO135" s="425">
        <v>23.8</v>
      </c>
      <c r="BP135" s="427" t="s">
        <v>241</v>
      </c>
      <c r="BQ135" s="426" t="s">
        <v>241</v>
      </c>
      <c r="BR135" s="425" t="s">
        <v>241</v>
      </c>
      <c r="BS135" s="423">
        <v>51.3</v>
      </c>
      <c r="BT135" s="423">
        <v>12.9</v>
      </c>
      <c r="BU135" s="422">
        <v>7.5</v>
      </c>
      <c r="BV135" s="424">
        <v>1.5</v>
      </c>
      <c r="BW135" s="423" t="s">
        <v>241</v>
      </c>
      <c r="BX135" s="423">
        <v>7</v>
      </c>
      <c r="BY135" s="423">
        <v>0</v>
      </c>
      <c r="BZ135" s="423">
        <f t="shared" si="81"/>
        <v>8.5</v>
      </c>
      <c r="CA135" s="425">
        <v>6.7</v>
      </c>
      <c r="CB135" s="427" t="s">
        <v>241</v>
      </c>
      <c r="CC135" s="426" t="s">
        <v>241</v>
      </c>
      <c r="CD135" s="425">
        <v>11.7</v>
      </c>
      <c r="CE135" s="424">
        <v>48.3</v>
      </c>
      <c r="CF135" s="423">
        <v>6.3</v>
      </c>
      <c r="CG135" s="422">
        <v>2.1</v>
      </c>
      <c r="CH135" s="424">
        <v>172.4</v>
      </c>
      <c r="CI135" s="423">
        <v>243.4</v>
      </c>
      <c r="CJ135" s="423">
        <v>776.4</v>
      </c>
      <c r="CK135" s="423">
        <v>192.7</v>
      </c>
      <c r="CL135" s="423">
        <f t="shared" si="82"/>
        <v>1384.9</v>
      </c>
      <c r="CM135" s="425">
        <f t="shared" si="83"/>
        <v>1139.8</v>
      </c>
      <c r="CN135" s="424">
        <v>285.60000000000002</v>
      </c>
      <c r="CO135" s="423">
        <v>542</v>
      </c>
      <c r="CP135" s="425">
        <f t="shared" si="84"/>
        <v>827.6</v>
      </c>
      <c r="CQ135" s="424">
        <v>2358.5</v>
      </c>
      <c r="CR135" s="423">
        <v>805.8</v>
      </c>
      <c r="CS135" s="422">
        <f t="shared" si="85"/>
        <v>328</v>
      </c>
      <c r="CT135" s="422">
        <f t="shared" si="86"/>
        <v>4899</v>
      </c>
      <c r="CV135" s="412"/>
      <c r="CW135" s="415"/>
    </row>
    <row r="136" spans="1:101" ht="12.75" customHeight="1" x14ac:dyDescent="0.3">
      <c r="A136" s="446">
        <f t="shared" si="72"/>
        <v>43862</v>
      </c>
      <c r="B136" s="424">
        <v>82.4</v>
      </c>
      <c r="C136" s="423">
        <v>107.48699999999999</v>
      </c>
      <c r="D136" s="423">
        <v>141.69999999999999</v>
      </c>
      <c r="E136" s="423">
        <v>111.5</v>
      </c>
      <c r="F136" s="423">
        <f t="shared" si="73"/>
        <v>443.08699999999999</v>
      </c>
      <c r="G136" s="425">
        <v>346.3</v>
      </c>
      <c r="H136" s="424">
        <v>57.3</v>
      </c>
      <c r="I136" s="423">
        <v>196.5</v>
      </c>
      <c r="J136" s="425">
        <v>253.9</v>
      </c>
      <c r="K136" s="424">
        <v>550.20000000000005</v>
      </c>
      <c r="L136" s="423">
        <v>261.3</v>
      </c>
      <c r="M136" s="422">
        <v>69.8</v>
      </c>
      <c r="N136" s="424">
        <v>32.4</v>
      </c>
      <c r="O136" s="423">
        <v>60.779400000000003</v>
      </c>
      <c r="P136" s="423">
        <v>259.3</v>
      </c>
      <c r="Q136" s="423">
        <v>28.7</v>
      </c>
      <c r="R136" s="423">
        <f t="shared" si="74"/>
        <v>381.17939999999999</v>
      </c>
      <c r="S136" s="425">
        <v>326.39999999999998</v>
      </c>
      <c r="T136" s="424">
        <v>55.9</v>
      </c>
      <c r="U136" s="423">
        <v>111.1</v>
      </c>
      <c r="V136" s="425">
        <f t="shared" si="75"/>
        <v>167</v>
      </c>
      <c r="W136" s="424">
        <v>451.7</v>
      </c>
      <c r="X136" s="423">
        <v>208.6</v>
      </c>
      <c r="Y136" s="422">
        <v>115.7</v>
      </c>
      <c r="Z136" s="424">
        <v>28.6</v>
      </c>
      <c r="AA136" s="423">
        <v>47.177699999999994</v>
      </c>
      <c r="AB136" s="423">
        <v>157.6</v>
      </c>
      <c r="AC136" s="423">
        <v>54.5</v>
      </c>
      <c r="AD136" s="423">
        <f t="shared" si="76"/>
        <v>287.8777</v>
      </c>
      <c r="AE136" s="425">
        <v>247.4</v>
      </c>
      <c r="AF136" s="424">
        <v>68.8</v>
      </c>
      <c r="AG136" s="423">
        <v>70.900000000000006</v>
      </c>
      <c r="AH136" s="425">
        <f t="shared" si="77"/>
        <v>139.69999999999999</v>
      </c>
      <c r="AI136" s="424">
        <v>558.29999999999995</v>
      </c>
      <c r="AJ136" s="423">
        <v>191.6</v>
      </c>
      <c r="AK136" s="422">
        <v>86.1</v>
      </c>
      <c r="AL136" s="424">
        <v>7</v>
      </c>
      <c r="AM136" s="423">
        <v>11.2369</v>
      </c>
      <c r="AN136" s="423">
        <v>75.8</v>
      </c>
      <c r="AO136" s="429">
        <v>0</v>
      </c>
      <c r="AP136" s="423">
        <f t="shared" si="78"/>
        <v>94.036900000000003</v>
      </c>
      <c r="AQ136" s="423">
        <v>79.5</v>
      </c>
      <c r="AR136" s="424" t="s">
        <v>241</v>
      </c>
      <c r="AS136" s="423" t="s">
        <v>241</v>
      </c>
      <c r="AT136" s="425">
        <v>28.1</v>
      </c>
      <c r="AU136" s="424">
        <v>144.9</v>
      </c>
      <c r="AV136" s="423">
        <v>58</v>
      </c>
      <c r="AW136" s="422">
        <v>17.5</v>
      </c>
      <c r="AX136" s="424">
        <v>17.3</v>
      </c>
      <c r="AY136" s="423">
        <v>19.203400000000002</v>
      </c>
      <c r="AZ136" s="423">
        <v>105.7</v>
      </c>
      <c r="BA136" s="423" t="s">
        <v>241</v>
      </c>
      <c r="BB136" s="423">
        <f t="shared" si="79"/>
        <v>142.20339999999999</v>
      </c>
      <c r="BC136" s="425">
        <v>128</v>
      </c>
      <c r="BD136" s="427" t="s">
        <v>241</v>
      </c>
      <c r="BE136" s="426" t="s">
        <v>241</v>
      </c>
      <c r="BF136" s="425">
        <v>79.5</v>
      </c>
      <c r="BG136" s="424">
        <v>545.6</v>
      </c>
      <c r="BH136" s="423">
        <v>95</v>
      </c>
      <c r="BI136" s="422">
        <v>36.1</v>
      </c>
      <c r="BJ136" s="424">
        <v>3.8</v>
      </c>
      <c r="BK136" s="423" t="s">
        <v>241</v>
      </c>
      <c r="BL136" s="423">
        <v>26.5</v>
      </c>
      <c r="BM136" s="423" t="s">
        <v>241</v>
      </c>
      <c r="BN136" s="423">
        <f t="shared" si="80"/>
        <v>30.3</v>
      </c>
      <c r="BO136" s="425">
        <v>21.3</v>
      </c>
      <c r="BP136" s="427" t="s">
        <v>241</v>
      </c>
      <c r="BQ136" s="426" t="s">
        <v>241</v>
      </c>
      <c r="BR136" s="425" t="s">
        <v>241</v>
      </c>
      <c r="BS136" s="423">
        <v>49.2</v>
      </c>
      <c r="BT136" s="423">
        <v>12.2</v>
      </c>
      <c r="BU136" s="422">
        <v>6.2</v>
      </c>
      <c r="BV136" s="424">
        <v>1.5</v>
      </c>
      <c r="BW136" s="423" t="s">
        <v>241</v>
      </c>
      <c r="BX136" s="423">
        <v>7.3</v>
      </c>
      <c r="BY136" s="423">
        <v>0</v>
      </c>
      <c r="BZ136" s="423">
        <f t="shared" si="81"/>
        <v>8.8000000000000007</v>
      </c>
      <c r="CA136" s="425">
        <v>7</v>
      </c>
      <c r="CB136" s="427" t="s">
        <v>241</v>
      </c>
      <c r="CC136" s="426" t="s">
        <v>241</v>
      </c>
      <c r="CD136" s="425">
        <v>12.1</v>
      </c>
      <c r="CE136" s="424">
        <v>49.8</v>
      </c>
      <c r="CF136" s="423">
        <v>8</v>
      </c>
      <c r="CG136" s="422">
        <v>3.4</v>
      </c>
      <c r="CH136" s="424">
        <v>173.1</v>
      </c>
      <c r="CI136" s="423">
        <v>245.9</v>
      </c>
      <c r="CJ136" s="423">
        <v>774</v>
      </c>
      <c r="CK136" s="423">
        <v>194.6</v>
      </c>
      <c r="CL136" s="423">
        <f t="shared" si="82"/>
        <v>1387.6</v>
      </c>
      <c r="CM136" s="425">
        <f t="shared" si="83"/>
        <v>1155.8999999999999</v>
      </c>
      <c r="CN136" s="424">
        <v>258.2</v>
      </c>
      <c r="CO136" s="423">
        <v>422.2</v>
      </c>
      <c r="CP136" s="425">
        <f t="shared" si="84"/>
        <v>680.4</v>
      </c>
      <c r="CQ136" s="424">
        <v>2349.6999999999998</v>
      </c>
      <c r="CR136" s="423">
        <v>834.5</v>
      </c>
      <c r="CS136" s="422">
        <f t="shared" si="85"/>
        <v>334.8</v>
      </c>
      <c r="CT136" s="422">
        <f t="shared" si="86"/>
        <v>4752.5</v>
      </c>
      <c r="CV136" s="412"/>
      <c r="CW136" s="415"/>
    </row>
    <row r="137" spans="1:101" ht="12.75" customHeight="1" x14ac:dyDescent="0.3">
      <c r="A137" s="446">
        <f t="shared" si="72"/>
        <v>43891</v>
      </c>
      <c r="B137" s="424">
        <v>80.3</v>
      </c>
      <c r="C137" s="423">
        <v>111.08760000000001</v>
      </c>
      <c r="D137" s="423">
        <v>137.9</v>
      </c>
      <c r="E137" s="423">
        <v>104</v>
      </c>
      <c r="F137" s="423">
        <f t="shared" si="73"/>
        <v>433.2876</v>
      </c>
      <c r="G137" s="425">
        <v>334.8</v>
      </c>
      <c r="H137" s="424">
        <v>49.3</v>
      </c>
      <c r="I137" s="423">
        <v>153.9</v>
      </c>
      <c r="J137" s="425">
        <v>203.2</v>
      </c>
      <c r="K137" s="424">
        <v>605.29999999999995</v>
      </c>
      <c r="L137" s="423">
        <v>267.89999999999998</v>
      </c>
      <c r="M137" s="422">
        <v>73.099999999999994</v>
      </c>
      <c r="N137" s="424">
        <v>35.200000000000003</v>
      </c>
      <c r="O137" s="423">
        <v>65.079099999999997</v>
      </c>
      <c r="P137" s="423">
        <v>248.5</v>
      </c>
      <c r="Q137" s="423">
        <v>27.6</v>
      </c>
      <c r="R137" s="423">
        <f t="shared" si="74"/>
        <v>376.37909999999999</v>
      </c>
      <c r="S137" s="425">
        <v>308</v>
      </c>
      <c r="T137" s="424">
        <v>45.2</v>
      </c>
      <c r="U137" s="423">
        <v>89.1</v>
      </c>
      <c r="V137" s="425">
        <f t="shared" si="75"/>
        <v>134.30000000000001</v>
      </c>
      <c r="W137" s="424">
        <v>480.2</v>
      </c>
      <c r="X137" s="423">
        <v>208.8</v>
      </c>
      <c r="Y137" s="422">
        <v>131.1</v>
      </c>
      <c r="Z137" s="424">
        <v>28.8</v>
      </c>
      <c r="AA137" s="423">
        <v>48.631399999999999</v>
      </c>
      <c r="AB137" s="423">
        <v>154.1</v>
      </c>
      <c r="AC137" s="423">
        <v>50.7</v>
      </c>
      <c r="AD137" s="423">
        <f t="shared" si="76"/>
        <v>282.23140000000001</v>
      </c>
      <c r="AE137" s="425">
        <v>238.4</v>
      </c>
      <c r="AF137" s="424">
        <v>65.8</v>
      </c>
      <c r="AG137" s="423">
        <v>52.8</v>
      </c>
      <c r="AH137" s="425">
        <f t="shared" si="77"/>
        <v>118.6</v>
      </c>
      <c r="AI137" s="424">
        <v>646.4</v>
      </c>
      <c r="AJ137" s="423">
        <v>207</v>
      </c>
      <c r="AK137" s="422">
        <v>90.2</v>
      </c>
      <c r="AL137" s="424">
        <v>7.6</v>
      </c>
      <c r="AM137" s="423">
        <v>13.6578</v>
      </c>
      <c r="AN137" s="423">
        <v>78.7</v>
      </c>
      <c r="AO137" s="429">
        <v>0</v>
      </c>
      <c r="AP137" s="423">
        <f t="shared" si="78"/>
        <v>99.957800000000006</v>
      </c>
      <c r="AQ137" s="423">
        <v>85.4</v>
      </c>
      <c r="AR137" s="424" t="s">
        <v>241</v>
      </c>
      <c r="AS137" s="423" t="s">
        <v>241</v>
      </c>
      <c r="AT137" s="425">
        <v>21.9</v>
      </c>
      <c r="AU137" s="424">
        <v>169.6</v>
      </c>
      <c r="AV137" s="423">
        <v>61.3</v>
      </c>
      <c r="AW137" s="422">
        <v>19.7</v>
      </c>
      <c r="AX137" s="424">
        <v>17</v>
      </c>
      <c r="AY137" s="423">
        <v>20.594000000000001</v>
      </c>
      <c r="AZ137" s="423">
        <v>106.4</v>
      </c>
      <c r="BA137" s="423" t="s">
        <v>241</v>
      </c>
      <c r="BB137" s="423">
        <f t="shared" si="79"/>
        <v>143.994</v>
      </c>
      <c r="BC137" s="425">
        <v>128.69999999999999</v>
      </c>
      <c r="BD137" s="427" t="s">
        <v>241</v>
      </c>
      <c r="BE137" s="426" t="s">
        <v>241</v>
      </c>
      <c r="BF137" s="425">
        <v>71.8</v>
      </c>
      <c r="BG137" s="424">
        <v>635.6</v>
      </c>
      <c r="BH137" s="423">
        <v>95.2</v>
      </c>
      <c r="BI137" s="422">
        <v>41.8</v>
      </c>
      <c r="BJ137" s="424">
        <v>3.9</v>
      </c>
      <c r="BK137" s="423" t="s">
        <v>241</v>
      </c>
      <c r="BL137" s="423">
        <v>26.5</v>
      </c>
      <c r="BM137" s="423" t="s">
        <v>241</v>
      </c>
      <c r="BN137" s="423">
        <f t="shared" si="80"/>
        <v>30.4</v>
      </c>
      <c r="BO137" s="425">
        <v>20.3</v>
      </c>
      <c r="BP137" s="427" t="s">
        <v>241</v>
      </c>
      <c r="BQ137" s="426" t="s">
        <v>241</v>
      </c>
      <c r="BR137" s="425" t="s">
        <v>241</v>
      </c>
      <c r="BS137" s="423">
        <v>52.7</v>
      </c>
      <c r="BT137" s="423">
        <v>11.9</v>
      </c>
      <c r="BU137" s="422">
        <v>7.4</v>
      </c>
      <c r="BV137" s="424">
        <v>1.7</v>
      </c>
      <c r="BW137" s="423" t="s">
        <v>241</v>
      </c>
      <c r="BX137" s="423">
        <v>8.4</v>
      </c>
      <c r="BY137" s="423">
        <v>0</v>
      </c>
      <c r="BZ137" s="423">
        <f t="shared" si="81"/>
        <v>10.1</v>
      </c>
      <c r="CA137" s="425">
        <v>7.5</v>
      </c>
      <c r="CB137" s="427" t="s">
        <v>241</v>
      </c>
      <c r="CC137" s="426" t="s">
        <v>241</v>
      </c>
      <c r="CD137" s="425">
        <v>12.6</v>
      </c>
      <c r="CE137" s="424">
        <v>55.1</v>
      </c>
      <c r="CF137" s="423">
        <v>7</v>
      </c>
      <c r="CG137" s="422">
        <v>3.9</v>
      </c>
      <c r="CH137" s="424">
        <v>174.5</v>
      </c>
      <c r="CI137" s="423">
        <v>259.10000000000002</v>
      </c>
      <c r="CJ137" s="423">
        <v>760.5</v>
      </c>
      <c r="CK137" s="423">
        <v>182.3</v>
      </c>
      <c r="CL137" s="423">
        <f t="shared" si="82"/>
        <v>1376.3999999999999</v>
      </c>
      <c r="CM137" s="425">
        <f t="shared" si="83"/>
        <v>1123.0999999999999</v>
      </c>
      <c r="CN137" s="424">
        <v>231.8</v>
      </c>
      <c r="CO137" s="423">
        <v>330.5</v>
      </c>
      <c r="CP137" s="425">
        <f t="shared" si="84"/>
        <v>562.29999999999995</v>
      </c>
      <c r="CQ137" s="424">
        <v>2644.9</v>
      </c>
      <c r="CR137" s="423">
        <v>859.2</v>
      </c>
      <c r="CS137" s="422">
        <f t="shared" si="85"/>
        <v>367.19999999999993</v>
      </c>
      <c r="CT137" s="422">
        <f t="shared" si="86"/>
        <v>4950.8</v>
      </c>
      <c r="CV137" s="412"/>
      <c r="CW137" s="415"/>
    </row>
    <row r="138" spans="1:101" ht="12.75" customHeight="1" x14ac:dyDescent="0.3">
      <c r="A138" s="446">
        <f t="shared" si="72"/>
        <v>43922</v>
      </c>
      <c r="B138" s="424">
        <v>45.9</v>
      </c>
      <c r="C138" s="423">
        <v>69.687300000000008</v>
      </c>
      <c r="D138" s="423">
        <v>89.2</v>
      </c>
      <c r="E138" s="423">
        <v>52.1</v>
      </c>
      <c r="F138" s="423">
        <f t="shared" si="73"/>
        <v>256.88730000000004</v>
      </c>
      <c r="G138" s="425">
        <v>181.4</v>
      </c>
      <c r="H138" s="424">
        <v>8.5</v>
      </c>
      <c r="I138" s="423">
        <v>54.1</v>
      </c>
      <c r="J138" s="425">
        <v>62.6</v>
      </c>
      <c r="K138" s="424">
        <v>476.2</v>
      </c>
      <c r="L138" s="423">
        <v>193.6</v>
      </c>
      <c r="M138" s="422">
        <v>56</v>
      </c>
      <c r="N138" s="424">
        <v>15.7</v>
      </c>
      <c r="O138" s="423">
        <v>33.459600000000002</v>
      </c>
      <c r="P138" s="423">
        <v>134.1</v>
      </c>
      <c r="Q138" s="423">
        <v>14.1</v>
      </c>
      <c r="R138" s="423">
        <f t="shared" si="74"/>
        <v>197.35959999999997</v>
      </c>
      <c r="S138" s="425">
        <v>155.4</v>
      </c>
      <c r="T138" s="424">
        <v>5.2</v>
      </c>
      <c r="U138" s="423">
        <v>26.3</v>
      </c>
      <c r="V138" s="425">
        <f t="shared" si="75"/>
        <v>31.5</v>
      </c>
      <c r="W138" s="424">
        <v>365.1</v>
      </c>
      <c r="X138" s="423">
        <v>146.6</v>
      </c>
      <c r="Y138" s="422">
        <v>88</v>
      </c>
      <c r="Z138" s="424">
        <v>18.2</v>
      </c>
      <c r="AA138" s="423">
        <v>35.611499999999999</v>
      </c>
      <c r="AB138" s="423">
        <v>104.6</v>
      </c>
      <c r="AC138" s="423">
        <v>27.8</v>
      </c>
      <c r="AD138" s="423">
        <f t="shared" si="76"/>
        <v>186.2115</v>
      </c>
      <c r="AE138" s="425">
        <v>153.4</v>
      </c>
      <c r="AF138" s="424">
        <v>15.4</v>
      </c>
      <c r="AG138" s="423">
        <v>8.1999999999999993</v>
      </c>
      <c r="AH138" s="425">
        <f t="shared" si="77"/>
        <v>23.6</v>
      </c>
      <c r="AI138" s="424">
        <v>565.20000000000005</v>
      </c>
      <c r="AJ138" s="423">
        <v>150.19999999999999</v>
      </c>
      <c r="AK138" s="422">
        <v>87.1</v>
      </c>
      <c r="AL138" s="424">
        <v>4</v>
      </c>
      <c r="AM138" s="423">
        <v>8.0549999999999997</v>
      </c>
      <c r="AN138" s="423">
        <v>48.8</v>
      </c>
      <c r="AO138" s="429">
        <v>0</v>
      </c>
      <c r="AP138" s="423">
        <f t="shared" si="78"/>
        <v>60.854999999999997</v>
      </c>
      <c r="AQ138" s="423">
        <v>52.2</v>
      </c>
      <c r="AR138" s="424" t="s">
        <v>241</v>
      </c>
      <c r="AS138" s="423" t="s">
        <v>241</v>
      </c>
      <c r="AT138" s="425">
        <v>3.6</v>
      </c>
      <c r="AU138" s="424">
        <v>134.19999999999999</v>
      </c>
      <c r="AV138" s="423">
        <v>45.9</v>
      </c>
      <c r="AW138" s="422">
        <v>17.899999999999999</v>
      </c>
      <c r="AX138" s="424">
        <v>10</v>
      </c>
      <c r="AY138" s="423">
        <v>13.524700000000001</v>
      </c>
      <c r="AZ138" s="423">
        <v>63.2</v>
      </c>
      <c r="BA138" s="423" t="s">
        <v>241</v>
      </c>
      <c r="BB138" s="423">
        <f t="shared" si="79"/>
        <v>86.724700000000013</v>
      </c>
      <c r="BC138" s="425">
        <v>76.5</v>
      </c>
      <c r="BD138" s="427" t="s">
        <v>241</v>
      </c>
      <c r="BE138" s="426" t="s">
        <v>241</v>
      </c>
      <c r="BF138" s="425">
        <v>28.7</v>
      </c>
      <c r="BG138" s="424">
        <v>528.20000000000005</v>
      </c>
      <c r="BH138" s="423">
        <v>65.7</v>
      </c>
      <c r="BI138" s="422">
        <v>27.8</v>
      </c>
      <c r="BJ138" s="424">
        <v>1.9</v>
      </c>
      <c r="BK138" s="423" t="s">
        <v>241</v>
      </c>
      <c r="BL138" s="423">
        <v>13.5</v>
      </c>
      <c r="BM138" s="423" t="s">
        <v>241</v>
      </c>
      <c r="BN138" s="423">
        <f t="shared" si="80"/>
        <v>15.4</v>
      </c>
      <c r="BO138" s="425">
        <v>9.5</v>
      </c>
      <c r="BP138" s="427" t="s">
        <v>241</v>
      </c>
      <c r="BQ138" s="426" t="s">
        <v>241</v>
      </c>
      <c r="BR138" s="425" t="s">
        <v>241</v>
      </c>
      <c r="BS138" s="423">
        <v>39.299999999999997</v>
      </c>
      <c r="BT138" s="423">
        <v>7.2</v>
      </c>
      <c r="BU138" s="422">
        <v>5.4</v>
      </c>
      <c r="BV138" s="424">
        <v>1.2</v>
      </c>
      <c r="BW138" s="423" t="s">
        <v>241</v>
      </c>
      <c r="BX138" s="423">
        <v>6.4</v>
      </c>
      <c r="BY138" s="423">
        <v>0</v>
      </c>
      <c r="BZ138" s="423">
        <f t="shared" si="81"/>
        <v>7.6000000000000005</v>
      </c>
      <c r="CA138" s="425">
        <v>5.5</v>
      </c>
      <c r="CB138" s="427" t="s">
        <v>241</v>
      </c>
      <c r="CC138" s="426" t="s">
        <v>241</v>
      </c>
      <c r="CD138" s="425">
        <v>3.9</v>
      </c>
      <c r="CE138" s="424">
        <v>52.3</v>
      </c>
      <c r="CF138" s="423">
        <v>5</v>
      </c>
      <c r="CG138" s="422">
        <v>2.6</v>
      </c>
      <c r="CH138" s="424">
        <v>96.9</v>
      </c>
      <c r="CI138" s="423">
        <v>160.4</v>
      </c>
      <c r="CJ138" s="423">
        <v>459.9</v>
      </c>
      <c r="CK138" s="423">
        <v>94.1</v>
      </c>
      <c r="CL138" s="423">
        <f t="shared" si="82"/>
        <v>811.30000000000007</v>
      </c>
      <c r="CM138" s="425">
        <f t="shared" si="83"/>
        <v>633.90000000000009</v>
      </c>
      <c r="CN138" s="424">
        <v>58.6</v>
      </c>
      <c r="CO138" s="423">
        <v>95.2</v>
      </c>
      <c r="CP138" s="425">
        <f t="shared" si="84"/>
        <v>153.80000000000001</v>
      </c>
      <c r="CQ138" s="424">
        <v>2160.5</v>
      </c>
      <c r="CR138" s="423">
        <v>614.20000000000005</v>
      </c>
      <c r="CS138" s="422">
        <f t="shared" si="85"/>
        <v>284.8</v>
      </c>
      <c r="CT138" s="422">
        <f t="shared" si="86"/>
        <v>3410.4000000000005</v>
      </c>
      <c r="CV138" s="412"/>
      <c r="CW138" s="415"/>
    </row>
    <row r="139" spans="1:101" ht="12.75" customHeight="1" x14ac:dyDescent="0.3">
      <c r="A139" s="446">
        <f t="shared" si="72"/>
        <v>43952</v>
      </c>
      <c r="B139" s="424">
        <v>56.8</v>
      </c>
      <c r="C139" s="423">
        <v>96.15</v>
      </c>
      <c r="D139" s="423">
        <v>122.5</v>
      </c>
      <c r="E139" s="423">
        <v>73.400000000000006</v>
      </c>
      <c r="F139" s="423">
        <f t="shared" si="73"/>
        <v>348.85</v>
      </c>
      <c r="G139" s="425">
        <v>256.89999999999998</v>
      </c>
      <c r="H139" s="424">
        <v>10</v>
      </c>
      <c r="I139" s="423">
        <v>71</v>
      </c>
      <c r="J139" s="425">
        <v>81</v>
      </c>
      <c r="K139" s="424">
        <v>544.79999999999995</v>
      </c>
      <c r="L139" s="423">
        <v>236.1</v>
      </c>
      <c r="M139" s="422">
        <v>60.9</v>
      </c>
      <c r="N139" s="424">
        <v>25.9</v>
      </c>
      <c r="O139" s="423">
        <v>50.188300000000005</v>
      </c>
      <c r="P139" s="423">
        <v>182.9</v>
      </c>
      <c r="Q139" s="423">
        <v>19.899999999999999</v>
      </c>
      <c r="R139" s="423">
        <f t="shared" si="74"/>
        <v>278.88829999999996</v>
      </c>
      <c r="S139" s="425">
        <v>226.6</v>
      </c>
      <c r="T139" s="424">
        <v>7.1</v>
      </c>
      <c r="U139" s="423">
        <v>32.700000000000003</v>
      </c>
      <c r="V139" s="425">
        <f t="shared" si="75"/>
        <v>39.800000000000004</v>
      </c>
      <c r="W139" s="424">
        <v>415.7</v>
      </c>
      <c r="X139" s="423">
        <v>178.6</v>
      </c>
      <c r="Y139" s="422">
        <v>92.2</v>
      </c>
      <c r="Z139" s="424">
        <v>24.6</v>
      </c>
      <c r="AA139" s="423">
        <v>46.086199999999998</v>
      </c>
      <c r="AB139" s="423">
        <v>128.30000000000001</v>
      </c>
      <c r="AC139" s="423">
        <v>36.5</v>
      </c>
      <c r="AD139" s="423">
        <f t="shared" si="76"/>
        <v>235.4862</v>
      </c>
      <c r="AE139" s="425">
        <v>195.3</v>
      </c>
      <c r="AF139" s="424">
        <v>23</v>
      </c>
      <c r="AG139" s="423">
        <v>7.8</v>
      </c>
      <c r="AH139" s="425">
        <f t="shared" si="77"/>
        <v>30.8</v>
      </c>
      <c r="AI139" s="424">
        <v>620.4</v>
      </c>
      <c r="AJ139" s="423">
        <v>186.3</v>
      </c>
      <c r="AK139" s="422">
        <v>79.599999999999994</v>
      </c>
      <c r="AL139" s="424">
        <v>6.2</v>
      </c>
      <c r="AM139" s="423">
        <v>10.837</v>
      </c>
      <c r="AN139" s="423">
        <v>60.6</v>
      </c>
      <c r="AO139" s="429">
        <v>0</v>
      </c>
      <c r="AP139" s="423">
        <f t="shared" si="78"/>
        <v>77.637</v>
      </c>
      <c r="AQ139" s="423">
        <v>68.599999999999994</v>
      </c>
      <c r="AR139" s="424" t="s">
        <v>241</v>
      </c>
      <c r="AS139" s="423" t="s">
        <v>241</v>
      </c>
      <c r="AT139" s="425">
        <v>4</v>
      </c>
      <c r="AU139" s="424">
        <v>157</v>
      </c>
      <c r="AV139" s="423">
        <v>57.9</v>
      </c>
      <c r="AW139" s="422">
        <v>21.5</v>
      </c>
      <c r="AX139" s="424">
        <v>14.8</v>
      </c>
      <c r="AY139" s="423">
        <v>19.123200000000001</v>
      </c>
      <c r="AZ139" s="423">
        <v>86.9</v>
      </c>
      <c r="BA139" s="423" t="s">
        <v>241</v>
      </c>
      <c r="BB139" s="423">
        <f t="shared" si="79"/>
        <v>120.82320000000001</v>
      </c>
      <c r="BC139" s="425">
        <v>107.9</v>
      </c>
      <c r="BD139" s="427" t="s">
        <v>241</v>
      </c>
      <c r="BE139" s="426" t="s">
        <v>241</v>
      </c>
      <c r="BF139" s="425">
        <v>26.7</v>
      </c>
      <c r="BG139" s="424">
        <v>611</v>
      </c>
      <c r="BH139" s="423">
        <v>85</v>
      </c>
      <c r="BI139" s="422">
        <v>29.1</v>
      </c>
      <c r="BJ139" s="424">
        <v>2.9</v>
      </c>
      <c r="BK139" s="423" t="s">
        <v>241</v>
      </c>
      <c r="BL139" s="423">
        <v>18.8</v>
      </c>
      <c r="BM139" s="423" t="s">
        <v>241</v>
      </c>
      <c r="BN139" s="423">
        <f t="shared" si="80"/>
        <v>21.7</v>
      </c>
      <c r="BO139" s="425">
        <v>14.2</v>
      </c>
      <c r="BP139" s="427" t="s">
        <v>241</v>
      </c>
      <c r="BQ139" s="426" t="s">
        <v>241</v>
      </c>
      <c r="BR139" s="425" t="s">
        <v>241</v>
      </c>
      <c r="BS139" s="423">
        <v>42.2</v>
      </c>
      <c r="BT139" s="423">
        <v>9</v>
      </c>
      <c r="BU139" s="422">
        <v>5.2</v>
      </c>
      <c r="BV139" s="424">
        <v>1.7</v>
      </c>
      <c r="BW139" s="423" t="s">
        <v>241</v>
      </c>
      <c r="BX139" s="423">
        <v>7.9</v>
      </c>
      <c r="BY139" s="423">
        <v>0</v>
      </c>
      <c r="BZ139" s="423">
        <f t="shared" si="81"/>
        <v>9.6</v>
      </c>
      <c r="CA139" s="425">
        <v>7.1</v>
      </c>
      <c r="CB139" s="427" t="s">
        <v>241</v>
      </c>
      <c r="CC139" s="426" t="s">
        <v>241</v>
      </c>
      <c r="CD139" s="425">
        <v>4.2</v>
      </c>
      <c r="CE139" s="424">
        <v>59.5</v>
      </c>
      <c r="CF139" s="423">
        <v>6.8</v>
      </c>
      <c r="CG139" s="422">
        <v>2.2000000000000002</v>
      </c>
      <c r="CH139" s="424">
        <v>133.1</v>
      </c>
      <c r="CI139" s="423">
        <v>222.4</v>
      </c>
      <c r="CJ139" s="423">
        <v>607.9</v>
      </c>
      <c r="CK139" s="423">
        <v>129.80000000000001</v>
      </c>
      <c r="CL139" s="423">
        <f t="shared" si="82"/>
        <v>1093.2</v>
      </c>
      <c r="CM139" s="425">
        <f t="shared" si="83"/>
        <v>876.6</v>
      </c>
      <c r="CN139" s="424">
        <v>68.5</v>
      </c>
      <c r="CO139" s="423">
        <v>118</v>
      </c>
      <c r="CP139" s="425">
        <f t="shared" si="84"/>
        <v>186.5</v>
      </c>
      <c r="CQ139" s="424">
        <v>2450.5</v>
      </c>
      <c r="CR139" s="423">
        <v>759.7</v>
      </c>
      <c r="CS139" s="422">
        <f t="shared" si="85"/>
        <v>290.7</v>
      </c>
      <c r="CT139" s="422">
        <f t="shared" si="86"/>
        <v>4020.8999999999996</v>
      </c>
      <c r="CV139" s="412"/>
      <c r="CW139" s="415"/>
    </row>
    <row r="140" spans="1:101" ht="12.75" customHeight="1" x14ac:dyDescent="0.3">
      <c r="A140" s="446">
        <f t="shared" si="72"/>
        <v>43983</v>
      </c>
      <c r="B140" s="424">
        <v>63.9</v>
      </c>
      <c r="C140" s="423">
        <v>108.5625</v>
      </c>
      <c r="D140" s="423">
        <v>137.6</v>
      </c>
      <c r="E140" s="423">
        <v>83.8</v>
      </c>
      <c r="F140" s="423">
        <f t="shared" si="73"/>
        <v>393.86250000000001</v>
      </c>
      <c r="G140" s="425">
        <v>292</v>
      </c>
      <c r="H140" s="424">
        <v>13.3</v>
      </c>
      <c r="I140" s="423">
        <v>65.7</v>
      </c>
      <c r="J140" s="425">
        <v>79</v>
      </c>
      <c r="K140" s="424">
        <v>544.9</v>
      </c>
      <c r="L140" s="423">
        <v>247.1</v>
      </c>
      <c r="M140" s="422">
        <v>75.900000000000006</v>
      </c>
      <c r="N140" s="424">
        <v>32.299999999999997</v>
      </c>
      <c r="O140" s="423">
        <v>58.132400000000004</v>
      </c>
      <c r="P140" s="423">
        <v>214.8</v>
      </c>
      <c r="Q140" s="423">
        <v>22.9</v>
      </c>
      <c r="R140" s="423">
        <f t="shared" si="74"/>
        <v>328.13239999999996</v>
      </c>
      <c r="S140" s="425">
        <v>266.7</v>
      </c>
      <c r="T140" s="424">
        <v>7.4</v>
      </c>
      <c r="U140" s="423">
        <v>26.2</v>
      </c>
      <c r="V140" s="425">
        <f t="shared" si="75"/>
        <v>33.6</v>
      </c>
      <c r="W140" s="424">
        <v>411.8</v>
      </c>
      <c r="X140" s="423">
        <v>191</v>
      </c>
      <c r="Y140" s="422">
        <v>96.1</v>
      </c>
      <c r="Z140" s="424">
        <v>26.9</v>
      </c>
      <c r="AA140" s="423">
        <v>48.173300000000005</v>
      </c>
      <c r="AB140" s="423">
        <v>142.30000000000001</v>
      </c>
      <c r="AC140" s="423">
        <v>41.2</v>
      </c>
      <c r="AD140" s="423">
        <f t="shared" si="76"/>
        <v>258.57330000000002</v>
      </c>
      <c r="AE140" s="425">
        <v>213.2</v>
      </c>
      <c r="AF140" s="424">
        <v>23.9</v>
      </c>
      <c r="AG140" s="423">
        <v>9.4</v>
      </c>
      <c r="AH140" s="425">
        <f t="shared" si="77"/>
        <v>33.299999999999997</v>
      </c>
      <c r="AI140" s="424">
        <v>630.79999999999995</v>
      </c>
      <c r="AJ140" s="423">
        <v>200.3</v>
      </c>
      <c r="AK140" s="422">
        <v>91.5</v>
      </c>
      <c r="AL140" s="424">
        <v>6.5</v>
      </c>
      <c r="AM140" s="423">
        <v>11.2689</v>
      </c>
      <c r="AN140" s="423">
        <v>68</v>
      </c>
      <c r="AO140" s="429">
        <v>0</v>
      </c>
      <c r="AP140" s="423">
        <f t="shared" si="78"/>
        <v>85.768900000000002</v>
      </c>
      <c r="AQ140" s="423">
        <v>74.5</v>
      </c>
      <c r="AR140" s="424" t="s">
        <v>241</v>
      </c>
      <c r="AS140" s="423" t="s">
        <v>241</v>
      </c>
      <c r="AT140" s="425">
        <v>4.3</v>
      </c>
      <c r="AU140" s="424">
        <v>140.9</v>
      </c>
      <c r="AV140" s="423">
        <v>56.1</v>
      </c>
      <c r="AW140" s="422">
        <v>21.6</v>
      </c>
      <c r="AX140" s="424">
        <v>16.5</v>
      </c>
      <c r="AY140" s="423">
        <v>20.558599999999998</v>
      </c>
      <c r="AZ140" s="423">
        <v>97.2</v>
      </c>
      <c r="BA140" s="423" t="s">
        <v>241</v>
      </c>
      <c r="BB140" s="423">
        <f t="shared" si="79"/>
        <v>134.2586</v>
      </c>
      <c r="BC140" s="425">
        <v>120.4</v>
      </c>
      <c r="BD140" s="427" t="s">
        <v>241</v>
      </c>
      <c r="BE140" s="426" t="s">
        <v>241</v>
      </c>
      <c r="BF140" s="425">
        <v>27.6</v>
      </c>
      <c r="BG140" s="424">
        <v>609.1</v>
      </c>
      <c r="BH140" s="423">
        <v>87.6</v>
      </c>
      <c r="BI140" s="422">
        <v>32.299999999999997</v>
      </c>
      <c r="BJ140" s="424">
        <v>3.4</v>
      </c>
      <c r="BK140" s="423" t="s">
        <v>241</v>
      </c>
      <c r="BL140" s="423">
        <v>21.1</v>
      </c>
      <c r="BM140" s="423" t="s">
        <v>241</v>
      </c>
      <c r="BN140" s="423">
        <f t="shared" si="80"/>
        <v>24.5</v>
      </c>
      <c r="BO140" s="425">
        <v>16.899999999999999</v>
      </c>
      <c r="BP140" s="427" t="s">
        <v>241</v>
      </c>
      <c r="BQ140" s="426" t="s">
        <v>241</v>
      </c>
      <c r="BR140" s="425" t="s">
        <v>241</v>
      </c>
      <c r="BS140" s="423">
        <v>43.5</v>
      </c>
      <c r="BT140" s="423">
        <v>10.1</v>
      </c>
      <c r="BU140" s="422">
        <v>5.8</v>
      </c>
      <c r="BV140" s="424">
        <v>2</v>
      </c>
      <c r="BW140" s="423" t="s">
        <v>241</v>
      </c>
      <c r="BX140" s="423">
        <v>8.6</v>
      </c>
      <c r="BY140" s="423">
        <v>0</v>
      </c>
      <c r="BZ140" s="423">
        <f t="shared" si="81"/>
        <v>10.6</v>
      </c>
      <c r="CA140" s="425">
        <v>7.5</v>
      </c>
      <c r="CB140" s="427" t="s">
        <v>241</v>
      </c>
      <c r="CC140" s="426" t="s">
        <v>241</v>
      </c>
      <c r="CD140" s="425">
        <v>6.4</v>
      </c>
      <c r="CE140" s="424">
        <v>57.9</v>
      </c>
      <c r="CF140" s="423">
        <v>7.2</v>
      </c>
      <c r="CG140" s="422">
        <v>2.7</v>
      </c>
      <c r="CH140" s="424">
        <v>151.5</v>
      </c>
      <c r="CI140" s="423">
        <v>246.7</v>
      </c>
      <c r="CJ140" s="423">
        <v>689.6</v>
      </c>
      <c r="CK140" s="423">
        <v>147.9</v>
      </c>
      <c r="CL140" s="423">
        <f t="shared" si="82"/>
        <v>1235.7</v>
      </c>
      <c r="CM140" s="425">
        <f t="shared" si="83"/>
        <v>991.2</v>
      </c>
      <c r="CN140" s="424">
        <v>77.400000000000006</v>
      </c>
      <c r="CO140" s="423">
        <v>106.8</v>
      </c>
      <c r="CP140" s="425">
        <f t="shared" si="84"/>
        <v>184.2</v>
      </c>
      <c r="CQ140" s="424">
        <v>2438.8000000000002</v>
      </c>
      <c r="CR140" s="423">
        <v>799.5</v>
      </c>
      <c r="CS140" s="422">
        <f t="shared" si="85"/>
        <v>325.90000000000003</v>
      </c>
      <c r="CT140" s="422">
        <f t="shared" si="86"/>
        <v>4184.6000000000004</v>
      </c>
      <c r="CV140" s="412"/>
      <c r="CW140" s="415"/>
    </row>
    <row r="141" spans="1:101" ht="12.75" customHeight="1" x14ac:dyDescent="0.3">
      <c r="A141" s="446">
        <f t="shared" si="72"/>
        <v>44013</v>
      </c>
      <c r="B141" s="424">
        <v>71.3</v>
      </c>
      <c r="C141" s="423">
        <v>115.12589999999999</v>
      </c>
      <c r="D141" s="423">
        <v>147.6</v>
      </c>
      <c r="E141" s="423">
        <v>88.5</v>
      </c>
      <c r="F141" s="423">
        <f t="shared" si="73"/>
        <v>422.52589999999998</v>
      </c>
      <c r="G141" s="425">
        <v>322.3</v>
      </c>
      <c r="H141" s="424">
        <v>15.3</v>
      </c>
      <c r="I141" s="423">
        <v>66.2</v>
      </c>
      <c r="J141" s="425">
        <v>81.5</v>
      </c>
      <c r="K141" s="424">
        <v>544.9</v>
      </c>
      <c r="L141" s="423">
        <v>263.8</v>
      </c>
      <c r="M141" s="422">
        <v>65.599999999999994</v>
      </c>
      <c r="N141" s="424">
        <v>28.3</v>
      </c>
      <c r="O141" s="423">
        <v>48.421199999999999</v>
      </c>
      <c r="P141" s="423">
        <v>190.3</v>
      </c>
      <c r="Q141" s="423">
        <v>18.399999999999999</v>
      </c>
      <c r="R141" s="423">
        <f t="shared" si="74"/>
        <v>285.4212</v>
      </c>
      <c r="S141" s="425">
        <v>227.3</v>
      </c>
      <c r="T141" s="424">
        <v>6.5</v>
      </c>
      <c r="U141" s="423">
        <v>27.8</v>
      </c>
      <c r="V141" s="425">
        <f t="shared" si="75"/>
        <v>34.299999999999997</v>
      </c>
      <c r="W141" s="424">
        <v>397.9</v>
      </c>
      <c r="X141" s="423">
        <v>182.9</v>
      </c>
      <c r="Y141" s="422">
        <v>83.8</v>
      </c>
      <c r="Z141" s="424">
        <v>30.5</v>
      </c>
      <c r="AA141" s="423">
        <v>56.443599999999996</v>
      </c>
      <c r="AB141" s="423">
        <v>156</v>
      </c>
      <c r="AC141" s="423">
        <v>45.2</v>
      </c>
      <c r="AD141" s="423">
        <f t="shared" si="76"/>
        <v>288.14359999999999</v>
      </c>
      <c r="AE141" s="425">
        <v>240.1</v>
      </c>
      <c r="AF141" s="424">
        <v>38.200000000000003</v>
      </c>
      <c r="AG141" s="423">
        <v>11.6</v>
      </c>
      <c r="AH141" s="425">
        <f t="shared" si="77"/>
        <v>49.800000000000004</v>
      </c>
      <c r="AI141" s="424">
        <v>653.5</v>
      </c>
      <c r="AJ141" s="423">
        <v>219.3</v>
      </c>
      <c r="AK141" s="422">
        <v>89</v>
      </c>
      <c r="AL141" s="424">
        <v>7.5</v>
      </c>
      <c r="AM141" s="423">
        <v>12.796200000000001</v>
      </c>
      <c r="AN141" s="423">
        <v>77</v>
      </c>
      <c r="AO141" s="429">
        <v>0</v>
      </c>
      <c r="AP141" s="423">
        <f t="shared" si="78"/>
        <v>97.296199999999999</v>
      </c>
      <c r="AQ141" s="423">
        <v>82.6</v>
      </c>
      <c r="AR141" s="424" t="s">
        <v>241</v>
      </c>
      <c r="AS141" s="423" t="s">
        <v>241</v>
      </c>
      <c r="AT141" s="425">
        <v>5.4</v>
      </c>
      <c r="AU141" s="424">
        <v>139.19999999999999</v>
      </c>
      <c r="AV141" s="423">
        <v>57.1</v>
      </c>
      <c r="AW141" s="422">
        <v>21</v>
      </c>
      <c r="AX141" s="424">
        <v>18.100000000000001</v>
      </c>
      <c r="AY141" s="423">
        <v>22.623900000000003</v>
      </c>
      <c r="AZ141" s="423">
        <v>105.1</v>
      </c>
      <c r="BA141" s="423" t="s">
        <v>241</v>
      </c>
      <c r="BB141" s="423">
        <f t="shared" si="79"/>
        <v>145.82389999999998</v>
      </c>
      <c r="BC141" s="425">
        <v>129.6</v>
      </c>
      <c r="BD141" s="427" t="s">
        <v>241</v>
      </c>
      <c r="BE141" s="426" t="s">
        <v>241</v>
      </c>
      <c r="BF141" s="425">
        <v>34</v>
      </c>
      <c r="BG141" s="424">
        <v>570.70000000000005</v>
      </c>
      <c r="BH141" s="423">
        <v>97.6</v>
      </c>
      <c r="BI141" s="422">
        <v>28</v>
      </c>
      <c r="BJ141" s="424">
        <v>3.9</v>
      </c>
      <c r="BK141" s="423" t="s">
        <v>241</v>
      </c>
      <c r="BL141" s="423">
        <v>24.5</v>
      </c>
      <c r="BM141" s="423" t="s">
        <v>241</v>
      </c>
      <c r="BN141" s="423">
        <f t="shared" si="80"/>
        <v>28.4</v>
      </c>
      <c r="BO141" s="425">
        <v>20</v>
      </c>
      <c r="BP141" s="427" t="s">
        <v>241</v>
      </c>
      <c r="BQ141" s="426" t="s">
        <v>241</v>
      </c>
      <c r="BR141" s="425" t="s">
        <v>241</v>
      </c>
      <c r="BS141" s="423">
        <v>57.6</v>
      </c>
      <c r="BT141" s="423">
        <v>11.2</v>
      </c>
      <c r="BU141" s="422">
        <v>6.2</v>
      </c>
      <c r="BV141" s="424">
        <v>2.2000000000000002</v>
      </c>
      <c r="BW141" s="423" t="s">
        <v>241</v>
      </c>
      <c r="BX141" s="423">
        <v>9.6999999999999993</v>
      </c>
      <c r="BY141" s="423">
        <v>0</v>
      </c>
      <c r="BZ141" s="423">
        <f t="shared" si="81"/>
        <v>11.899999999999999</v>
      </c>
      <c r="CA141" s="425">
        <v>8.1</v>
      </c>
      <c r="CB141" s="427" t="s">
        <v>241</v>
      </c>
      <c r="CC141" s="426" t="s">
        <v>241</v>
      </c>
      <c r="CD141" s="425">
        <v>6.8</v>
      </c>
      <c r="CE141" s="424">
        <v>50</v>
      </c>
      <c r="CF141" s="423">
        <v>8.3000000000000007</v>
      </c>
      <c r="CG141" s="422">
        <v>4.4000000000000004</v>
      </c>
      <c r="CH141" s="424">
        <v>161.9</v>
      </c>
      <c r="CI141" s="423">
        <v>255.5</v>
      </c>
      <c r="CJ141" s="423">
        <v>710.2</v>
      </c>
      <c r="CK141" s="423">
        <v>152</v>
      </c>
      <c r="CL141" s="423">
        <f t="shared" si="82"/>
        <v>1279.5999999999999</v>
      </c>
      <c r="CM141" s="425">
        <f t="shared" si="83"/>
        <v>1030</v>
      </c>
      <c r="CN141" s="424">
        <v>100</v>
      </c>
      <c r="CO141" s="423">
        <v>111.7</v>
      </c>
      <c r="CP141" s="425">
        <f t="shared" si="84"/>
        <v>211.7</v>
      </c>
      <c r="CQ141" s="424">
        <v>2413.9</v>
      </c>
      <c r="CR141" s="423">
        <v>840.2</v>
      </c>
      <c r="CS141" s="422">
        <f t="shared" si="85"/>
        <v>297.99999999999994</v>
      </c>
      <c r="CT141" s="422">
        <f t="shared" si="86"/>
        <v>4203.2</v>
      </c>
      <c r="CV141" s="412"/>
      <c r="CW141" s="415"/>
    </row>
    <row r="142" spans="1:101" ht="12.75" customHeight="1" x14ac:dyDescent="0.3">
      <c r="A142" s="446">
        <f t="shared" si="72"/>
        <v>44044</v>
      </c>
      <c r="B142" s="424">
        <v>70.2</v>
      </c>
      <c r="C142" s="423">
        <v>117.714</v>
      </c>
      <c r="D142" s="423">
        <v>143.9</v>
      </c>
      <c r="E142" s="423">
        <v>87.9</v>
      </c>
      <c r="F142" s="423">
        <f t="shared" si="73"/>
        <v>419.71399999999994</v>
      </c>
      <c r="G142" s="425">
        <v>320.60000000000002</v>
      </c>
      <c r="H142" s="424">
        <v>13.4</v>
      </c>
      <c r="I142" s="423">
        <v>73.099999999999994</v>
      </c>
      <c r="J142" s="425">
        <v>86.5</v>
      </c>
      <c r="K142" s="424">
        <v>544.20000000000005</v>
      </c>
      <c r="L142" s="423">
        <v>252.6</v>
      </c>
      <c r="M142" s="422">
        <v>60.9</v>
      </c>
      <c r="N142" s="424">
        <v>18</v>
      </c>
      <c r="O142" s="423">
        <v>32.528300000000002</v>
      </c>
      <c r="P142" s="423">
        <v>137.19999999999999</v>
      </c>
      <c r="Q142" s="423">
        <v>12.1</v>
      </c>
      <c r="R142" s="423">
        <f t="shared" si="74"/>
        <v>199.82829999999998</v>
      </c>
      <c r="S142" s="425">
        <v>159.5</v>
      </c>
      <c r="T142" s="424">
        <v>5.2</v>
      </c>
      <c r="U142" s="423">
        <v>28.2</v>
      </c>
      <c r="V142" s="425">
        <f t="shared" si="75"/>
        <v>33.4</v>
      </c>
      <c r="W142" s="424">
        <v>340.6</v>
      </c>
      <c r="X142" s="423">
        <v>147.1</v>
      </c>
      <c r="Y142" s="422">
        <v>80.5</v>
      </c>
      <c r="Z142" s="424">
        <v>30.1</v>
      </c>
      <c r="AA142" s="423">
        <v>55.807000000000002</v>
      </c>
      <c r="AB142" s="423">
        <v>152.9</v>
      </c>
      <c r="AC142" s="423">
        <v>42.2</v>
      </c>
      <c r="AD142" s="423">
        <f t="shared" si="76"/>
        <v>281.00700000000001</v>
      </c>
      <c r="AE142" s="425">
        <v>232.7</v>
      </c>
      <c r="AF142" s="424">
        <v>38.799999999999997</v>
      </c>
      <c r="AG142" s="423">
        <v>11.3</v>
      </c>
      <c r="AH142" s="425">
        <f t="shared" si="77"/>
        <v>50.099999999999994</v>
      </c>
      <c r="AI142" s="424">
        <v>657.6</v>
      </c>
      <c r="AJ142" s="423">
        <v>216.7</v>
      </c>
      <c r="AK142" s="422">
        <v>85.6</v>
      </c>
      <c r="AL142" s="424">
        <v>7.5</v>
      </c>
      <c r="AM142" s="423">
        <v>12.930299999999999</v>
      </c>
      <c r="AN142" s="423">
        <v>73.599999999999994</v>
      </c>
      <c r="AO142" s="429">
        <v>0</v>
      </c>
      <c r="AP142" s="423">
        <f t="shared" si="78"/>
        <v>94.030299999999997</v>
      </c>
      <c r="AQ142" s="423">
        <v>81.2</v>
      </c>
      <c r="AR142" s="424" t="s">
        <v>241</v>
      </c>
      <c r="AS142" s="423" t="s">
        <v>241</v>
      </c>
      <c r="AT142" s="425">
        <v>7.5</v>
      </c>
      <c r="AU142" s="424">
        <v>135.69999999999999</v>
      </c>
      <c r="AV142" s="423">
        <v>57.2</v>
      </c>
      <c r="AW142" s="422">
        <v>19.8</v>
      </c>
      <c r="AX142" s="424">
        <v>18.399999999999999</v>
      </c>
      <c r="AY142" s="423">
        <v>23.361999999999998</v>
      </c>
      <c r="AZ142" s="423">
        <v>106.1</v>
      </c>
      <c r="BA142" s="423" t="s">
        <v>241</v>
      </c>
      <c r="BB142" s="423">
        <f t="shared" si="79"/>
        <v>147.86199999999999</v>
      </c>
      <c r="BC142" s="425">
        <v>132.30000000000001</v>
      </c>
      <c r="BD142" s="427" t="s">
        <v>241</v>
      </c>
      <c r="BE142" s="426" t="s">
        <v>241</v>
      </c>
      <c r="BF142" s="425">
        <v>34.9</v>
      </c>
      <c r="BG142" s="424">
        <v>581.6</v>
      </c>
      <c r="BH142" s="423">
        <v>95.8</v>
      </c>
      <c r="BI142" s="422">
        <v>37.700000000000003</v>
      </c>
      <c r="BJ142" s="424">
        <v>4</v>
      </c>
      <c r="BK142" s="423" t="s">
        <v>241</v>
      </c>
      <c r="BL142" s="423">
        <v>23.9</v>
      </c>
      <c r="BM142" s="423" t="s">
        <v>241</v>
      </c>
      <c r="BN142" s="423">
        <f t="shared" si="80"/>
        <v>27.9</v>
      </c>
      <c r="BO142" s="425">
        <v>19.7</v>
      </c>
      <c r="BP142" s="427" t="s">
        <v>241</v>
      </c>
      <c r="BQ142" s="426" t="s">
        <v>241</v>
      </c>
      <c r="BR142" s="425" t="s">
        <v>241</v>
      </c>
      <c r="BS142" s="423">
        <v>44.2</v>
      </c>
      <c r="BT142" s="423">
        <v>11</v>
      </c>
      <c r="BU142" s="422">
        <v>5.6</v>
      </c>
      <c r="BV142" s="424">
        <v>2.2999999999999998</v>
      </c>
      <c r="BW142" s="423" t="s">
        <v>241</v>
      </c>
      <c r="BX142" s="423">
        <v>10.6</v>
      </c>
      <c r="BY142" s="423">
        <v>0</v>
      </c>
      <c r="BZ142" s="423">
        <f t="shared" si="81"/>
        <v>12.899999999999999</v>
      </c>
      <c r="CA142" s="425">
        <v>8.6</v>
      </c>
      <c r="CB142" s="427" t="s">
        <v>241</v>
      </c>
      <c r="CC142" s="426" t="s">
        <v>241</v>
      </c>
      <c r="CD142" s="425">
        <v>10.6</v>
      </c>
      <c r="CE142" s="424">
        <v>59.8</v>
      </c>
      <c r="CF142" s="423">
        <v>9.1</v>
      </c>
      <c r="CG142" s="422">
        <v>2.9</v>
      </c>
      <c r="CH142" s="424">
        <v>150.6</v>
      </c>
      <c r="CI142" s="423">
        <v>242.4</v>
      </c>
      <c r="CJ142" s="423">
        <v>648.20000000000005</v>
      </c>
      <c r="CK142" s="423">
        <v>142.19999999999999</v>
      </c>
      <c r="CL142" s="423">
        <f t="shared" si="82"/>
        <v>1183.4000000000001</v>
      </c>
      <c r="CM142" s="425">
        <f t="shared" si="83"/>
        <v>954.6</v>
      </c>
      <c r="CN142" s="424">
        <v>101.5</v>
      </c>
      <c r="CO142" s="423">
        <v>121.7</v>
      </c>
      <c r="CP142" s="425">
        <f t="shared" si="84"/>
        <v>223.2</v>
      </c>
      <c r="CQ142" s="424">
        <v>2363.6999999999998</v>
      </c>
      <c r="CR142" s="423">
        <v>789.6</v>
      </c>
      <c r="CS142" s="422">
        <f t="shared" si="85"/>
        <v>293</v>
      </c>
      <c r="CT142" s="422">
        <f t="shared" si="86"/>
        <v>4063.3</v>
      </c>
      <c r="CV142" s="412"/>
      <c r="CW142" s="415"/>
    </row>
    <row r="143" spans="1:101" ht="12.75" customHeight="1" x14ac:dyDescent="0.3">
      <c r="A143" s="446">
        <f t="shared" si="72"/>
        <v>44075</v>
      </c>
      <c r="B143" s="424">
        <v>73</v>
      </c>
      <c r="C143" s="423">
        <v>121.816</v>
      </c>
      <c r="D143" s="423">
        <v>141.69999999999999</v>
      </c>
      <c r="E143" s="423">
        <v>89.3</v>
      </c>
      <c r="F143" s="423">
        <f t="shared" si="73"/>
        <v>425.81599999999997</v>
      </c>
      <c r="G143" s="425">
        <v>325.3</v>
      </c>
      <c r="H143" s="424">
        <v>14.8</v>
      </c>
      <c r="I143" s="423">
        <v>70</v>
      </c>
      <c r="J143" s="425">
        <v>84.8</v>
      </c>
      <c r="K143" s="424">
        <v>558.79999999999995</v>
      </c>
      <c r="L143" s="423">
        <v>262.10000000000002</v>
      </c>
      <c r="M143" s="422">
        <v>61.1</v>
      </c>
      <c r="N143" s="424">
        <v>20.5</v>
      </c>
      <c r="O143" s="423">
        <v>36.305300000000003</v>
      </c>
      <c r="P143" s="423">
        <v>152.1</v>
      </c>
      <c r="Q143" s="423">
        <v>13.2</v>
      </c>
      <c r="R143" s="423">
        <f t="shared" si="74"/>
        <v>222.1053</v>
      </c>
      <c r="S143" s="425">
        <v>173.9</v>
      </c>
      <c r="T143" s="424">
        <v>5.5</v>
      </c>
      <c r="U143" s="423">
        <v>26.1</v>
      </c>
      <c r="V143" s="425">
        <f t="shared" si="75"/>
        <v>31.6</v>
      </c>
      <c r="W143" s="424">
        <v>387.4</v>
      </c>
      <c r="X143" s="423">
        <v>166.1</v>
      </c>
      <c r="Y143" s="422">
        <v>75.599999999999994</v>
      </c>
      <c r="Z143" s="424">
        <v>31</v>
      </c>
      <c r="AA143" s="423">
        <v>56.877600000000001</v>
      </c>
      <c r="AB143" s="423">
        <v>154.80000000000001</v>
      </c>
      <c r="AC143" s="423">
        <v>42.5</v>
      </c>
      <c r="AD143" s="423">
        <f t="shared" si="76"/>
        <v>285.17759999999998</v>
      </c>
      <c r="AE143" s="425">
        <v>236.5</v>
      </c>
      <c r="AF143" s="424">
        <v>40.700000000000003</v>
      </c>
      <c r="AG143" s="423">
        <v>10.5</v>
      </c>
      <c r="AH143" s="425">
        <f t="shared" si="77"/>
        <v>51.2</v>
      </c>
      <c r="AI143" s="424">
        <v>663.1</v>
      </c>
      <c r="AJ143" s="423">
        <v>220.1</v>
      </c>
      <c r="AK143" s="422">
        <v>93</v>
      </c>
      <c r="AL143" s="424">
        <v>7.5</v>
      </c>
      <c r="AM143" s="423">
        <v>13.073499999999999</v>
      </c>
      <c r="AN143" s="423">
        <v>72.3</v>
      </c>
      <c r="AO143" s="429">
        <v>0</v>
      </c>
      <c r="AP143" s="423">
        <f t="shared" si="78"/>
        <v>92.873499999999993</v>
      </c>
      <c r="AQ143" s="423">
        <v>80.900000000000006</v>
      </c>
      <c r="AR143" s="424" t="s">
        <v>241</v>
      </c>
      <c r="AS143" s="423" t="s">
        <v>241</v>
      </c>
      <c r="AT143" s="425">
        <v>9.8000000000000007</v>
      </c>
      <c r="AU143" s="424">
        <v>140.4</v>
      </c>
      <c r="AV143" s="423">
        <v>60.3</v>
      </c>
      <c r="AW143" s="422">
        <v>19.8</v>
      </c>
      <c r="AX143" s="424">
        <v>18.2</v>
      </c>
      <c r="AY143" s="423">
        <v>23.2592</v>
      </c>
      <c r="AZ143" s="423">
        <v>104.9</v>
      </c>
      <c r="BA143" s="423" t="s">
        <v>241</v>
      </c>
      <c r="BB143" s="423">
        <f t="shared" si="79"/>
        <v>146.35919999999999</v>
      </c>
      <c r="BC143" s="425">
        <v>129.4</v>
      </c>
      <c r="BD143" s="427" t="s">
        <v>241</v>
      </c>
      <c r="BE143" s="426" t="s">
        <v>241</v>
      </c>
      <c r="BF143" s="425">
        <v>38.1</v>
      </c>
      <c r="BG143" s="424">
        <v>605.5</v>
      </c>
      <c r="BH143" s="423">
        <v>96.4</v>
      </c>
      <c r="BI143" s="422">
        <v>28.4</v>
      </c>
      <c r="BJ143" s="424">
        <v>4</v>
      </c>
      <c r="BK143" s="423" t="s">
        <v>241</v>
      </c>
      <c r="BL143" s="423">
        <v>24.1</v>
      </c>
      <c r="BM143" s="423" t="s">
        <v>241</v>
      </c>
      <c r="BN143" s="423">
        <f t="shared" si="80"/>
        <v>28.1</v>
      </c>
      <c r="BO143" s="425">
        <v>19.8</v>
      </c>
      <c r="BP143" s="427" t="s">
        <v>241</v>
      </c>
      <c r="BQ143" s="426" t="s">
        <v>241</v>
      </c>
      <c r="BR143" s="425" t="s">
        <v>241</v>
      </c>
      <c r="BS143" s="423">
        <v>45.3</v>
      </c>
      <c r="BT143" s="423">
        <v>11.4</v>
      </c>
      <c r="BU143" s="422">
        <v>5.7</v>
      </c>
      <c r="BV143" s="424">
        <v>2.4</v>
      </c>
      <c r="BW143" s="423" t="s">
        <v>241</v>
      </c>
      <c r="BX143" s="423">
        <v>9.8000000000000007</v>
      </c>
      <c r="BY143" s="423">
        <v>0</v>
      </c>
      <c r="BZ143" s="423">
        <f t="shared" si="81"/>
        <v>12.200000000000001</v>
      </c>
      <c r="CA143" s="425">
        <v>8.1999999999999993</v>
      </c>
      <c r="CB143" s="427" t="s">
        <v>241</v>
      </c>
      <c r="CC143" s="426" t="s">
        <v>241</v>
      </c>
      <c r="CD143" s="425">
        <v>10.6</v>
      </c>
      <c r="CE143" s="424">
        <v>58.9</v>
      </c>
      <c r="CF143" s="423">
        <v>8.5</v>
      </c>
      <c r="CG143" s="422">
        <v>2.6</v>
      </c>
      <c r="CH143" s="424">
        <v>156.5</v>
      </c>
      <c r="CI143" s="423">
        <v>251.4</v>
      </c>
      <c r="CJ143" s="423">
        <v>659.8</v>
      </c>
      <c r="CK143" s="423">
        <v>144.9</v>
      </c>
      <c r="CL143" s="423">
        <f t="shared" si="82"/>
        <v>1212.5999999999999</v>
      </c>
      <c r="CM143" s="425">
        <f t="shared" si="83"/>
        <v>974</v>
      </c>
      <c r="CN143" s="424">
        <v>109.4</v>
      </c>
      <c r="CO143" s="423">
        <v>116.7</v>
      </c>
      <c r="CP143" s="425">
        <f t="shared" si="84"/>
        <v>226.10000000000002</v>
      </c>
      <c r="CQ143" s="424">
        <v>2459.4</v>
      </c>
      <c r="CR143" s="423">
        <v>824.9</v>
      </c>
      <c r="CS143" s="422">
        <f t="shared" si="85"/>
        <v>286.2</v>
      </c>
      <c r="CT143" s="422">
        <f t="shared" si="86"/>
        <v>4184.3</v>
      </c>
      <c r="CV143" s="412"/>
      <c r="CW143" s="415"/>
    </row>
    <row r="144" spans="1:101" ht="12.75" customHeight="1" x14ac:dyDescent="0.3">
      <c r="A144" s="446">
        <f t="shared" si="72"/>
        <v>44105</v>
      </c>
      <c r="B144" s="424">
        <v>74.400000000000006</v>
      </c>
      <c r="C144" s="423">
        <v>124.79130000000001</v>
      </c>
      <c r="D144" s="423">
        <v>145.1</v>
      </c>
      <c r="E144" s="423">
        <v>90</v>
      </c>
      <c r="F144" s="423">
        <f t="shared" si="73"/>
        <v>434.29129999999998</v>
      </c>
      <c r="G144" s="425">
        <v>335</v>
      </c>
      <c r="H144" s="424">
        <v>16.5</v>
      </c>
      <c r="I144" s="423">
        <v>76.599999999999994</v>
      </c>
      <c r="J144" s="425">
        <v>93.2</v>
      </c>
      <c r="K144" s="424">
        <v>572.20000000000005</v>
      </c>
      <c r="L144" s="423">
        <v>279.3</v>
      </c>
      <c r="M144" s="422">
        <v>53.1</v>
      </c>
      <c r="N144" s="424">
        <v>27.1</v>
      </c>
      <c r="O144" s="423">
        <v>49.778500000000001</v>
      </c>
      <c r="P144" s="423">
        <v>192</v>
      </c>
      <c r="Q144" s="423">
        <v>19.8</v>
      </c>
      <c r="R144" s="423">
        <f t="shared" si="74"/>
        <v>288.67850000000004</v>
      </c>
      <c r="S144" s="425">
        <v>232.8</v>
      </c>
      <c r="T144" s="424">
        <v>5.3</v>
      </c>
      <c r="U144" s="423">
        <v>27.8</v>
      </c>
      <c r="V144" s="425">
        <f t="shared" si="75"/>
        <v>33.1</v>
      </c>
      <c r="W144" s="424">
        <v>433.1</v>
      </c>
      <c r="X144" s="423">
        <v>207.5</v>
      </c>
      <c r="Y144" s="422">
        <v>93.6</v>
      </c>
      <c r="Z144" s="424">
        <v>32</v>
      </c>
      <c r="AA144" s="423">
        <v>58.872199999999999</v>
      </c>
      <c r="AB144" s="423">
        <v>160.5</v>
      </c>
      <c r="AC144" s="423">
        <v>43.3</v>
      </c>
      <c r="AD144" s="423">
        <f t="shared" si="76"/>
        <v>294.67219999999998</v>
      </c>
      <c r="AE144" s="425">
        <v>246</v>
      </c>
      <c r="AF144" s="424">
        <v>42.9</v>
      </c>
      <c r="AG144" s="423">
        <v>10.6</v>
      </c>
      <c r="AH144" s="425">
        <f t="shared" si="77"/>
        <v>53.5</v>
      </c>
      <c r="AI144" s="424">
        <v>688.4</v>
      </c>
      <c r="AJ144" s="423">
        <v>234.7</v>
      </c>
      <c r="AK144" s="422">
        <v>92</v>
      </c>
      <c r="AL144" s="424">
        <v>7.3</v>
      </c>
      <c r="AM144" s="423">
        <v>13.190899999999999</v>
      </c>
      <c r="AN144" s="423">
        <v>75.3</v>
      </c>
      <c r="AO144" s="429">
        <v>0</v>
      </c>
      <c r="AP144" s="423">
        <f t="shared" si="78"/>
        <v>95.790899999999993</v>
      </c>
      <c r="AQ144" s="423">
        <v>83</v>
      </c>
      <c r="AR144" s="424" t="s">
        <v>241</v>
      </c>
      <c r="AS144" s="423" t="s">
        <v>241</v>
      </c>
      <c r="AT144" s="425">
        <v>9.4</v>
      </c>
      <c r="AU144" s="424">
        <v>150.69999999999999</v>
      </c>
      <c r="AV144" s="423">
        <v>61.6</v>
      </c>
      <c r="AW144" s="422">
        <v>21.1</v>
      </c>
      <c r="AX144" s="424">
        <v>19</v>
      </c>
      <c r="AY144" s="423">
        <v>24.354500000000002</v>
      </c>
      <c r="AZ144" s="423">
        <v>107.7</v>
      </c>
      <c r="BA144" s="423" t="s">
        <v>241</v>
      </c>
      <c r="BB144" s="423">
        <f t="shared" si="79"/>
        <v>151.05450000000002</v>
      </c>
      <c r="BC144" s="425">
        <v>125.9</v>
      </c>
      <c r="BD144" s="427" t="s">
        <v>241</v>
      </c>
      <c r="BE144" s="426" t="s">
        <v>241</v>
      </c>
      <c r="BF144" s="425">
        <v>38.1</v>
      </c>
      <c r="BG144" s="424">
        <v>630.29999999999995</v>
      </c>
      <c r="BH144" s="423">
        <v>110.4</v>
      </c>
      <c r="BI144" s="422">
        <v>32.9</v>
      </c>
      <c r="BJ144" s="424">
        <v>4.2</v>
      </c>
      <c r="BK144" s="423" t="s">
        <v>241</v>
      </c>
      <c r="BL144" s="423">
        <v>25</v>
      </c>
      <c r="BM144" s="423" t="s">
        <v>241</v>
      </c>
      <c r="BN144" s="423">
        <f t="shared" si="80"/>
        <v>29.2</v>
      </c>
      <c r="BO144" s="425">
        <v>20.2</v>
      </c>
      <c r="BP144" s="427" t="s">
        <v>241</v>
      </c>
      <c r="BQ144" s="426" t="s">
        <v>241</v>
      </c>
      <c r="BR144" s="425" t="s">
        <v>241</v>
      </c>
      <c r="BS144" s="423">
        <v>47</v>
      </c>
      <c r="BT144" s="423">
        <v>11.4</v>
      </c>
      <c r="BU144" s="422">
        <v>3.8</v>
      </c>
      <c r="BV144" s="424">
        <v>2.4</v>
      </c>
      <c r="BW144" s="423" t="s">
        <v>241</v>
      </c>
      <c r="BX144" s="423">
        <v>10.199999999999999</v>
      </c>
      <c r="BY144" s="423">
        <v>0</v>
      </c>
      <c r="BZ144" s="423">
        <f t="shared" si="81"/>
        <v>12.6</v>
      </c>
      <c r="CA144" s="425">
        <v>8.6999999999999993</v>
      </c>
      <c r="CB144" s="427" t="s">
        <v>241</v>
      </c>
      <c r="CC144" s="426" t="s">
        <v>241</v>
      </c>
      <c r="CD144" s="425">
        <v>11.9</v>
      </c>
      <c r="CE144" s="424">
        <v>64.2</v>
      </c>
      <c r="CF144" s="423">
        <v>8.6999999999999993</v>
      </c>
      <c r="CG144" s="422">
        <v>4.8</v>
      </c>
      <c r="CH144" s="424">
        <v>166.4</v>
      </c>
      <c r="CI144" s="423">
        <v>271</v>
      </c>
      <c r="CJ144" s="423">
        <v>715.9</v>
      </c>
      <c r="CK144" s="423">
        <v>153.1</v>
      </c>
      <c r="CL144" s="423">
        <f t="shared" si="82"/>
        <v>1306.3999999999999</v>
      </c>
      <c r="CM144" s="425">
        <f t="shared" si="83"/>
        <v>1051.5999999999999</v>
      </c>
      <c r="CN144" s="424">
        <v>113.8</v>
      </c>
      <c r="CO144" s="423">
        <v>125.4</v>
      </c>
      <c r="CP144" s="425">
        <f t="shared" si="84"/>
        <v>239.2</v>
      </c>
      <c r="CQ144" s="424">
        <v>2585.9</v>
      </c>
      <c r="CR144" s="423">
        <v>913.5</v>
      </c>
      <c r="CS144" s="422">
        <f t="shared" si="85"/>
        <v>301.3</v>
      </c>
      <c r="CT144" s="422">
        <f t="shared" si="86"/>
        <v>4432.8</v>
      </c>
      <c r="CV144" s="412"/>
      <c r="CW144" s="415"/>
    </row>
    <row r="145" spans="1:101" ht="12.75" customHeight="1" x14ac:dyDescent="0.3">
      <c r="A145" s="446">
        <f t="shared" si="72"/>
        <v>44136</v>
      </c>
      <c r="B145" s="424">
        <v>75.599999999999994</v>
      </c>
      <c r="C145" s="423">
        <v>125.6125</v>
      </c>
      <c r="D145" s="423">
        <v>146.6</v>
      </c>
      <c r="E145" s="423">
        <v>91.7</v>
      </c>
      <c r="F145" s="423">
        <f t="shared" si="73"/>
        <v>439.51249999999999</v>
      </c>
      <c r="G145" s="425">
        <v>335</v>
      </c>
      <c r="H145" s="424">
        <v>21.2</v>
      </c>
      <c r="I145" s="423">
        <v>79.2</v>
      </c>
      <c r="J145" s="425">
        <v>100.4</v>
      </c>
      <c r="K145" s="424">
        <v>604.20000000000005</v>
      </c>
      <c r="L145" s="423">
        <v>281.10000000000002</v>
      </c>
      <c r="M145" s="422">
        <v>62.8</v>
      </c>
      <c r="N145" s="424">
        <v>36.299999999999997</v>
      </c>
      <c r="O145" s="423">
        <v>66.292400000000001</v>
      </c>
      <c r="P145" s="423">
        <v>239</v>
      </c>
      <c r="Q145" s="423">
        <v>20.9</v>
      </c>
      <c r="R145" s="423">
        <f t="shared" si="74"/>
        <v>362.49239999999998</v>
      </c>
      <c r="S145" s="425">
        <v>297.3</v>
      </c>
      <c r="T145" s="424">
        <v>8.1</v>
      </c>
      <c r="U145" s="423">
        <v>32.4</v>
      </c>
      <c r="V145" s="425">
        <f t="shared" si="75"/>
        <v>40.5</v>
      </c>
      <c r="W145" s="424">
        <v>467.4</v>
      </c>
      <c r="X145" s="423">
        <v>206.7</v>
      </c>
      <c r="Y145" s="422">
        <v>82.7</v>
      </c>
      <c r="Z145" s="424">
        <v>32.4</v>
      </c>
      <c r="AA145" s="423">
        <v>59.280500000000004</v>
      </c>
      <c r="AB145" s="423">
        <v>157.5</v>
      </c>
      <c r="AC145" s="423">
        <v>49.4</v>
      </c>
      <c r="AD145" s="423">
        <f t="shared" si="76"/>
        <v>298.58049999999997</v>
      </c>
      <c r="AE145" s="425">
        <v>248.1</v>
      </c>
      <c r="AF145" s="424">
        <v>43.4</v>
      </c>
      <c r="AG145" s="423">
        <v>12</v>
      </c>
      <c r="AH145" s="425">
        <f t="shared" si="77"/>
        <v>55.4</v>
      </c>
      <c r="AI145" s="424">
        <v>683.2</v>
      </c>
      <c r="AJ145" s="423">
        <v>229.2</v>
      </c>
      <c r="AK145" s="422">
        <v>91.8</v>
      </c>
      <c r="AL145" s="424">
        <v>6.9</v>
      </c>
      <c r="AM145" s="423">
        <v>12.229899999999999</v>
      </c>
      <c r="AN145" s="423">
        <v>67.900000000000006</v>
      </c>
      <c r="AO145" s="429">
        <v>0</v>
      </c>
      <c r="AP145" s="423">
        <f t="shared" si="78"/>
        <v>87.029899999999998</v>
      </c>
      <c r="AQ145" s="423">
        <v>72.900000000000006</v>
      </c>
      <c r="AR145" s="424" t="s">
        <v>241</v>
      </c>
      <c r="AS145" s="423" t="s">
        <v>241</v>
      </c>
      <c r="AT145" s="425">
        <v>10.1</v>
      </c>
      <c r="AU145" s="424">
        <v>167.4</v>
      </c>
      <c r="AV145" s="423">
        <v>58.4</v>
      </c>
      <c r="AW145" s="422">
        <v>17.8</v>
      </c>
      <c r="AX145" s="424">
        <v>18.8</v>
      </c>
      <c r="AY145" s="423">
        <v>23.573499999999999</v>
      </c>
      <c r="AZ145" s="423">
        <v>105.8</v>
      </c>
      <c r="BA145" s="423" t="s">
        <v>241</v>
      </c>
      <c r="BB145" s="423">
        <f t="shared" si="79"/>
        <v>148.17349999999999</v>
      </c>
      <c r="BC145" s="425">
        <v>130.80000000000001</v>
      </c>
      <c r="BD145" s="427" t="s">
        <v>241</v>
      </c>
      <c r="BE145" s="426" t="s">
        <v>241</v>
      </c>
      <c r="BF145" s="425">
        <v>37.200000000000003</v>
      </c>
      <c r="BG145" s="424">
        <v>642.5</v>
      </c>
      <c r="BH145" s="423">
        <v>96.9</v>
      </c>
      <c r="BI145" s="422">
        <v>16.5</v>
      </c>
      <c r="BJ145" s="424">
        <v>4.2</v>
      </c>
      <c r="BK145" s="423" t="s">
        <v>241</v>
      </c>
      <c r="BL145" s="423">
        <v>25.8</v>
      </c>
      <c r="BM145" s="423" t="s">
        <v>241</v>
      </c>
      <c r="BN145" s="423">
        <f t="shared" si="80"/>
        <v>30</v>
      </c>
      <c r="BO145" s="425">
        <v>20.5</v>
      </c>
      <c r="BP145" s="427" t="s">
        <v>241</v>
      </c>
      <c r="BQ145" s="426" t="s">
        <v>241</v>
      </c>
      <c r="BR145" s="425" t="s">
        <v>241</v>
      </c>
      <c r="BS145" s="423">
        <v>49.3</v>
      </c>
      <c r="BT145" s="423">
        <v>11.4</v>
      </c>
      <c r="BU145" s="422">
        <v>5.6</v>
      </c>
      <c r="BV145" s="424">
        <v>2.2000000000000002</v>
      </c>
      <c r="BW145" s="423" t="s">
        <v>241</v>
      </c>
      <c r="BX145" s="423">
        <v>9.6</v>
      </c>
      <c r="BY145" s="423">
        <v>0</v>
      </c>
      <c r="BZ145" s="423">
        <f t="shared" si="81"/>
        <v>11.8</v>
      </c>
      <c r="CA145" s="425">
        <v>8.3000000000000007</v>
      </c>
      <c r="CB145" s="427" t="s">
        <v>241</v>
      </c>
      <c r="CC145" s="426" t="s">
        <v>241</v>
      </c>
      <c r="CD145" s="425">
        <v>15</v>
      </c>
      <c r="CE145" s="424">
        <v>60</v>
      </c>
      <c r="CF145" s="423">
        <v>8.3000000000000007</v>
      </c>
      <c r="CG145" s="422">
        <v>3.6</v>
      </c>
      <c r="CH145" s="424">
        <v>176.4</v>
      </c>
      <c r="CI145" s="423">
        <v>287</v>
      </c>
      <c r="CJ145" s="423">
        <v>752.2</v>
      </c>
      <c r="CK145" s="423">
        <v>162</v>
      </c>
      <c r="CL145" s="423">
        <f t="shared" si="82"/>
        <v>1377.6</v>
      </c>
      <c r="CM145" s="425">
        <f t="shared" si="83"/>
        <v>1112.8999999999999</v>
      </c>
      <c r="CN145" s="424">
        <v>125</v>
      </c>
      <c r="CO145" s="423">
        <v>133.5</v>
      </c>
      <c r="CP145" s="425">
        <f t="shared" si="84"/>
        <v>258.5</v>
      </c>
      <c r="CQ145" s="424">
        <v>2673.9</v>
      </c>
      <c r="CR145" s="423">
        <v>892.1</v>
      </c>
      <c r="CS145" s="422">
        <f t="shared" si="85"/>
        <v>280.80000000000007</v>
      </c>
      <c r="CT145" s="422">
        <f t="shared" si="86"/>
        <v>4590.8</v>
      </c>
      <c r="CV145" s="412"/>
      <c r="CW145" s="415"/>
    </row>
    <row r="146" spans="1:101" ht="12.75" customHeight="1" x14ac:dyDescent="0.3">
      <c r="A146" s="446">
        <f t="shared" si="72"/>
        <v>44166</v>
      </c>
      <c r="B146" s="424">
        <v>78.7</v>
      </c>
      <c r="C146" s="423">
        <v>130.02269999999999</v>
      </c>
      <c r="D146" s="423">
        <v>163.5</v>
      </c>
      <c r="E146" s="423">
        <v>97.9</v>
      </c>
      <c r="F146" s="423">
        <f t="shared" si="73"/>
        <v>470.12270000000001</v>
      </c>
      <c r="G146" s="425">
        <v>353</v>
      </c>
      <c r="H146" s="424">
        <v>30</v>
      </c>
      <c r="I146" s="423">
        <v>80.8</v>
      </c>
      <c r="J146" s="425">
        <v>110.8</v>
      </c>
      <c r="K146" s="424">
        <v>563.70000000000005</v>
      </c>
      <c r="L146" s="423">
        <v>265.3</v>
      </c>
      <c r="M146" s="422">
        <v>47.1</v>
      </c>
      <c r="N146" s="424">
        <v>38.700000000000003</v>
      </c>
      <c r="O146" s="423">
        <v>73.119</v>
      </c>
      <c r="P146" s="423">
        <v>267.10000000000002</v>
      </c>
      <c r="Q146" s="423">
        <v>23</v>
      </c>
      <c r="R146" s="423">
        <f t="shared" si="74"/>
        <v>401.91900000000004</v>
      </c>
      <c r="S146" s="425">
        <v>329.6</v>
      </c>
      <c r="T146" s="424">
        <v>27.3</v>
      </c>
      <c r="U146" s="423">
        <v>34.4</v>
      </c>
      <c r="V146" s="425">
        <f t="shared" si="75"/>
        <v>61.7</v>
      </c>
      <c r="W146" s="424">
        <v>462.6</v>
      </c>
      <c r="X146" s="423">
        <v>213.9</v>
      </c>
      <c r="Y146" s="422">
        <v>90.7</v>
      </c>
      <c r="Z146" s="424">
        <v>33.299999999999997</v>
      </c>
      <c r="AA146" s="423">
        <v>62.110999999999997</v>
      </c>
      <c r="AB146" s="423">
        <v>164.1</v>
      </c>
      <c r="AC146" s="423">
        <v>51.9</v>
      </c>
      <c r="AD146" s="423">
        <f t="shared" si="76"/>
        <v>311.41099999999994</v>
      </c>
      <c r="AE146" s="425">
        <v>260.5</v>
      </c>
      <c r="AF146" s="424">
        <v>51.3</v>
      </c>
      <c r="AG146" s="423">
        <v>19.2</v>
      </c>
      <c r="AH146" s="425">
        <f t="shared" si="77"/>
        <v>70.5</v>
      </c>
      <c r="AI146" s="424">
        <v>599.4</v>
      </c>
      <c r="AJ146" s="423">
        <v>216.9</v>
      </c>
      <c r="AK146" s="422">
        <v>78.3</v>
      </c>
      <c r="AL146" s="424">
        <v>8.5</v>
      </c>
      <c r="AM146" s="423">
        <v>15.0755</v>
      </c>
      <c r="AN146" s="423">
        <v>77.599999999999994</v>
      </c>
      <c r="AO146" s="429" t="s">
        <v>241</v>
      </c>
      <c r="AP146" s="423">
        <f t="shared" si="78"/>
        <v>101.1755</v>
      </c>
      <c r="AQ146" s="423">
        <v>93.8</v>
      </c>
      <c r="AR146" s="428" t="s">
        <v>241</v>
      </c>
      <c r="AS146" s="423" t="s">
        <v>241</v>
      </c>
      <c r="AT146" s="425">
        <v>12.2</v>
      </c>
      <c r="AU146" s="424">
        <v>151.80000000000001</v>
      </c>
      <c r="AV146" s="423">
        <v>66.099999999999994</v>
      </c>
      <c r="AW146" s="422">
        <v>17.2</v>
      </c>
      <c r="AX146" s="424">
        <v>20.2</v>
      </c>
      <c r="AY146" s="423">
        <v>25.199099999999998</v>
      </c>
      <c r="AZ146" s="423">
        <v>111.3</v>
      </c>
      <c r="BA146" s="423" t="s">
        <v>241</v>
      </c>
      <c r="BB146" s="423">
        <f t="shared" si="79"/>
        <v>156.69909999999999</v>
      </c>
      <c r="BC146" s="425">
        <v>139.30000000000001</v>
      </c>
      <c r="BD146" s="427" t="s">
        <v>241</v>
      </c>
      <c r="BE146" s="426" t="s">
        <v>241</v>
      </c>
      <c r="BF146" s="425">
        <v>45.1</v>
      </c>
      <c r="BG146" s="424">
        <v>564</v>
      </c>
      <c r="BH146" s="423">
        <v>99.6</v>
      </c>
      <c r="BI146" s="422">
        <v>30.2</v>
      </c>
      <c r="BJ146" s="424">
        <v>4.8</v>
      </c>
      <c r="BK146" s="423" t="s">
        <v>241</v>
      </c>
      <c r="BL146" s="423">
        <v>28.2</v>
      </c>
      <c r="BM146" s="423" t="s">
        <v>241</v>
      </c>
      <c r="BN146" s="423">
        <f t="shared" si="80"/>
        <v>33</v>
      </c>
      <c r="BO146" s="425">
        <v>22.6</v>
      </c>
      <c r="BP146" s="427" t="s">
        <v>241</v>
      </c>
      <c r="BQ146" s="426" t="s">
        <v>241</v>
      </c>
      <c r="BR146" s="425" t="s">
        <v>241</v>
      </c>
      <c r="BS146" s="423">
        <v>52.9</v>
      </c>
      <c r="BT146" s="423">
        <v>11.9</v>
      </c>
      <c r="BU146" s="422">
        <v>8.9</v>
      </c>
      <c r="BV146" s="424">
        <v>2.2000000000000002</v>
      </c>
      <c r="BW146" s="423" t="s">
        <v>241</v>
      </c>
      <c r="BX146" s="423">
        <v>9.1</v>
      </c>
      <c r="BY146" s="423">
        <v>0</v>
      </c>
      <c r="BZ146" s="423">
        <f t="shared" si="81"/>
        <v>11.3</v>
      </c>
      <c r="CA146" s="425">
        <v>8.1</v>
      </c>
      <c r="CB146" s="427" t="s">
        <v>241</v>
      </c>
      <c r="CC146" s="426" t="s">
        <v>241</v>
      </c>
      <c r="CD146" s="425">
        <v>12.4</v>
      </c>
      <c r="CE146" s="424">
        <v>55.1</v>
      </c>
      <c r="CF146" s="423">
        <v>7.3</v>
      </c>
      <c r="CG146" s="422">
        <v>1.7</v>
      </c>
      <c r="CH146" s="424">
        <v>186.3</v>
      </c>
      <c r="CI146" s="423">
        <v>305.60000000000002</v>
      </c>
      <c r="CJ146" s="423">
        <v>820.9</v>
      </c>
      <c r="CK146" s="423">
        <v>172.8</v>
      </c>
      <c r="CL146" s="423">
        <f t="shared" si="82"/>
        <v>1485.6</v>
      </c>
      <c r="CM146" s="425">
        <f t="shared" si="83"/>
        <v>1206.8999999999999</v>
      </c>
      <c r="CN146" s="424">
        <v>168</v>
      </c>
      <c r="CO146" s="423">
        <v>144.69999999999999</v>
      </c>
      <c r="CP146" s="425">
        <f t="shared" si="84"/>
        <v>312.7</v>
      </c>
      <c r="CQ146" s="424">
        <v>2449.4</v>
      </c>
      <c r="CR146" s="423">
        <v>880.9</v>
      </c>
      <c r="CS146" s="422">
        <f t="shared" si="85"/>
        <v>274.09999999999997</v>
      </c>
      <c r="CT146" s="422">
        <f t="shared" si="86"/>
        <v>4521.8</v>
      </c>
      <c r="CV146" s="412"/>
      <c r="CW146" s="415"/>
    </row>
    <row r="147" spans="1:101" s="470" customFormat="1" ht="12.75" customHeight="1" x14ac:dyDescent="0.25">
      <c r="A147" s="446">
        <f t="shared" si="72"/>
        <v>44197</v>
      </c>
      <c r="B147" s="424">
        <v>69</v>
      </c>
      <c r="C147" s="423">
        <v>118.9</v>
      </c>
      <c r="D147" s="423">
        <v>135.6</v>
      </c>
      <c r="E147" s="423">
        <v>81.900000000000006</v>
      </c>
      <c r="F147" s="423">
        <f t="shared" si="73"/>
        <v>405.4</v>
      </c>
      <c r="G147" s="425">
        <v>307.39999999999998</v>
      </c>
      <c r="H147" s="424">
        <v>14.7</v>
      </c>
      <c r="I147" s="423">
        <v>70.3</v>
      </c>
      <c r="J147" s="425">
        <v>85</v>
      </c>
      <c r="K147" s="424">
        <v>516.9</v>
      </c>
      <c r="L147" s="423">
        <v>242</v>
      </c>
      <c r="M147" s="422">
        <v>42.7</v>
      </c>
      <c r="N147" s="424">
        <v>31.8</v>
      </c>
      <c r="O147" s="423">
        <v>66.023200000000003</v>
      </c>
      <c r="P147" s="423">
        <v>235.8</v>
      </c>
      <c r="Q147" s="423">
        <v>20.3</v>
      </c>
      <c r="R147" s="423">
        <f t="shared" si="74"/>
        <v>353.92320000000001</v>
      </c>
      <c r="S147" s="425">
        <v>292.5</v>
      </c>
      <c r="T147" s="424">
        <v>25.2</v>
      </c>
      <c r="U147" s="423">
        <v>30.4</v>
      </c>
      <c r="V147" s="425">
        <f t="shared" si="75"/>
        <v>55.599999999999994</v>
      </c>
      <c r="W147" s="424">
        <v>393.9</v>
      </c>
      <c r="X147" s="423">
        <v>186</v>
      </c>
      <c r="Y147" s="422">
        <v>76.3</v>
      </c>
      <c r="Z147" s="424">
        <v>30.3</v>
      </c>
      <c r="AA147" s="423">
        <v>55.737099999999998</v>
      </c>
      <c r="AB147" s="423">
        <v>148.19999999999999</v>
      </c>
      <c r="AC147" s="423">
        <v>44.9</v>
      </c>
      <c r="AD147" s="423">
        <f t="shared" si="76"/>
        <v>279.13709999999998</v>
      </c>
      <c r="AE147" s="425">
        <v>223.1</v>
      </c>
      <c r="AF147" s="424">
        <v>51.5</v>
      </c>
      <c r="AG147" s="423">
        <v>10.5</v>
      </c>
      <c r="AH147" s="425">
        <f t="shared" si="77"/>
        <v>62</v>
      </c>
      <c r="AI147" s="424">
        <v>565.1</v>
      </c>
      <c r="AJ147" s="423">
        <v>194.6</v>
      </c>
      <c r="AK147" s="422">
        <v>61.8</v>
      </c>
      <c r="AL147" s="424">
        <v>7.8</v>
      </c>
      <c r="AM147" s="423">
        <v>13.609200000000001</v>
      </c>
      <c r="AN147" s="423">
        <v>69.3</v>
      </c>
      <c r="AO147" s="429" t="s">
        <v>241</v>
      </c>
      <c r="AP147" s="423">
        <f t="shared" si="78"/>
        <v>90.709199999999996</v>
      </c>
      <c r="AQ147" s="423">
        <v>80.7</v>
      </c>
      <c r="AR147" s="424" t="s">
        <v>241</v>
      </c>
      <c r="AS147" s="423" t="s">
        <v>241</v>
      </c>
      <c r="AT147" s="425">
        <v>12.8</v>
      </c>
      <c r="AU147" s="424">
        <v>138.69999999999999</v>
      </c>
      <c r="AV147" s="423">
        <v>57.7</v>
      </c>
      <c r="AW147" s="422">
        <v>15.1</v>
      </c>
      <c r="AX147" s="424">
        <v>19.3</v>
      </c>
      <c r="AY147" s="423">
        <v>23.989699999999999</v>
      </c>
      <c r="AZ147" s="423">
        <v>106.6</v>
      </c>
      <c r="BA147" s="423" t="s">
        <v>241</v>
      </c>
      <c r="BB147" s="423">
        <f t="shared" si="79"/>
        <v>149.8897</v>
      </c>
      <c r="BC147" s="425">
        <v>128</v>
      </c>
      <c r="BD147" s="427" t="s">
        <v>241</v>
      </c>
      <c r="BE147" s="426" t="s">
        <v>241</v>
      </c>
      <c r="BF147" s="425">
        <v>41.5</v>
      </c>
      <c r="BG147" s="424">
        <v>586.70000000000005</v>
      </c>
      <c r="BH147" s="423">
        <v>95.4</v>
      </c>
      <c r="BI147" s="422">
        <v>24.4</v>
      </c>
      <c r="BJ147" s="424">
        <v>4.5</v>
      </c>
      <c r="BK147" s="423" t="s">
        <v>241</v>
      </c>
      <c r="BL147" s="423">
        <v>27.1</v>
      </c>
      <c r="BM147" s="423" t="s">
        <v>241</v>
      </c>
      <c r="BN147" s="423">
        <f t="shared" si="80"/>
        <v>31.6</v>
      </c>
      <c r="BO147" s="425">
        <v>21.4</v>
      </c>
      <c r="BP147" s="427" t="s">
        <v>241</v>
      </c>
      <c r="BQ147" s="426" t="s">
        <v>241</v>
      </c>
      <c r="BR147" s="425" t="s">
        <v>241</v>
      </c>
      <c r="BS147" s="423">
        <v>48.3</v>
      </c>
      <c r="BT147" s="423">
        <v>11.5</v>
      </c>
      <c r="BU147" s="422">
        <v>4.3</v>
      </c>
      <c r="BV147" s="424">
        <v>1.7</v>
      </c>
      <c r="BW147" s="423" t="s">
        <v>241</v>
      </c>
      <c r="BX147" s="423">
        <v>8.1</v>
      </c>
      <c r="BY147" s="423">
        <v>0</v>
      </c>
      <c r="BZ147" s="423">
        <f t="shared" si="81"/>
        <v>9.7999999999999989</v>
      </c>
      <c r="CA147" s="425">
        <v>6.3</v>
      </c>
      <c r="CB147" s="427" t="s">
        <v>241</v>
      </c>
      <c r="CC147" s="426" t="s">
        <v>241</v>
      </c>
      <c r="CD147" s="425">
        <v>9.4</v>
      </c>
      <c r="CE147" s="424">
        <v>45.3</v>
      </c>
      <c r="CF147" s="423">
        <v>6.8</v>
      </c>
      <c r="CG147" s="422">
        <v>3.4</v>
      </c>
      <c r="CH147" s="424">
        <v>164.2</v>
      </c>
      <c r="CI147" s="423">
        <v>278.3</v>
      </c>
      <c r="CJ147" s="423">
        <v>730.7</v>
      </c>
      <c r="CK147" s="423">
        <v>147.1</v>
      </c>
      <c r="CL147" s="423">
        <f t="shared" si="82"/>
        <v>1320.3</v>
      </c>
      <c r="CM147" s="425">
        <f t="shared" si="83"/>
        <v>1059.4000000000001</v>
      </c>
      <c r="CN147" s="424">
        <v>144.80000000000001</v>
      </c>
      <c r="CO147" s="423">
        <v>121.5</v>
      </c>
      <c r="CP147" s="425">
        <f t="shared" ref="CP147" si="87">SUM(CN147:CO147)</f>
        <v>266.3</v>
      </c>
      <c r="CQ147" s="424">
        <v>2294.9</v>
      </c>
      <c r="CR147" s="423">
        <v>794.1</v>
      </c>
      <c r="CS147" s="422">
        <f t="shared" si="85"/>
        <v>228.00000000000003</v>
      </c>
      <c r="CT147" s="422">
        <f t="shared" si="86"/>
        <v>4109.5</v>
      </c>
      <c r="CV147" s="471"/>
      <c r="CW147" s="472"/>
    </row>
    <row r="148" spans="1:101" ht="12.75" customHeight="1" x14ac:dyDescent="0.3">
      <c r="A148" s="418"/>
      <c r="B148" s="601" t="s">
        <v>277</v>
      </c>
      <c r="C148" s="601"/>
      <c r="D148" s="601"/>
      <c r="E148" s="601"/>
      <c r="F148" s="601"/>
      <c r="G148" s="601"/>
      <c r="H148" s="601"/>
      <c r="I148" s="601"/>
      <c r="J148" s="601"/>
      <c r="K148" s="601"/>
      <c r="L148" s="601"/>
      <c r="M148" s="601"/>
      <c r="N148" s="421"/>
      <c r="O148" s="421"/>
      <c r="P148" s="421"/>
      <c r="Q148" s="421"/>
      <c r="R148" s="421"/>
      <c r="S148" s="421"/>
      <c r="T148" s="418"/>
      <c r="U148" s="418"/>
      <c r="V148" s="418"/>
      <c r="W148" s="418"/>
      <c r="X148" s="418"/>
      <c r="Y148" s="418"/>
      <c r="Z148" s="418"/>
      <c r="AA148" s="418"/>
      <c r="AB148" s="418"/>
      <c r="AC148" s="418"/>
      <c r="AD148" s="418"/>
      <c r="AE148" s="418"/>
      <c r="AF148" s="418"/>
      <c r="AG148" s="418"/>
      <c r="AH148" s="418"/>
      <c r="AI148" s="418"/>
      <c r="AJ148" s="418"/>
      <c r="AK148" s="418"/>
      <c r="AL148" s="418"/>
      <c r="AM148" s="418"/>
      <c r="AN148" s="418"/>
      <c r="AO148" s="420"/>
      <c r="AP148" s="418"/>
      <c r="AQ148" s="418"/>
      <c r="AR148" s="419"/>
      <c r="AS148" s="418"/>
      <c r="AT148" s="418"/>
      <c r="AU148" s="418"/>
      <c r="AV148" s="418"/>
      <c r="AW148" s="418"/>
      <c r="AX148" s="418"/>
      <c r="AY148" s="418"/>
      <c r="AZ148" s="418"/>
      <c r="BA148" s="418"/>
      <c r="BB148" s="418"/>
      <c r="BC148" s="418"/>
      <c r="BD148" s="418"/>
      <c r="BE148" s="418"/>
      <c r="BF148" s="418"/>
      <c r="BG148" s="418"/>
      <c r="BH148" s="418"/>
      <c r="BI148" s="418"/>
      <c r="BJ148" s="418"/>
      <c r="BK148" s="418"/>
      <c r="BL148" s="418"/>
      <c r="BM148" s="418"/>
      <c r="BN148" s="418"/>
      <c r="BO148" s="418"/>
      <c r="BP148" s="418"/>
      <c r="BQ148" s="418"/>
      <c r="BR148" s="418"/>
      <c r="BS148" s="418"/>
      <c r="BT148" s="418"/>
      <c r="BU148" s="418"/>
      <c r="BV148" s="418"/>
      <c r="BW148" s="418"/>
      <c r="BX148" s="418"/>
      <c r="BY148" s="418"/>
      <c r="BZ148" s="418"/>
      <c r="CA148" s="418"/>
      <c r="CB148" s="418"/>
      <c r="CC148" s="418"/>
      <c r="CD148" s="418"/>
      <c r="CE148" s="418"/>
      <c r="CF148" s="418"/>
      <c r="CG148" s="418"/>
      <c r="CH148" s="418"/>
      <c r="CI148" s="418"/>
      <c r="CJ148" s="418"/>
      <c r="CK148" s="418"/>
      <c r="CL148" s="418"/>
      <c r="CM148" s="418"/>
      <c r="CN148" s="418"/>
      <c r="CO148" s="418"/>
      <c r="CP148" s="418"/>
      <c r="CQ148" s="418"/>
      <c r="CR148" s="418"/>
      <c r="CS148" s="418"/>
      <c r="CT148" s="418"/>
    </row>
    <row r="149" spans="1:101" ht="12.75" customHeight="1" x14ac:dyDescent="0.3">
      <c r="B149" s="587" t="s">
        <v>276</v>
      </c>
      <c r="C149" s="587"/>
      <c r="D149" s="587"/>
      <c r="E149" s="587"/>
      <c r="F149" s="587"/>
      <c r="G149" s="587"/>
      <c r="H149" s="587"/>
      <c r="I149" s="587"/>
      <c r="J149" s="587"/>
      <c r="K149" s="587"/>
      <c r="L149" s="587"/>
      <c r="M149" s="587"/>
      <c r="N149" s="417"/>
      <c r="O149" s="417"/>
      <c r="P149" s="417"/>
      <c r="Q149" s="417"/>
      <c r="R149" s="417"/>
      <c r="S149" s="417"/>
    </row>
    <row r="150" spans="1:101" ht="12.75" customHeight="1" x14ac:dyDescent="0.3">
      <c r="B150" s="590" t="s">
        <v>275</v>
      </c>
      <c r="C150" s="590"/>
      <c r="D150" s="590"/>
      <c r="E150" s="590"/>
      <c r="F150" s="590"/>
      <c r="G150" s="590"/>
      <c r="H150" s="590"/>
      <c r="I150" s="590"/>
      <c r="J150" s="590"/>
      <c r="K150" s="590"/>
      <c r="L150" s="590"/>
      <c r="M150" s="590"/>
      <c r="N150" s="417"/>
      <c r="O150" s="417"/>
      <c r="P150" s="417"/>
      <c r="Q150" s="417"/>
      <c r="R150" s="417"/>
      <c r="S150" s="417"/>
      <c r="X150" s="415"/>
    </row>
    <row r="151" spans="1:101" ht="12.75" customHeight="1" x14ac:dyDescent="0.3">
      <c r="B151" s="587" t="s">
        <v>274</v>
      </c>
      <c r="C151" s="587"/>
      <c r="D151" s="587"/>
      <c r="E151" s="587"/>
      <c r="F151" s="587"/>
      <c r="G151" s="587"/>
      <c r="H151" s="587"/>
      <c r="I151" s="587"/>
      <c r="J151" s="587"/>
      <c r="K151" s="587"/>
      <c r="L151" s="587"/>
      <c r="M151" s="587"/>
      <c r="N151" s="417"/>
      <c r="O151" s="417"/>
      <c r="P151" s="417"/>
      <c r="Q151" s="417"/>
      <c r="R151" s="417"/>
      <c r="S151" s="417"/>
    </row>
    <row r="152" spans="1:101" ht="12.75" customHeight="1" x14ac:dyDescent="0.3">
      <c r="B152" s="588" t="s">
        <v>273</v>
      </c>
      <c r="C152" s="589"/>
      <c r="D152" s="589"/>
      <c r="E152" s="589"/>
      <c r="F152" s="589"/>
      <c r="G152" s="589"/>
      <c r="H152" s="589"/>
      <c r="I152" s="589"/>
      <c r="J152" s="589"/>
      <c r="K152" s="589"/>
      <c r="L152" s="589"/>
      <c r="M152" s="589"/>
      <c r="N152" s="417"/>
      <c r="O152" s="417"/>
      <c r="P152" s="417"/>
      <c r="Q152" s="417"/>
      <c r="R152" s="417"/>
      <c r="S152" s="417"/>
    </row>
    <row r="153" spans="1:101" ht="12.75" customHeight="1" x14ac:dyDescent="0.3">
      <c r="B153" s="590" t="s">
        <v>272</v>
      </c>
      <c r="C153" s="591"/>
      <c r="D153" s="591"/>
      <c r="E153" s="591"/>
      <c r="F153" s="591"/>
      <c r="G153" s="591"/>
      <c r="H153" s="591"/>
      <c r="I153" s="591"/>
      <c r="J153" s="591"/>
      <c r="K153" s="591"/>
      <c r="L153" s="591"/>
      <c r="M153" s="591"/>
      <c r="N153" s="417"/>
      <c r="O153" s="417"/>
      <c r="P153" s="417"/>
      <c r="Q153" s="417"/>
      <c r="R153" s="417"/>
      <c r="S153" s="417"/>
    </row>
    <row r="154" spans="1:101" ht="12.75" customHeight="1" x14ac:dyDescent="0.3">
      <c r="B154" s="590" t="s">
        <v>271</v>
      </c>
      <c r="C154" s="591"/>
      <c r="D154" s="591"/>
      <c r="E154" s="591"/>
      <c r="F154" s="591"/>
      <c r="G154" s="591"/>
      <c r="H154" s="591"/>
      <c r="I154" s="591"/>
      <c r="J154" s="591"/>
      <c r="K154" s="591"/>
      <c r="L154" s="591"/>
      <c r="M154" s="591"/>
      <c r="R154" s="416"/>
      <c r="BH154" s="415"/>
    </row>
    <row r="155" spans="1:101" x14ac:dyDescent="0.3">
      <c r="D155" s="414"/>
      <c r="F155" s="413"/>
      <c r="K155" s="412"/>
      <c r="Q155" s="411"/>
      <c r="S155" s="409"/>
    </row>
    <row r="156" spans="1:101" x14ac:dyDescent="0.3">
      <c r="S156" s="409"/>
    </row>
    <row r="157" spans="1:101" x14ac:dyDescent="0.3">
      <c r="S157" s="409"/>
    </row>
    <row r="158" spans="1:101" x14ac:dyDescent="0.3">
      <c r="S158" s="409"/>
    </row>
    <row r="159" spans="1:101" x14ac:dyDescent="0.3">
      <c r="S159" s="409"/>
    </row>
    <row r="160" spans="1:101" x14ac:dyDescent="0.3">
      <c r="S160" s="409"/>
      <c r="CH160" s="410"/>
      <c r="CI160" s="410"/>
      <c r="CJ160" s="410"/>
      <c r="CK160" s="410"/>
      <c r="CL160" s="410"/>
      <c r="CM160" s="410"/>
      <c r="CN160" s="410"/>
      <c r="CO160" s="410"/>
      <c r="CP160" s="410"/>
      <c r="CQ160" s="410"/>
      <c r="CR160" s="410"/>
      <c r="CS160" s="410"/>
      <c r="CT160" s="410"/>
    </row>
    <row r="161" spans="19:98" x14ac:dyDescent="0.3">
      <c r="S161" s="409"/>
      <c r="CH161" s="410"/>
      <c r="CI161" s="410"/>
      <c r="CJ161" s="410"/>
      <c r="CK161" s="410"/>
      <c r="CL161" s="410"/>
      <c r="CM161" s="410"/>
      <c r="CN161" s="410"/>
      <c r="CO161" s="410"/>
      <c r="CP161" s="410"/>
      <c r="CQ161" s="410"/>
      <c r="CR161" s="410"/>
      <c r="CS161" s="410"/>
      <c r="CT161" s="410"/>
    </row>
    <row r="162" spans="19:98" x14ac:dyDescent="0.3">
      <c r="S162" s="409"/>
      <c r="BV162" s="410"/>
      <c r="BW162" s="410"/>
      <c r="BX162" s="410"/>
      <c r="BY162" s="410"/>
      <c r="BZ162" s="410"/>
      <c r="CA162" s="410"/>
      <c r="CB162" s="410"/>
      <c r="CC162" s="410"/>
      <c r="CD162" s="410"/>
      <c r="CE162" s="410"/>
      <c r="CF162" s="410"/>
      <c r="CG162" s="410"/>
      <c r="CH162" s="410"/>
      <c r="CI162" s="410"/>
      <c r="CJ162" s="410"/>
      <c r="CK162" s="410"/>
      <c r="CL162" s="410"/>
      <c r="CM162" s="410"/>
      <c r="CN162" s="410"/>
      <c r="CO162" s="410"/>
      <c r="CP162" s="410"/>
      <c r="CQ162" s="410"/>
      <c r="CR162" s="410"/>
      <c r="CS162" s="410"/>
      <c r="CT162" s="410"/>
    </row>
    <row r="163" spans="19:98" x14ac:dyDescent="0.3">
      <c r="S163" s="409"/>
      <c r="BV163" s="410"/>
      <c r="BW163" s="410"/>
      <c r="BX163" s="410"/>
      <c r="BY163" s="410"/>
      <c r="BZ163" s="410"/>
      <c r="CA163" s="410"/>
      <c r="CB163" s="410"/>
      <c r="CC163" s="410"/>
      <c r="CD163" s="410"/>
      <c r="CE163" s="410"/>
      <c r="CF163" s="410"/>
      <c r="CG163" s="410"/>
      <c r="CH163" s="410"/>
      <c r="CI163" s="410"/>
      <c r="CJ163" s="410"/>
      <c r="CK163" s="410"/>
      <c r="CL163" s="410"/>
      <c r="CM163" s="410"/>
      <c r="CN163" s="410"/>
      <c r="CO163" s="410"/>
      <c r="CP163" s="410"/>
      <c r="CQ163" s="410"/>
      <c r="CR163" s="410"/>
      <c r="CS163" s="410"/>
      <c r="CT163" s="410"/>
    </row>
    <row r="164" spans="19:98" x14ac:dyDescent="0.3">
      <c r="S164" s="409"/>
      <c r="BV164" s="410"/>
      <c r="BW164" s="410"/>
      <c r="BX164" s="410"/>
      <c r="BY164" s="410"/>
      <c r="BZ164" s="410"/>
      <c r="CA164" s="410"/>
      <c r="CB164" s="410"/>
      <c r="CC164" s="410"/>
      <c r="CD164" s="410"/>
      <c r="CE164" s="410"/>
      <c r="CF164" s="410"/>
      <c r="CG164" s="410"/>
      <c r="CH164" s="410"/>
      <c r="CI164" s="410"/>
      <c r="CJ164" s="410"/>
      <c r="CK164" s="410"/>
      <c r="CL164" s="410"/>
      <c r="CM164" s="410"/>
      <c r="CN164" s="410"/>
      <c r="CO164" s="410"/>
      <c r="CP164" s="410"/>
      <c r="CQ164" s="410"/>
      <c r="CR164" s="410"/>
      <c r="CS164" s="410"/>
      <c r="CT164" s="410"/>
    </row>
    <row r="165" spans="19:98" x14ac:dyDescent="0.3">
      <c r="S165" s="409"/>
      <c r="BV165" s="410"/>
      <c r="BW165" s="410"/>
      <c r="BX165" s="410"/>
      <c r="BY165" s="410"/>
      <c r="BZ165" s="410"/>
      <c r="CA165" s="410"/>
      <c r="CB165" s="410"/>
      <c r="CC165" s="410"/>
      <c r="CD165" s="410"/>
      <c r="CE165" s="410"/>
      <c r="CF165" s="410"/>
      <c r="CG165" s="410"/>
      <c r="CH165" s="410"/>
      <c r="CI165" s="410"/>
      <c r="CJ165" s="410"/>
      <c r="CK165" s="410"/>
      <c r="CL165" s="410"/>
      <c r="CM165" s="410"/>
      <c r="CN165" s="410"/>
      <c r="CO165" s="410"/>
      <c r="CP165" s="410"/>
      <c r="CQ165" s="410"/>
      <c r="CR165" s="410"/>
      <c r="CS165" s="410"/>
      <c r="CT165" s="410"/>
    </row>
    <row r="166" spans="19:98" x14ac:dyDescent="0.3">
      <c r="S166" s="409"/>
      <c r="BV166" s="410"/>
      <c r="BW166" s="410"/>
      <c r="BX166" s="410"/>
      <c r="BY166" s="410"/>
      <c r="BZ166" s="410"/>
      <c r="CA166" s="410"/>
      <c r="CB166" s="410"/>
      <c r="CC166" s="410"/>
      <c r="CD166" s="410"/>
      <c r="CE166" s="410"/>
      <c r="CF166" s="410"/>
      <c r="CG166" s="410"/>
      <c r="CH166" s="410"/>
      <c r="CI166" s="410"/>
      <c r="CJ166" s="410"/>
      <c r="CK166" s="410"/>
      <c r="CL166" s="410"/>
      <c r="CM166" s="410"/>
      <c r="CN166" s="410"/>
      <c r="CO166" s="410"/>
      <c r="CP166" s="410"/>
      <c r="CQ166" s="410"/>
      <c r="CR166" s="410"/>
      <c r="CS166" s="410"/>
      <c r="CT166" s="410"/>
    </row>
    <row r="167" spans="19:98" x14ac:dyDescent="0.3">
      <c r="S167" s="409"/>
      <c r="BV167" s="410"/>
      <c r="BW167" s="410"/>
      <c r="BX167" s="410"/>
      <c r="BY167" s="410"/>
      <c r="BZ167" s="410"/>
      <c r="CA167" s="410"/>
      <c r="CB167" s="410"/>
      <c r="CC167" s="410"/>
      <c r="CD167" s="410"/>
      <c r="CE167" s="410"/>
      <c r="CF167" s="410"/>
      <c r="CG167" s="410"/>
    </row>
    <row r="168" spans="19:98" x14ac:dyDescent="0.3">
      <c r="S168" s="409"/>
      <c r="BV168" s="410"/>
      <c r="BW168" s="410"/>
      <c r="BX168" s="410"/>
      <c r="BY168" s="410"/>
      <c r="BZ168" s="410"/>
      <c r="CA168" s="410"/>
      <c r="CB168" s="410"/>
      <c r="CC168" s="410"/>
      <c r="CD168" s="410"/>
      <c r="CE168" s="410"/>
      <c r="CF168" s="410"/>
      <c r="CG168" s="410"/>
    </row>
    <row r="169" spans="19:98" x14ac:dyDescent="0.3">
      <c r="S169" s="409"/>
    </row>
    <row r="170" spans="19:98" x14ac:dyDescent="0.3">
      <c r="S170" s="409"/>
    </row>
    <row r="171" spans="19:98" x14ac:dyDescent="0.3">
      <c r="S171" s="409"/>
    </row>
    <row r="172" spans="19:98" x14ac:dyDescent="0.3">
      <c r="S172" s="409"/>
    </row>
    <row r="173" spans="19:98" x14ac:dyDescent="0.3">
      <c r="S173" s="409"/>
    </row>
    <row r="174" spans="19:98" x14ac:dyDescent="0.3">
      <c r="S174" s="409"/>
    </row>
    <row r="175" spans="19:98" x14ac:dyDescent="0.3">
      <c r="S175" s="409"/>
    </row>
    <row r="176" spans="19:98" x14ac:dyDescent="0.3">
      <c r="S176" s="409"/>
    </row>
    <row r="177" spans="19:19" x14ac:dyDescent="0.3">
      <c r="S177" s="409"/>
    </row>
    <row r="178" spans="19:19" x14ac:dyDescent="0.3">
      <c r="S178" s="409"/>
    </row>
    <row r="179" spans="19:19" x14ac:dyDescent="0.3">
      <c r="S179" s="409"/>
    </row>
    <row r="180" spans="19:19" x14ac:dyDescent="0.3">
      <c r="S180" s="409"/>
    </row>
    <row r="181" spans="19:19" x14ac:dyDescent="0.3">
      <c r="S181" s="409"/>
    </row>
    <row r="182" spans="19:19" x14ac:dyDescent="0.3">
      <c r="S182" s="409"/>
    </row>
    <row r="183" spans="19:19" x14ac:dyDescent="0.3">
      <c r="S183" s="409"/>
    </row>
    <row r="184" spans="19:19" x14ac:dyDescent="0.3">
      <c r="S184" s="409"/>
    </row>
    <row r="185" spans="19:19" x14ac:dyDescent="0.3">
      <c r="S185" s="409"/>
    </row>
    <row r="186" spans="19:19" x14ac:dyDescent="0.3">
      <c r="S186" s="409"/>
    </row>
    <row r="187" spans="19:19" x14ac:dyDescent="0.3">
      <c r="S187" s="409"/>
    </row>
    <row r="188" spans="19:19" x14ac:dyDescent="0.3">
      <c r="S188" s="409"/>
    </row>
    <row r="189" spans="19:19" x14ac:dyDescent="0.3">
      <c r="S189" s="409"/>
    </row>
    <row r="190" spans="19:19" x14ac:dyDescent="0.3">
      <c r="S190" s="409"/>
    </row>
    <row r="191" spans="19:19" x14ac:dyDescent="0.3">
      <c r="S191" s="409"/>
    </row>
    <row r="192" spans="19:19" x14ac:dyDescent="0.3">
      <c r="S192" s="409"/>
    </row>
    <row r="193" spans="19:19" x14ac:dyDescent="0.3">
      <c r="S193" s="409"/>
    </row>
    <row r="194" spans="19:19" x14ac:dyDescent="0.3">
      <c r="S194" s="409"/>
    </row>
    <row r="195" spans="19:19" x14ac:dyDescent="0.3">
      <c r="S195" s="409"/>
    </row>
    <row r="196" spans="19:19" x14ac:dyDescent="0.3">
      <c r="S196" s="409"/>
    </row>
    <row r="197" spans="19:19" x14ac:dyDescent="0.3">
      <c r="S197" s="409"/>
    </row>
    <row r="198" spans="19:19" x14ac:dyDescent="0.3">
      <c r="S198" s="409"/>
    </row>
    <row r="199" spans="19:19" x14ac:dyDescent="0.3">
      <c r="S199" s="409"/>
    </row>
    <row r="200" spans="19:19" x14ac:dyDescent="0.3">
      <c r="S200" s="409"/>
    </row>
    <row r="201" spans="19:19" x14ac:dyDescent="0.3">
      <c r="S201" s="409"/>
    </row>
    <row r="202" spans="19:19" x14ac:dyDescent="0.3">
      <c r="S202" s="409"/>
    </row>
    <row r="203" spans="19:19" x14ac:dyDescent="0.3">
      <c r="S203" s="409"/>
    </row>
    <row r="204" spans="19:19" x14ac:dyDescent="0.3">
      <c r="S204" s="409"/>
    </row>
    <row r="205" spans="19:19" x14ac:dyDescent="0.3">
      <c r="S205" s="409"/>
    </row>
    <row r="206" spans="19:19" x14ac:dyDescent="0.3">
      <c r="S206" s="409"/>
    </row>
    <row r="207" spans="19:19" x14ac:dyDescent="0.3">
      <c r="S207" s="409"/>
    </row>
    <row r="208" spans="19:19" x14ac:dyDescent="0.3">
      <c r="S208" s="409"/>
    </row>
    <row r="209" spans="19:19" x14ac:dyDescent="0.3">
      <c r="S209" s="409"/>
    </row>
    <row r="210" spans="19:19" x14ac:dyDescent="0.3">
      <c r="S210" s="409"/>
    </row>
    <row r="211" spans="19:19" x14ac:dyDescent="0.3">
      <c r="S211" s="409"/>
    </row>
    <row r="212" spans="19:19" x14ac:dyDescent="0.3">
      <c r="S212" s="409"/>
    </row>
    <row r="213" spans="19:19" x14ac:dyDescent="0.3">
      <c r="S213" s="409"/>
    </row>
    <row r="214" spans="19:19" x14ac:dyDescent="0.3">
      <c r="S214" s="409"/>
    </row>
    <row r="215" spans="19:19" x14ac:dyDescent="0.3">
      <c r="S215" s="409"/>
    </row>
    <row r="216" spans="19:19" x14ac:dyDescent="0.3">
      <c r="S216" s="409"/>
    </row>
    <row r="217" spans="19:19" x14ac:dyDescent="0.3">
      <c r="S217" s="409"/>
    </row>
    <row r="218" spans="19:19" x14ac:dyDescent="0.3">
      <c r="S218" s="409"/>
    </row>
    <row r="219" spans="19:19" x14ac:dyDescent="0.3">
      <c r="S219" s="409"/>
    </row>
    <row r="220" spans="19:19" x14ac:dyDescent="0.3">
      <c r="S220" s="409"/>
    </row>
    <row r="221" spans="19:19" x14ac:dyDescent="0.3">
      <c r="S221" s="409"/>
    </row>
    <row r="222" spans="19:19" x14ac:dyDescent="0.3">
      <c r="S222" s="409"/>
    </row>
    <row r="223" spans="19:19" x14ac:dyDescent="0.3">
      <c r="S223" s="409"/>
    </row>
    <row r="224" spans="19:19" x14ac:dyDescent="0.3">
      <c r="S224" s="409"/>
    </row>
    <row r="225" spans="19:19" x14ac:dyDescent="0.3">
      <c r="S225" s="409"/>
    </row>
    <row r="226" spans="19:19" x14ac:dyDescent="0.3">
      <c r="S226" s="409"/>
    </row>
    <row r="227" spans="19:19" x14ac:dyDescent="0.3">
      <c r="S227" s="409"/>
    </row>
    <row r="228" spans="19:19" x14ac:dyDescent="0.3">
      <c r="S228" s="409"/>
    </row>
    <row r="229" spans="19:19" x14ac:dyDescent="0.3">
      <c r="S229" s="409"/>
    </row>
    <row r="230" spans="19:19" x14ac:dyDescent="0.3">
      <c r="S230" s="409"/>
    </row>
    <row r="231" spans="19:19" x14ac:dyDescent="0.3">
      <c r="S231" s="409"/>
    </row>
    <row r="232" spans="19:19" x14ac:dyDescent="0.3">
      <c r="S232" s="409"/>
    </row>
    <row r="233" spans="19:19" x14ac:dyDescent="0.3">
      <c r="S233" s="409"/>
    </row>
    <row r="234" spans="19:19" x14ac:dyDescent="0.3">
      <c r="S234" s="409"/>
    </row>
    <row r="235" spans="19:19" x14ac:dyDescent="0.3">
      <c r="S235" s="409"/>
    </row>
    <row r="236" spans="19:19" x14ac:dyDescent="0.3">
      <c r="S236" s="409"/>
    </row>
    <row r="237" spans="19:19" x14ac:dyDescent="0.3">
      <c r="S237" s="409"/>
    </row>
    <row r="238" spans="19:19" x14ac:dyDescent="0.3">
      <c r="S238" s="409"/>
    </row>
    <row r="239" spans="19:19" x14ac:dyDescent="0.3">
      <c r="S239" s="409"/>
    </row>
    <row r="240" spans="19:19" x14ac:dyDescent="0.3">
      <c r="S240" s="409"/>
    </row>
    <row r="241" spans="19:19" x14ac:dyDescent="0.3">
      <c r="S241" s="409"/>
    </row>
    <row r="242" spans="19:19" x14ac:dyDescent="0.3">
      <c r="S242" s="408"/>
    </row>
  </sheetData>
  <mergeCells count="50">
    <mergeCell ref="B4:N4"/>
    <mergeCell ref="B5:N5"/>
    <mergeCell ref="B7:M7"/>
    <mergeCell ref="N7:Y7"/>
    <mergeCell ref="Z7:AK7"/>
    <mergeCell ref="CT7:CT9"/>
    <mergeCell ref="B8:G8"/>
    <mergeCell ref="H8:J8"/>
    <mergeCell ref="K8:K9"/>
    <mergeCell ref="M8:M9"/>
    <mergeCell ref="N8:S8"/>
    <mergeCell ref="AL7:AW7"/>
    <mergeCell ref="AF8:AH8"/>
    <mergeCell ref="AI8:AI9"/>
    <mergeCell ref="AX7:BI7"/>
    <mergeCell ref="CH7:CS7"/>
    <mergeCell ref="BJ7:BU7"/>
    <mergeCell ref="BV7:CG7"/>
    <mergeCell ref="CQ8:CQ9"/>
    <mergeCell ref="CS8:CS9"/>
    <mergeCell ref="B150:M150"/>
    <mergeCell ref="BU8:BU9"/>
    <mergeCell ref="BV8:CA8"/>
    <mergeCell ref="CE8:CE9"/>
    <mergeCell ref="CG8:CG9"/>
    <mergeCell ref="CB8:CD8"/>
    <mergeCell ref="B148:M148"/>
    <mergeCell ref="B149:M149"/>
    <mergeCell ref="AW8:AW9"/>
    <mergeCell ref="AX8:BC8"/>
    <mergeCell ref="T8:V8"/>
    <mergeCell ref="W8:W9"/>
    <mergeCell ref="Y8:Y9"/>
    <mergeCell ref="Z8:AE8"/>
    <mergeCell ref="B151:M151"/>
    <mergeCell ref="B152:M152"/>
    <mergeCell ref="B153:M153"/>
    <mergeCell ref="B154:M154"/>
    <mergeCell ref="CN8:CP8"/>
    <mergeCell ref="BS8:BS9"/>
    <mergeCell ref="AK8:AK9"/>
    <mergeCell ref="AL8:AQ8"/>
    <mergeCell ref="AR8:AT8"/>
    <mergeCell ref="AU8:AU9"/>
    <mergeCell ref="CH8:CM8"/>
    <mergeCell ref="BD8:BF8"/>
    <mergeCell ref="BG8:BG9"/>
    <mergeCell ref="BI8:BI9"/>
    <mergeCell ref="BJ8:BO8"/>
    <mergeCell ref="BP8:BR8"/>
  </mergeCells>
  <hyperlinks>
    <hyperlink ref="B2" r:id="rId1" tooltip="Australian Petroleum Statistics - Issue 294 January 2021.pdf" display="https://www.energy.gov.au/sites/default/files/Australian Petroleum Statistics - Issue 294 January 2021.pdf"/>
  </hyperlinks>
  <pageMargins left="0.19685039370078741" right="0.19685039370078741" top="0.55118110236220474" bottom="0.35433070866141736" header="0.31496062992125984" footer="0"/>
  <pageSetup paperSize="9" scale="65" fitToWidth="0" orientation="portrait" r:id="rId2"/>
  <rowBreaks count="1" manualBreakCount="1">
    <brk id="92" max="97" man="1"/>
  </rowBreaks>
  <colBreaks count="7" manualBreakCount="7">
    <brk id="13" max="1048575" man="1"/>
    <brk id="25" max="1048575" man="1"/>
    <brk id="37" max="1048575" man="1"/>
    <brk id="49" max="1048575" man="1"/>
    <brk id="61" max="1048575" man="1"/>
    <brk id="73" max="1048575" man="1"/>
    <brk id="8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74"/>
  <sheetViews>
    <sheetView zoomScale="92" zoomScaleNormal="92" workbookViewId="0"/>
  </sheetViews>
  <sheetFormatPr defaultRowHeight="11.5" x14ac:dyDescent="0.25"/>
  <cols>
    <col min="1" max="1" width="4.69921875" customWidth="1"/>
    <col min="2" max="2" width="3.3984375" style="2" customWidth="1"/>
    <col min="3" max="3" width="6.296875" style="2" customWidth="1"/>
    <col min="4" max="4" width="17.59765625" style="2" customWidth="1"/>
    <col min="5" max="5" width="29.59765625" style="2" customWidth="1"/>
    <col min="6" max="6" width="15" style="2" customWidth="1"/>
    <col min="7" max="7" width="24.09765625" style="2" customWidth="1"/>
    <col min="8" max="8" width="14.296875" style="2" customWidth="1"/>
    <col min="9" max="9" width="17" style="2" customWidth="1"/>
    <col min="10" max="10" width="27" style="2" customWidth="1"/>
    <col min="11" max="12" width="9.09765625" style="2"/>
    <col min="13" max="13" width="17.296875" style="2" customWidth="1"/>
    <col min="14" max="17" width="9.09765625" style="2"/>
    <col min="21" max="21" width="10.8984375" customWidth="1"/>
    <col min="22" max="26" width="10.8984375" style="96" customWidth="1"/>
  </cols>
  <sheetData>
    <row r="1" spans="1:28" x14ac:dyDescent="0.25">
      <c r="A1" s="1"/>
      <c r="B1" s="20"/>
      <c r="C1" s="20"/>
      <c r="D1" s="20"/>
      <c r="E1" s="20"/>
      <c r="F1" s="20"/>
      <c r="G1" s="20"/>
      <c r="H1" s="20"/>
      <c r="I1" s="20"/>
      <c r="J1" s="20"/>
      <c r="K1" s="20"/>
      <c r="L1" s="20"/>
      <c r="M1" s="20"/>
      <c r="N1" s="20"/>
      <c r="O1" s="20"/>
      <c r="P1" s="20"/>
      <c r="Q1" s="20"/>
      <c r="R1" s="1"/>
      <c r="S1" s="1"/>
      <c r="T1" s="1"/>
      <c r="U1" s="1"/>
      <c r="V1" s="1"/>
      <c r="W1" s="1"/>
      <c r="X1" s="1"/>
      <c r="Y1" s="1"/>
      <c r="Z1" s="1"/>
    </row>
    <row r="2" spans="1:28" ht="15.5" x14ac:dyDescent="0.35">
      <c r="A2" s="1"/>
      <c r="B2" s="4" t="s">
        <v>62</v>
      </c>
      <c r="C2" s="20"/>
      <c r="D2" s="20"/>
      <c r="E2" s="61"/>
      <c r="F2" s="61"/>
      <c r="G2" s="61"/>
      <c r="H2" s="20"/>
      <c r="I2" s="20"/>
      <c r="J2" s="20"/>
      <c r="K2" s="20"/>
      <c r="L2" s="20"/>
      <c r="M2" s="20"/>
      <c r="N2" s="20"/>
      <c r="O2" s="20"/>
      <c r="P2" s="20"/>
      <c r="Q2" s="20"/>
      <c r="R2" s="1"/>
      <c r="S2" s="1"/>
      <c r="T2" s="1"/>
      <c r="U2" s="1"/>
      <c r="V2" s="1"/>
      <c r="W2" s="1"/>
      <c r="X2" s="1"/>
      <c r="Y2" s="1"/>
      <c r="Z2" s="1"/>
    </row>
    <row r="3" spans="1:28" ht="20.25" customHeight="1" x14ac:dyDescent="0.35">
      <c r="A3" s="1"/>
      <c r="B3" s="4" t="s">
        <v>47</v>
      </c>
      <c r="C3" s="20"/>
      <c r="D3" s="20"/>
      <c r="E3" s="61" t="s">
        <v>48</v>
      </c>
      <c r="F3" s="61"/>
      <c r="G3" s="62"/>
      <c r="H3" s="20"/>
      <c r="I3" s="20"/>
      <c r="J3" s="20"/>
      <c r="K3" s="20"/>
      <c r="L3" s="20"/>
      <c r="M3" s="20"/>
      <c r="N3" s="20"/>
      <c r="O3" s="20"/>
      <c r="P3" s="20"/>
      <c r="Q3" s="20"/>
      <c r="R3" s="1"/>
      <c r="S3" s="1"/>
      <c r="T3" s="1"/>
      <c r="U3" s="1"/>
      <c r="V3" s="1"/>
      <c r="W3" s="1"/>
      <c r="X3" s="1"/>
      <c r="Y3" s="1"/>
      <c r="Z3" s="1"/>
    </row>
    <row r="4" spans="1:28" ht="18.75" customHeight="1" x14ac:dyDescent="0.35">
      <c r="A4" s="1"/>
      <c r="B4" s="4" t="s">
        <v>38</v>
      </c>
      <c r="C4" s="32"/>
      <c r="D4" s="20"/>
      <c r="E4" s="61"/>
      <c r="F4" s="61"/>
      <c r="G4" s="62"/>
      <c r="H4" s="20"/>
      <c r="I4" s="20"/>
      <c r="J4" s="20"/>
      <c r="K4" s="20"/>
      <c r="L4" s="20"/>
      <c r="M4" s="20"/>
      <c r="N4" s="20"/>
      <c r="O4" s="20"/>
      <c r="P4" s="20"/>
      <c r="Q4" s="20"/>
      <c r="R4" s="1"/>
      <c r="S4" s="1"/>
      <c r="T4" s="1"/>
      <c r="U4" s="1"/>
      <c r="V4" s="1"/>
      <c r="W4" s="1"/>
      <c r="X4" s="1"/>
      <c r="Y4" s="1"/>
      <c r="Z4" s="1"/>
    </row>
    <row r="5" spans="1:28" ht="15.5" x14ac:dyDescent="0.35">
      <c r="A5" s="1"/>
      <c r="B5" s="4"/>
      <c r="C5" s="32"/>
      <c r="D5" s="20"/>
      <c r="E5" s="61"/>
      <c r="F5" s="61"/>
      <c r="G5" s="62"/>
      <c r="H5" s="21"/>
      <c r="I5" s="21"/>
      <c r="J5" s="20"/>
      <c r="K5" s="20"/>
      <c r="L5" s="20"/>
      <c r="M5" s="20"/>
      <c r="N5" s="20"/>
      <c r="O5" s="20"/>
      <c r="P5" s="20"/>
      <c r="Q5" s="20"/>
      <c r="R5" s="1"/>
      <c r="S5" s="1"/>
      <c r="T5" s="1"/>
      <c r="U5" s="1"/>
      <c r="V5" s="1"/>
      <c r="W5" s="1"/>
      <c r="X5" s="1"/>
      <c r="Y5" s="1"/>
      <c r="Z5" s="1"/>
    </row>
    <row r="6" spans="1:28" ht="18" customHeight="1" x14ac:dyDescent="0.35">
      <c r="A6" s="1"/>
      <c r="B6" s="4"/>
      <c r="C6" s="32"/>
      <c r="D6" s="20"/>
      <c r="E6" s="61"/>
      <c r="F6" s="61"/>
      <c r="G6" s="62"/>
      <c r="H6" s="21"/>
      <c r="I6" s="21"/>
      <c r="J6" s="20"/>
      <c r="K6" s="20"/>
      <c r="L6" s="20"/>
      <c r="M6" s="20"/>
      <c r="N6" s="20"/>
      <c r="O6" s="20"/>
      <c r="P6" s="20"/>
      <c r="Q6" s="20"/>
      <c r="R6" s="1"/>
      <c r="S6" s="1"/>
      <c r="T6" s="1"/>
      <c r="U6" s="1"/>
      <c r="V6" s="1"/>
      <c r="W6" s="1"/>
      <c r="X6" s="1"/>
      <c r="Y6" s="1"/>
      <c r="Z6" s="1"/>
    </row>
    <row r="7" spans="1:28" ht="15.5" x14ac:dyDescent="0.35">
      <c r="A7" s="1"/>
      <c r="B7" s="4"/>
      <c r="C7" s="20"/>
      <c r="D7" s="20"/>
      <c r="E7" s="20"/>
      <c r="F7" s="20"/>
      <c r="G7" s="20"/>
      <c r="H7" s="21"/>
      <c r="I7" s="21"/>
      <c r="J7" s="20"/>
      <c r="K7" s="20"/>
      <c r="L7" s="20"/>
      <c r="M7" s="20"/>
      <c r="N7" s="20"/>
      <c r="O7" s="20"/>
      <c r="P7" s="20"/>
      <c r="Q7" s="20"/>
      <c r="R7" s="1"/>
      <c r="S7" s="1"/>
      <c r="T7" s="1"/>
      <c r="U7" s="1"/>
      <c r="V7" s="1"/>
      <c r="W7" s="1"/>
      <c r="X7" s="1"/>
      <c r="Y7" s="1"/>
      <c r="Z7" s="1"/>
    </row>
    <row r="8" spans="1:28" ht="15.5" x14ac:dyDescent="0.35">
      <c r="A8" s="1"/>
      <c r="B8" s="4" t="s">
        <v>49</v>
      </c>
      <c r="C8" s="20"/>
      <c r="D8" s="20"/>
      <c r="E8" s="61"/>
      <c r="F8" s="61"/>
      <c r="G8" s="61"/>
      <c r="H8" s="20"/>
      <c r="I8" s="3"/>
      <c r="J8" s="20"/>
      <c r="K8" s="20"/>
      <c r="L8" s="20"/>
      <c r="M8" s="20"/>
      <c r="N8" s="20"/>
      <c r="O8" s="20"/>
      <c r="P8" s="20"/>
      <c r="Q8" s="20"/>
      <c r="R8" s="1"/>
      <c r="S8" s="1"/>
      <c r="T8" s="1"/>
      <c r="U8" s="1"/>
      <c r="V8" s="1"/>
      <c r="W8" s="1"/>
      <c r="X8" s="1"/>
      <c r="Y8" s="1"/>
      <c r="Z8" s="1"/>
    </row>
    <row r="9" spans="1:28" ht="30" customHeight="1" x14ac:dyDescent="0.35">
      <c r="A9" s="1"/>
      <c r="B9" s="4" t="s">
        <v>50</v>
      </c>
      <c r="C9" s="20"/>
      <c r="D9" s="32"/>
      <c r="E9" s="62"/>
      <c r="F9" s="62"/>
      <c r="G9" s="62"/>
      <c r="H9" s="20"/>
      <c r="I9" s="22"/>
      <c r="J9" s="23"/>
      <c r="K9" s="23"/>
      <c r="L9" s="23"/>
      <c r="M9" s="23"/>
      <c r="N9" s="23"/>
      <c r="O9" s="23"/>
      <c r="P9" s="23"/>
      <c r="Q9" s="23"/>
      <c r="R9" s="23"/>
      <c r="S9" s="23"/>
      <c r="T9" s="23"/>
      <c r="U9" s="23"/>
      <c r="V9" s="23"/>
      <c r="W9" s="23"/>
      <c r="X9" s="23"/>
      <c r="Y9" s="23"/>
      <c r="Z9" s="23"/>
      <c r="AA9" s="24"/>
      <c r="AB9" s="24"/>
    </row>
    <row r="10" spans="1:28" ht="31.5" customHeight="1" x14ac:dyDescent="0.35">
      <c r="A10" s="1"/>
      <c r="B10" s="4" t="s">
        <v>63</v>
      </c>
      <c r="C10" s="20"/>
      <c r="D10" s="32"/>
      <c r="E10" s="78"/>
      <c r="F10" s="62"/>
      <c r="G10" s="62"/>
      <c r="H10" s="20"/>
      <c r="I10" s="20"/>
      <c r="J10" s="23"/>
      <c r="K10" s="23"/>
      <c r="L10" s="23"/>
      <c r="M10" s="23"/>
      <c r="N10" s="23"/>
      <c r="O10" s="23"/>
      <c r="P10" s="23"/>
      <c r="Q10" s="23"/>
      <c r="R10" s="23"/>
      <c r="S10" s="23"/>
      <c r="T10" s="23"/>
      <c r="U10" s="23"/>
      <c r="V10" s="23"/>
      <c r="W10" s="23"/>
      <c r="X10" s="23"/>
      <c r="Y10" s="23"/>
      <c r="Z10" s="23"/>
      <c r="AA10" s="24"/>
      <c r="AB10" s="24"/>
    </row>
    <row r="11" spans="1:28" ht="15.5" x14ac:dyDescent="0.35">
      <c r="A11" s="1"/>
      <c r="B11" s="4"/>
      <c r="C11" s="20"/>
      <c r="D11" s="20"/>
      <c r="E11" s="20"/>
      <c r="F11" s="20"/>
      <c r="G11" s="20"/>
      <c r="H11" s="23"/>
      <c r="I11" s="23"/>
      <c r="J11" s="23"/>
      <c r="K11" s="23"/>
      <c r="L11" s="23"/>
      <c r="M11" s="23"/>
      <c r="N11" s="23"/>
      <c r="O11" s="23"/>
      <c r="P11" s="23"/>
      <c r="Q11" s="23"/>
      <c r="R11" s="23"/>
      <c r="S11" s="23"/>
      <c r="T11" s="23"/>
      <c r="U11" s="23"/>
      <c r="V11" s="23"/>
      <c r="W11" s="23"/>
      <c r="X11" s="23"/>
      <c r="Y11" s="23"/>
      <c r="Z11" s="23"/>
      <c r="AA11" s="24"/>
      <c r="AB11" s="24"/>
    </row>
    <row r="12" spans="1:28" ht="18" customHeight="1" x14ac:dyDescent="0.25">
      <c r="A12" s="1"/>
      <c r="B12" s="33"/>
      <c r="C12" s="32"/>
      <c r="D12" s="32"/>
      <c r="E12" s="32"/>
      <c r="F12" s="32"/>
      <c r="G12" s="32"/>
      <c r="H12" s="23"/>
      <c r="I12" s="23"/>
      <c r="J12" s="23"/>
      <c r="K12" s="23"/>
      <c r="L12" s="23"/>
      <c r="M12" s="23"/>
      <c r="N12" s="23"/>
      <c r="O12" s="23"/>
      <c r="P12" s="23"/>
      <c r="Q12" s="23"/>
      <c r="R12" s="23"/>
      <c r="S12" s="23"/>
      <c r="T12" s="23"/>
      <c r="U12" s="23"/>
      <c r="V12" s="23"/>
      <c r="W12" s="23"/>
      <c r="X12" s="23"/>
      <c r="Y12" s="23"/>
      <c r="Z12" s="23"/>
      <c r="AA12" s="24"/>
      <c r="AB12" s="24"/>
    </row>
    <row r="13" spans="1:28" ht="15.5" x14ac:dyDescent="0.35">
      <c r="A13" s="1"/>
      <c r="B13" s="75" t="s">
        <v>81</v>
      </c>
      <c r="C13" s="76"/>
      <c r="D13" s="76"/>
      <c r="E13" s="76"/>
      <c r="F13" s="76"/>
      <c r="G13" s="76"/>
      <c r="H13" s="23"/>
      <c r="I13" s="23"/>
      <c r="J13" s="23"/>
      <c r="K13" s="23"/>
      <c r="L13" s="23"/>
      <c r="M13" s="23"/>
      <c r="N13" s="23"/>
      <c r="O13" s="23"/>
      <c r="P13" s="23"/>
      <c r="Q13" s="23"/>
      <c r="R13" s="23"/>
      <c r="S13" s="23"/>
      <c r="T13" s="23"/>
      <c r="U13" s="23"/>
      <c r="V13" s="23"/>
      <c r="W13" s="23"/>
      <c r="X13" s="23"/>
      <c r="Y13" s="23"/>
      <c r="Z13" s="23"/>
      <c r="AA13" s="24"/>
      <c r="AB13" s="24"/>
    </row>
    <row r="14" spans="1:28" s="5" customFormat="1" ht="12" thickBot="1" x14ac:dyDescent="0.3">
      <c r="A14" s="25"/>
      <c r="B14" s="84" t="s">
        <v>51</v>
      </c>
      <c r="C14" s="20"/>
      <c r="D14" s="20"/>
      <c r="E14" s="20"/>
      <c r="F14" s="20"/>
      <c r="G14" s="20"/>
      <c r="H14" s="23"/>
      <c r="I14" s="23"/>
      <c r="J14" s="23"/>
      <c r="K14" s="23"/>
      <c r="L14" s="25"/>
      <c r="M14" s="23"/>
      <c r="N14" s="23"/>
      <c r="O14" s="23"/>
      <c r="P14" s="23"/>
      <c r="Q14" s="23"/>
      <c r="R14" s="25"/>
      <c r="S14" s="25"/>
      <c r="T14" s="25"/>
      <c r="U14" s="25"/>
      <c r="V14" s="25"/>
      <c r="W14" s="25"/>
      <c r="X14" s="25"/>
      <c r="Y14" s="25"/>
      <c r="Z14" s="25"/>
    </row>
    <row r="15" spans="1:28" x14ac:dyDescent="0.25">
      <c r="A15" s="1"/>
      <c r="B15" s="26" t="s">
        <v>52</v>
      </c>
      <c r="C15" s="27"/>
      <c r="D15" s="27"/>
      <c r="E15" s="27"/>
      <c r="F15" s="27"/>
      <c r="G15" s="27"/>
      <c r="H15" s="23"/>
      <c r="I15" s="23"/>
      <c r="J15" s="23"/>
      <c r="K15" s="23"/>
      <c r="L15" s="23"/>
      <c r="M15" s="23"/>
      <c r="N15" s="23"/>
      <c r="O15" s="23"/>
      <c r="P15" s="23"/>
      <c r="Q15" s="23"/>
      <c r="R15" s="23"/>
      <c r="S15" s="23"/>
      <c r="T15" s="23"/>
      <c r="U15" s="23"/>
      <c r="V15" s="23"/>
      <c r="W15" s="23"/>
      <c r="X15" s="23"/>
      <c r="Y15" s="23"/>
      <c r="Z15" s="23"/>
      <c r="AA15" s="24"/>
      <c r="AB15" s="24"/>
    </row>
    <row r="16" spans="1:28" x14ac:dyDescent="0.25">
      <c r="A16" s="1"/>
      <c r="B16" s="28"/>
      <c r="C16" s="29"/>
      <c r="D16" s="29"/>
      <c r="E16" s="29"/>
      <c r="F16" s="29"/>
      <c r="G16" s="29"/>
      <c r="H16" s="23"/>
      <c r="I16" s="23"/>
      <c r="J16" s="23"/>
      <c r="K16" s="23"/>
      <c r="L16" s="23"/>
      <c r="M16" s="23"/>
      <c r="N16" s="23"/>
      <c r="O16" s="23"/>
      <c r="P16" s="23"/>
      <c r="Q16" s="23"/>
      <c r="R16" s="23"/>
      <c r="S16" s="23"/>
      <c r="T16" s="23"/>
      <c r="U16" s="23"/>
      <c r="V16" s="23"/>
      <c r="W16" s="23"/>
      <c r="X16" s="23"/>
      <c r="Y16" s="23"/>
      <c r="Z16" s="23"/>
      <c r="AA16" s="24"/>
      <c r="AB16" s="24"/>
    </row>
    <row r="17" spans="1:28" x14ac:dyDescent="0.25">
      <c r="A17" s="1"/>
      <c r="B17" s="28"/>
      <c r="C17" s="29"/>
      <c r="D17" s="29"/>
      <c r="E17" s="29"/>
      <c r="F17" s="29"/>
      <c r="G17" s="29"/>
      <c r="H17" s="23"/>
      <c r="I17" s="23"/>
      <c r="J17" s="23"/>
      <c r="K17" s="23"/>
      <c r="L17" s="23"/>
      <c r="M17" s="23"/>
      <c r="N17" s="23"/>
      <c r="O17" s="23"/>
      <c r="P17" s="23"/>
      <c r="Q17" s="23"/>
      <c r="R17" s="23"/>
      <c r="S17" s="23"/>
      <c r="T17" s="23"/>
      <c r="U17" s="23"/>
      <c r="V17" s="23"/>
      <c r="W17" s="23"/>
      <c r="X17" s="23"/>
      <c r="Y17" s="23"/>
      <c r="Z17" s="23"/>
      <c r="AA17" s="24"/>
      <c r="AB17" s="24"/>
    </row>
    <row r="18" spans="1:28" x14ac:dyDescent="0.25">
      <c r="A18" s="1"/>
      <c r="B18" s="28"/>
      <c r="C18" s="29"/>
      <c r="D18" s="29"/>
      <c r="E18" s="29"/>
      <c r="F18" s="29"/>
      <c r="G18" s="29"/>
      <c r="H18" s="23"/>
      <c r="I18" s="23"/>
      <c r="J18" s="23"/>
      <c r="K18" s="23"/>
      <c r="L18" s="23"/>
      <c r="M18" s="23"/>
      <c r="N18" s="23"/>
      <c r="O18" s="23"/>
      <c r="P18" s="23"/>
      <c r="Q18" s="23"/>
      <c r="R18" s="23"/>
      <c r="S18" s="23"/>
      <c r="T18" s="23"/>
      <c r="U18" s="23"/>
      <c r="V18" s="23"/>
      <c r="W18" s="23"/>
      <c r="X18" s="23"/>
      <c r="Y18" s="23"/>
      <c r="Z18" s="23"/>
      <c r="AA18" s="24"/>
      <c r="AB18" s="24"/>
    </row>
    <row r="19" spans="1:28" x14ac:dyDescent="0.25">
      <c r="A19" s="1"/>
      <c r="B19" s="28"/>
      <c r="C19" s="29"/>
      <c r="D19" s="29"/>
      <c r="E19" s="29"/>
      <c r="F19" s="29"/>
      <c r="G19" s="29"/>
      <c r="H19" s="23"/>
      <c r="I19" s="23"/>
      <c r="J19" s="23"/>
      <c r="K19" s="23"/>
      <c r="L19" s="23"/>
      <c r="M19" s="23"/>
      <c r="N19" s="23"/>
      <c r="O19" s="23"/>
      <c r="P19" s="23"/>
      <c r="Q19" s="23"/>
      <c r="R19" s="23"/>
      <c r="S19" s="23"/>
      <c r="T19" s="23"/>
      <c r="U19" s="23"/>
      <c r="V19" s="23"/>
      <c r="W19" s="23"/>
      <c r="X19" s="23"/>
      <c r="Y19" s="23"/>
      <c r="Z19" s="23"/>
      <c r="AA19" s="24"/>
      <c r="AB19" s="24"/>
    </row>
    <row r="20" spans="1:28" ht="12" thickBot="1" x14ac:dyDescent="0.3">
      <c r="A20" s="1"/>
      <c r="B20" s="30"/>
      <c r="C20" s="30"/>
      <c r="D20" s="30"/>
      <c r="E20" s="30"/>
      <c r="F20" s="30"/>
      <c r="G20" s="30"/>
      <c r="H20" s="23"/>
      <c r="I20" s="23"/>
      <c r="J20" s="23"/>
      <c r="K20" s="23"/>
      <c r="L20" s="23"/>
      <c r="M20" s="23"/>
      <c r="N20" s="23"/>
      <c r="O20" s="23"/>
      <c r="P20" s="23"/>
      <c r="Q20" s="23"/>
      <c r="R20" s="23"/>
      <c r="S20" s="23"/>
      <c r="T20" s="23"/>
      <c r="U20" s="23"/>
      <c r="V20" s="23"/>
      <c r="W20" s="23"/>
      <c r="X20" s="23"/>
      <c r="Y20" s="23"/>
      <c r="Z20" s="23"/>
      <c r="AA20" s="24"/>
      <c r="AB20" s="24"/>
    </row>
    <row r="21" spans="1:28" x14ac:dyDescent="0.25">
      <c r="A21" s="1"/>
      <c r="B21" s="20"/>
      <c r="C21" s="20"/>
      <c r="D21" s="20"/>
      <c r="E21" s="20"/>
      <c r="F21" s="20"/>
      <c r="G21" s="20"/>
      <c r="H21" s="23"/>
      <c r="I21" s="23"/>
      <c r="J21" s="23"/>
      <c r="K21" s="23"/>
      <c r="L21" s="23"/>
      <c r="M21" s="23"/>
      <c r="N21" s="23"/>
      <c r="O21" s="23"/>
      <c r="P21" s="23"/>
      <c r="Q21" s="23"/>
      <c r="R21" s="23"/>
      <c r="S21" s="23"/>
      <c r="T21" s="23"/>
      <c r="U21" s="23"/>
      <c r="V21" s="23"/>
      <c r="W21" s="23"/>
      <c r="X21" s="23"/>
      <c r="Y21" s="23"/>
      <c r="Z21" s="23"/>
      <c r="AA21" s="24"/>
      <c r="AB21" s="24"/>
    </row>
    <row r="22" spans="1:28" x14ac:dyDescent="0.25">
      <c r="A22" s="1"/>
      <c r="B22" s="20"/>
      <c r="C22" s="20"/>
      <c r="D22" s="20"/>
      <c r="E22" s="20"/>
      <c r="F22" s="20"/>
      <c r="G22" s="20"/>
      <c r="H22" s="23"/>
      <c r="I22" s="23"/>
      <c r="J22" s="23"/>
      <c r="K22" s="23"/>
      <c r="L22" s="23"/>
      <c r="M22" s="23"/>
      <c r="N22" s="23"/>
      <c r="O22" s="23"/>
      <c r="P22" s="23"/>
      <c r="Q22" s="23"/>
      <c r="R22" s="23"/>
      <c r="S22" s="23"/>
      <c r="T22" s="23"/>
      <c r="U22" s="23"/>
      <c r="V22" s="23"/>
      <c r="W22" s="23"/>
      <c r="X22" s="23"/>
      <c r="Y22" s="23"/>
      <c r="Z22" s="23"/>
      <c r="AA22" s="24"/>
      <c r="AB22" s="24"/>
    </row>
    <row r="23" spans="1:28" ht="15.5" x14ac:dyDescent="0.35">
      <c r="A23" s="1"/>
      <c r="B23" s="75" t="s">
        <v>110</v>
      </c>
      <c r="C23" s="76"/>
      <c r="D23" s="76"/>
      <c r="E23" s="76"/>
      <c r="F23" s="76"/>
      <c r="G23" s="76"/>
      <c r="H23" s="23"/>
      <c r="I23" s="23"/>
      <c r="J23" s="23"/>
      <c r="K23" s="23"/>
      <c r="L23" s="23"/>
      <c r="M23" s="23"/>
      <c r="N23" s="23"/>
      <c r="O23" s="23"/>
      <c r="P23" s="23"/>
      <c r="Q23" s="23"/>
      <c r="R23" s="23"/>
      <c r="S23" s="23"/>
      <c r="T23" s="23"/>
      <c r="U23" s="23"/>
      <c r="V23" s="23"/>
      <c r="W23" s="23"/>
      <c r="X23" s="23"/>
      <c r="Y23" s="23"/>
      <c r="Z23" s="23"/>
      <c r="AA23" s="24"/>
      <c r="AB23" s="24"/>
    </row>
    <row r="24" spans="1:28" x14ac:dyDescent="0.25">
      <c r="A24" s="1"/>
      <c r="B24" s="32" t="s">
        <v>108</v>
      </c>
      <c r="C24" s="32"/>
      <c r="D24" s="32"/>
      <c r="E24" s="32"/>
      <c r="F24" s="32"/>
      <c r="G24" s="32"/>
      <c r="H24" s="23"/>
      <c r="I24" s="23"/>
      <c r="J24" s="23"/>
      <c r="K24" s="23"/>
      <c r="L24" s="23"/>
      <c r="M24" s="23"/>
      <c r="N24" s="23"/>
      <c r="O24" s="23"/>
      <c r="P24" s="23"/>
      <c r="Q24" s="23"/>
      <c r="R24" s="23"/>
      <c r="S24" s="23"/>
      <c r="T24" s="23"/>
      <c r="U24" s="23"/>
      <c r="V24" s="23"/>
      <c r="W24" s="23"/>
      <c r="X24" s="23"/>
      <c r="Y24" s="23"/>
      <c r="Z24" s="23"/>
      <c r="AA24" s="24"/>
      <c r="AB24" s="24"/>
    </row>
    <row r="25" spans="1:28" x14ac:dyDescent="0.25">
      <c r="A25" s="1"/>
      <c r="B25" s="32"/>
      <c r="C25" s="32"/>
      <c r="D25" s="32"/>
      <c r="E25" s="32"/>
      <c r="F25" s="32"/>
      <c r="G25" s="32"/>
      <c r="H25" s="23"/>
      <c r="I25" s="23"/>
      <c r="J25" s="23"/>
      <c r="K25" s="23"/>
      <c r="L25" s="23"/>
      <c r="M25" s="23"/>
      <c r="N25" s="23"/>
      <c r="O25" s="23"/>
      <c r="P25" s="23"/>
      <c r="Q25" s="23"/>
      <c r="R25" s="23"/>
      <c r="S25" s="23"/>
      <c r="T25" s="23"/>
      <c r="U25" s="23"/>
      <c r="V25" s="23"/>
      <c r="W25" s="23"/>
      <c r="X25" s="23"/>
      <c r="Y25" s="23"/>
      <c r="Z25" s="23"/>
      <c r="AA25" s="24"/>
      <c r="AB25" s="24"/>
    </row>
    <row r="26" spans="1:28" x14ac:dyDescent="0.25">
      <c r="A26" s="1"/>
      <c r="B26" s="33" t="s">
        <v>118</v>
      </c>
      <c r="C26" s="32"/>
      <c r="D26" s="32"/>
      <c r="F26" s="77"/>
      <c r="G26" s="32"/>
      <c r="H26" s="23"/>
      <c r="I26" s="23"/>
      <c r="J26" s="23"/>
      <c r="K26" s="23"/>
      <c r="L26" s="23"/>
      <c r="M26" s="23"/>
      <c r="N26" s="23"/>
      <c r="O26" s="23"/>
      <c r="P26" s="23"/>
      <c r="Q26" s="23"/>
      <c r="R26" s="23"/>
      <c r="S26" s="23"/>
      <c r="T26" s="23"/>
      <c r="U26" s="23"/>
      <c r="V26" s="23"/>
      <c r="W26" s="23"/>
      <c r="X26" s="23"/>
      <c r="Y26" s="23"/>
      <c r="Z26" s="23"/>
      <c r="AA26" s="24"/>
      <c r="AB26" s="24"/>
    </row>
    <row r="27" spans="1:28" x14ac:dyDescent="0.25">
      <c r="A27" s="1"/>
      <c r="B27" s="32"/>
      <c r="C27" s="32"/>
      <c r="D27" s="32"/>
      <c r="E27" s="32"/>
      <c r="F27" s="32"/>
      <c r="G27" s="32"/>
      <c r="H27" s="23"/>
      <c r="I27" s="23"/>
      <c r="J27" s="23"/>
      <c r="K27" s="23"/>
      <c r="L27" s="23"/>
      <c r="M27" s="23"/>
      <c r="N27" s="23"/>
      <c r="O27" s="23"/>
      <c r="P27" s="23"/>
      <c r="Q27" s="23"/>
      <c r="R27" s="23"/>
      <c r="S27" s="23"/>
      <c r="T27" s="23"/>
      <c r="U27" s="23"/>
      <c r="V27" s="23"/>
      <c r="W27" s="23"/>
      <c r="X27" s="23"/>
      <c r="Y27" s="23"/>
      <c r="Z27" s="23"/>
      <c r="AA27" s="24"/>
      <c r="AB27" s="24"/>
    </row>
    <row r="28" spans="1:28" ht="10.5" customHeight="1" x14ac:dyDescent="0.25">
      <c r="A28" s="1"/>
      <c r="B28" s="32"/>
      <c r="C28" s="32"/>
      <c r="D28" s="32"/>
      <c r="E28" s="32"/>
      <c r="F28" s="32"/>
      <c r="G28" s="32"/>
      <c r="H28" s="23"/>
      <c r="I28" s="23"/>
      <c r="J28" s="23"/>
      <c r="K28" s="23"/>
      <c r="L28" s="23"/>
      <c r="M28" s="23"/>
      <c r="N28" s="23"/>
      <c r="O28" s="23"/>
      <c r="P28" s="23"/>
      <c r="Q28" s="23"/>
      <c r="R28" s="23"/>
      <c r="S28" s="23"/>
      <c r="T28" s="23"/>
      <c r="U28" s="23"/>
      <c r="V28" s="23"/>
      <c r="W28" s="23"/>
      <c r="X28" s="23"/>
      <c r="Y28" s="23"/>
      <c r="Z28" s="23"/>
      <c r="AA28" s="24"/>
      <c r="AB28" s="24"/>
    </row>
    <row r="29" spans="1:28" x14ac:dyDescent="0.25">
      <c r="A29" s="1"/>
      <c r="B29" s="32"/>
      <c r="C29" s="32"/>
      <c r="D29" s="32"/>
      <c r="E29" s="32"/>
      <c r="F29" s="32"/>
      <c r="G29" s="32"/>
      <c r="H29" s="23"/>
      <c r="I29" s="23"/>
      <c r="J29" s="23"/>
      <c r="K29" s="23"/>
      <c r="L29" s="23"/>
      <c r="M29" s="23"/>
      <c r="N29" s="23"/>
      <c r="O29" s="23"/>
      <c r="P29" s="23"/>
      <c r="Q29" s="23"/>
      <c r="R29" s="23"/>
      <c r="S29" s="23"/>
      <c r="T29" s="23"/>
      <c r="U29" s="23"/>
      <c r="V29" s="23"/>
      <c r="W29" s="23"/>
      <c r="X29" s="23"/>
      <c r="Y29" s="23"/>
      <c r="Z29" s="23"/>
      <c r="AA29" s="24"/>
      <c r="AB29" s="24"/>
    </row>
    <row r="30" spans="1:28" x14ac:dyDescent="0.25">
      <c r="A30" s="1"/>
      <c r="B30" s="32"/>
      <c r="C30" s="32"/>
      <c r="D30" s="32"/>
      <c r="E30" s="32"/>
      <c r="F30" s="32"/>
      <c r="G30" s="32"/>
      <c r="H30" s="23"/>
      <c r="I30" s="23"/>
      <c r="J30" s="23"/>
      <c r="K30" s="23"/>
      <c r="L30" s="23"/>
      <c r="M30" s="23"/>
      <c r="N30" s="23"/>
      <c r="O30" s="23"/>
      <c r="P30" s="23"/>
      <c r="Q30" s="23"/>
      <c r="R30" s="23"/>
      <c r="S30" s="23"/>
      <c r="T30" s="23"/>
      <c r="U30" s="23"/>
      <c r="V30" s="23"/>
      <c r="W30" s="23"/>
      <c r="X30" s="23"/>
      <c r="Y30" s="23"/>
      <c r="Z30" s="23"/>
      <c r="AA30" s="24"/>
      <c r="AB30" s="24"/>
    </row>
    <row r="31" spans="1:28" x14ac:dyDescent="0.25">
      <c r="A31" s="1"/>
      <c r="B31" s="32"/>
      <c r="C31" s="32"/>
      <c r="D31" s="32"/>
      <c r="E31" s="32"/>
      <c r="F31" s="32"/>
      <c r="G31" s="32"/>
      <c r="H31" s="23"/>
      <c r="I31" s="23"/>
      <c r="J31" s="23"/>
      <c r="K31" s="23"/>
      <c r="L31" s="23"/>
      <c r="M31" s="23"/>
      <c r="N31" s="23"/>
      <c r="O31" s="23"/>
      <c r="P31" s="23"/>
      <c r="Q31" s="23"/>
      <c r="R31" s="23"/>
      <c r="S31" s="23"/>
      <c r="T31" s="23"/>
      <c r="U31" s="23"/>
      <c r="V31" s="23"/>
      <c r="W31" s="23"/>
      <c r="X31" s="23"/>
      <c r="Y31" s="23"/>
      <c r="Z31" s="23"/>
      <c r="AA31" s="24"/>
      <c r="AB31" s="24"/>
    </row>
    <row r="32" spans="1:28" x14ac:dyDescent="0.25">
      <c r="A32" s="1"/>
      <c r="B32" s="32"/>
      <c r="C32" s="32"/>
      <c r="D32" s="32"/>
      <c r="E32" s="32"/>
      <c r="F32" s="32"/>
      <c r="G32" s="32"/>
      <c r="H32" s="23"/>
      <c r="I32" s="23"/>
      <c r="J32" s="23"/>
      <c r="K32" s="23"/>
      <c r="L32" s="23"/>
      <c r="M32" s="23"/>
      <c r="N32" s="23"/>
      <c r="O32" s="23"/>
      <c r="P32" s="23"/>
      <c r="Q32" s="23"/>
      <c r="R32" s="23"/>
      <c r="S32" s="23"/>
      <c r="T32" s="23"/>
      <c r="U32" s="23"/>
      <c r="V32" s="23"/>
      <c r="W32" s="23"/>
      <c r="X32" s="23"/>
      <c r="Y32" s="23"/>
      <c r="Z32" s="23"/>
      <c r="AA32" s="24"/>
      <c r="AB32" s="24"/>
    </row>
    <row r="33" spans="1:28" x14ac:dyDescent="0.25">
      <c r="A33" s="1"/>
      <c r="B33" s="32"/>
      <c r="C33" s="32"/>
      <c r="D33" s="32"/>
      <c r="E33" s="32"/>
      <c r="F33" s="32"/>
      <c r="G33" s="32"/>
      <c r="H33" s="23"/>
      <c r="I33" s="23"/>
      <c r="J33" s="23"/>
      <c r="K33" s="23"/>
      <c r="L33" s="23"/>
      <c r="M33" s="23"/>
      <c r="N33" s="23"/>
      <c r="O33" s="23"/>
      <c r="P33" s="23"/>
      <c r="Q33" s="23"/>
      <c r="R33" s="23"/>
      <c r="S33" s="23"/>
      <c r="T33" s="23"/>
      <c r="U33" s="23"/>
      <c r="V33" s="23"/>
      <c r="W33" s="23"/>
      <c r="X33" s="23"/>
      <c r="Y33" s="23"/>
      <c r="Z33" s="23"/>
      <c r="AA33" s="24"/>
      <c r="AB33" s="24"/>
    </row>
    <row r="34" spans="1:28" x14ac:dyDescent="0.25">
      <c r="A34" s="1"/>
      <c r="B34" s="32"/>
      <c r="C34" s="32"/>
      <c r="D34" s="32"/>
      <c r="E34" s="32"/>
      <c r="F34" s="32"/>
      <c r="G34" s="32"/>
      <c r="H34" s="23"/>
      <c r="I34" s="23"/>
      <c r="J34" s="23"/>
      <c r="K34" s="23"/>
      <c r="L34" s="23"/>
      <c r="M34" s="23"/>
      <c r="N34" s="23"/>
      <c r="O34" s="23"/>
      <c r="P34" s="23"/>
      <c r="Q34" s="23"/>
      <c r="R34" s="23"/>
      <c r="S34" s="23"/>
      <c r="T34" s="23"/>
      <c r="U34" s="23"/>
      <c r="V34" s="23"/>
      <c r="W34" s="23"/>
      <c r="X34" s="23"/>
      <c r="Y34" s="23"/>
      <c r="Z34" s="23"/>
      <c r="AA34" s="24"/>
      <c r="AB34" s="24"/>
    </row>
    <row r="35" spans="1:28" x14ac:dyDescent="0.25">
      <c r="A35" s="1"/>
      <c r="B35" s="32"/>
      <c r="C35" s="32"/>
      <c r="D35" s="32"/>
      <c r="E35" s="61"/>
      <c r="F35" s="61"/>
      <c r="G35" s="61"/>
      <c r="H35" s="23"/>
      <c r="I35" s="23"/>
      <c r="J35" s="23"/>
      <c r="K35" s="23"/>
      <c r="L35" s="23"/>
      <c r="M35" s="23"/>
      <c r="N35" s="23"/>
      <c r="O35" s="23"/>
      <c r="P35" s="23"/>
      <c r="Q35" s="23"/>
      <c r="R35" s="23"/>
      <c r="S35" s="23"/>
      <c r="T35" s="23"/>
      <c r="U35" s="23"/>
      <c r="V35" s="23"/>
      <c r="W35" s="23"/>
      <c r="X35" s="23"/>
      <c r="Y35" s="23"/>
      <c r="Z35" s="23"/>
      <c r="AA35" s="24"/>
      <c r="AB35" s="24"/>
    </row>
    <row r="36" spans="1:28" x14ac:dyDescent="0.25">
      <c r="A36" s="1"/>
      <c r="B36" s="32"/>
      <c r="C36" s="32"/>
      <c r="D36" s="32"/>
      <c r="E36" s="32"/>
      <c r="F36" s="32"/>
      <c r="G36" s="32"/>
      <c r="H36" s="23"/>
      <c r="I36" s="23"/>
      <c r="J36" s="23"/>
      <c r="K36" s="23"/>
      <c r="L36" s="23"/>
      <c r="M36" s="23"/>
      <c r="N36" s="23"/>
      <c r="O36" s="23"/>
      <c r="P36" s="23"/>
      <c r="Q36" s="23"/>
      <c r="R36" s="23"/>
      <c r="S36" s="23"/>
      <c r="T36" s="23"/>
      <c r="U36" s="23"/>
      <c r="V36" s="23"/>
      <c r="W36" s="23"/>
      <c r="X36" s="23"/>
      <c r="Y36" s="23"/>
      <c r="Z36" s="23"/>
      <c r="AA36" s="24"/>
      <c r="AB36" s="24"/>
    </row>
    <row r="37" spans="1:28" x14ac:dyDescent="0.25">
      <c r="A37" s="1"/>
      <c r="B37" s="32"/>
      <c r="C37" s="32"/>
      <c r="D37" s="32"/>
      <c r="E37" s="32"/>
      <c r="F37" s="32"/>
      <c r="G37" s="32"/>
      <c r="H37" s="23"/>
      <c r="I37" s="23"/>
      <c r="J37" s="23"/>
      <c r="K37" s="23"/>
      <c r="L37" s="23"/>
      <c r="M37" s="23"/>
      <c r="N37" s="23"/>
      <c r="O37" s="23"/>
      <c r="P37" s="23"/>
      <c r="Q37" s="23"/>
      <c r="R37" s="23"/>
      <c r="S37" s="23"/>
      <c r="T37" s="23"/>
      <c r="U37" s="23"/>
      <c r="V37" s="23"/>
      <c r="W37" s="23"/>
      <c r="X37" s="23"/>
      <c r="Y37" s="23"/>
      <c r="Z37" s="23"/>
      <c r="AA37" s="24"/>
      <c r="AB37" s="24"/>
    </row>
    <row r="38" spans="1:28" x14ac:dyDescent="0.25">
      <c r="A38" s="1"/>
      <c r="B38" s="33" t="s">
        <v>109</v>
      </c>
      <c r="C38" s="32"/>
      <c r="D38" s="32"/>
      <c r="E38" s="32"/>
      <c r="F38" s="32"/>
      <c r="G38" s="32"/>
      <c r="H38" s="23"/>
      <c r="I38" s="23"/>
      <c r="J38" s="23"/>
      <c r="K38" s="23"/>
      <c r="L38" s="23"/>
      <c r="M38" s="23"/>
      <c r="N38" s="23"/>
      <c r="O38" s="23"/>
      <c r="P38" s="23"/>
      <c r="Q38" s="23"/>
      <c r="R38" s="23"/>
      <c r="S38" s="23"/>
      <c r="T38" s="23"/>
      <c r="U38" s="23"/>
      <c r="V38" s="23"/>
      <c r="W38" s="23"/>
      <c r="X38" s="23"/>
      <c r="Y38" s="23"/>
      <c r="Z38" s="23"/>
      <c r="AA38" s="24"/>
      <c r="AB38" s="24"/>
    </row>
    <row r="39" spans="1:28" ht="5.25" customHeight="1" x14ac:dyDescent="0.25">
      <c r="A39" s="1"/>
      <c r="B39" s="33"/>
      <c r="C39" s="32"/>
      <c r="D39" s="32"/>
      <c r="E39" s="32"/>
      <c r="F39" s="32"/>
      <c r="G39" s="32"/>
      <c r="H39" s="23"/>
      <c r="I39" s="23"/>
      <c r="J39" s="23"/>
      <c r="K39" s="23"/>
      <c r="L39" s="23"/>
      <c r="M39" s="23"/>
      <c r="N39" s="23"/>
      <c r="O39" s="23"/>
      <c r="P39" s="23"/>
      <c r="Q39" s="23"/>
      <c r="R39" s="23"/>
      <c r="S39" s="23"/>
      <c r="T39" s="23"/>
      <c r="U39" s="23"/>
      <c r="V39" s="23"/>
      <c r="W39" s="23"/>
      <c r="X39" s="23"/>
      <c r="Y39" s="23"/>
      <c r="Z39" s="23"/>
      <c r="AA39" s="24"/>
      <c r="AB39" s="24"/>
    </row>
    <row r="40" spans="1:28" x14ac:dyDescent="0.25">
      <c r="A40" s="1"/>
      <c r="B40" s="33"/>
      <c r="C40" s="33" t="s">
        <v>64</v>
      </c>
      <c r="D40" s="33"/>
      <c r="E40" s="77" t="s">
        <v>65</v>
      </c>
      <c r="F40" s="32"/>
      <c r="G40" s="32"/>
      <c r="H40" s="23"/>
      <c r="I40" s="23"/>
      <c r="J40" s="23"/>
      <c r="K40" s="23"/>
      <c r="L40" s="23"/>
      <c r="M40" s="23"/>
      <c r="N40" s="23"/>
      <c r="O40" s="23"/>
      <c r="P40" s="23"/>
      <c r="Q40" s="23"/>
      <c r="R40" s="23"/>
      <c r="S40" s="23"/>
      <c r="T40" s="23"/>
      <c r="U40" s="23"/>
      <c r="V40" s="23"/>
      <c r="W40" s="23"/>
      <c r="X40" s="23"/>
      <c r="Y40" s="23"/>
      <c r="Z40" s="23"/>
      <c r="AA40" s="24"/>
      <c r="AB40" s="24"/>
    </row>
    <row r="41" spans="1:28" x14ac:dyDescent="0.25">
      <c r="A41" s="1"/>
      <c r="B41" s="32"/>
      <c r="C41" s="32"/>
      <c r="D41" s="32"/>
      <c r="E41" s="32"/>
      <c r="F41" s="32"/>
      <c r="G41" s="32"/>
      <c r="H41" s="23"/>
      <c r="I41" s="23"/>
      <c r="J41" s="23"/>
      <c r="K41" s="23"/>
      <c r="L41" s="23"/>
      <c r="M41" s="23"/>
      <c r="N41" s="23"/>
      <c r="O41" s="23"/>
      <c r="P41" s="23"/>
      <c r="Q41" s="23"/>
      <c r="R41" s="23"/>
      <c r="S41" s="23"/>
      <c r="T41" s="23"/>
      <c r="U41" s="23"/>
      <c r="V41" s="23"/>
      <c r="W41" s="23"/>
      <c r="X41" s="23"/>
      <c r="Y41" s="23"/>
      <c r="Z41" s="23"/>
      <c r="AA41" s="24"/>
      <c r="AB41" s="24"/>
    </row>
    <row r="42" spans="1:28" x14ac:dyDescent="0.25">
      <c r="A42" s="1"/>
      <c r="B42" s="32"/>
      <c r="C42" s="32"/>
      <c r="D42" s="32"/>
      <c r="E42" s="63"/>
      <c r="F42" s="32"/>
      <c r="G42" s="32"/>
      <c r="H42" s="23"/>
      <c r="I42" s="23"/>
      <c r="J42" s="23"/>
      <c r="K42" s="23"/>
      <c r="L42" s="23"/>
      <c r="M42" s="23"/>
      <c r="N42" s="23"/>
      <c r="O42" s="23"/>
      <c r="P42" s="23"/>
      <c r="Q42" s="23"/>
      <c r="R42" s="23"/>
      <c r="S42" s="23"/>
      <c r="T42" s="23"/>
      <c r="U42" s="23"/>
      <c r="V42" s="23"/>
      <c r="W42" s="23"/>
      <c r="X42" s="23"/>
      <c r="Y42" s="23"/>
      <c r="Z42" s="23"/>
      <c r="AA42" s="24"/>
      <c r="AB42" s="24"/>
    </row>
    <row r="43" spans="1:28" x14ac:dyDescent="0.25">
      <c r="A43" s="1"/>
      <c r="B43" s="32"/>
      <c r="C43" s="32"/>
      <c r="D43" s="32"/>
      <c r="E43" s="32"/>
      <c r="F43" s="32"/>
      <c r="G43" s="32"/>
      <c r="H43" s="23"/>
      <c r="I43" s="23"/>
      <c r="J43" s="23"/>
      <c r="K43" s="23"/>
      <c r="L43" s="23"/>
      <c r="M43" s="23"/>
      <c r="N43" s="23"/>
      <c r="O43" s="23"/>
      <c r="P43" s="23"/>
      <c r="Q43" s="23"/>
      <c r="R43" s="23"/>
      <c r="S43" s="23"/>
      <c r="T43" s="23"/>
      <c r="U43" s="23"/>
      <c r="V43" s="23"/>
      <c r="W43" s="23"/>
      <c r="X43" s="23"/>
      <c r="Y43" s="23"/>
      <c r="Z43" s="23"/>
      <c r="AA43" s="24"/>
      <c r="AB43" s="24"/>
    </row>
    <row r="44" spans="1:28" x14ac:dyDescent="0.25">
      <c r="A44" s="1"/>
      <c r="B44" s="32"/>
      <c r="C44" s="32"/>
      <c r="D44" s="32"/>
      <c r="E44" s="32"/>
      <c r="F44" s="32"/>
      <c r="G44" s="32"/>
      <c r="H44" s="23"/>
      <c r="I44" s="23"/>
      <c r="J44" s="23"/>
      <c r="K44" s="23"/>
      <c r="L44" s="23"/>
      <c r="M44" s="23"/>
      <c r="N44" s="23"/>
      <c r="O44" s="23"/>
      <c r="P44" s="23"/>
      <c r="Q44" s="23"/>
      <c r="R44" s="23"/>
      <c r="S44" s="23"/>
      <c r="T44" s="23"/>
      <c r="U44" s="23"/>
      <c r="V44" s="23"/>
      <c r="W44" s="23"/>
      <c r="X44" s="23"/>
      <c r="Y44" s="23"/>
      <c r="Z44" s="23"/>
      <c r="AA44" s="24"/>
      <c r="AB44" s="24"/>
    </row>
    <row r="45" spans="1:28" x14ac:dyDescent="0.25">
      <c r="A45" s="1"/>
      <c r="B45" s="32"/>
      <c r="C45" s="32"/>
      <c r="D45" s="32"/>
      <c r="E45" s="32"/>
      <c r="F45" s="32"/>
      <c r="G45" s="32"/>
      <c r="H45" s="23"/>
      <c r="I45" s="23"/>
      <c r="J45" s="23"/>
      <c r="K45" s="23"/>
      <c r="L45" s="23"/>
      <c r="M45" s="23"/>
      <c r="N45" s="23"/>
      <c r="O45" s="23"/>
      <c r="P45" s="23"/>
      <c r="Q45" s="23"/>
      <c r="R45" s="23"/>
      <c r="S45" s="23"/>
      <c r="T45" s="23"/>
      <c r="U45" s="23"/>
      <c r="V45" s="23"/>
      <c r="W45" s="23"/>
      <c r="X45" s="23"/>
      <c r="Y45" s="23"/>
      <c r="Z45" s="23"/>
      <c r="AA45" s="24"/>
      <c r="AB45" s="24"/>
    </row>
    <row r="46" spans="1:28" x14ac:dyDescent="0.25">
      <c r="A46" s="1"/>
      <c r="B46" s="33" t="s">
        <v>82</v>
      </c>
      <c r="C46" s="32"/>
      <c r="D46" s="32"/>
      <c r="E46" s="32"/>
      <c r="F46" s="32"/>
      <c r="G46" s="32"/>
      <c r="H46" s="23"/>
      <c r="I46" s="23"/>
      <c r="J46" s="23"/>
      <c r="K46" s="23"/>
      <c r="L46" s="23"/>
      <c r="M46" s="23"/>
      <c r="N46" s="23"/>
      <c r="O46" s="23"/>
      <c r="P46" s="23"/>
      <c r="Q46" s="23"/>
      <c r="R46" s="23"/>
      <c r="S46" s="23"/>
      <c r="T46" s="23"/>
      <c r="U46" s="23"/>
      <c r="V46" s="23"/>
      <c r="W46" s="23"/>
      <c r="X46" s="23"/>
      <c r="Y46" s="23"/>
      <c r="Z46" s="23"/>
      <c r="AA46" s="24"/>
      <c r="AB46" s="24"/>
    </row>
    <row r="47" spans="1:28" x14ac:dyDescent="0.25">
      <c r="A47" s="1"/>
      <c r="B47" s="85" t="s">
        <v>116</v>
      </c>
      <c r="C47" s="85"/>
      <c r="D47" s="85"/>
      <c r="E47" s="85"/>
      <c r="F47" s="85"/>
      <c r="G47" s="85"/>
      <c r="H47" s="84"/>
      <c r="I47" s="23"/>
      <c r="J47" s="23"/>
      <c r="K47" s="23"/>
      <c r="L47" s="20"/>
      <c r="M47" s="23"/>
      <c r="N47" s="23"/>
      <c r="O47" s="23"/>
      <c r="P47" s="23"/>
      <c r="Q47" s="23"/>
      <c r="R47" s="23"/>
      <c r="S47" s="23"/>
      <c r="T47" s="23"/>
      <c r="U47" s="23"/>
      <c r="V47" s="23"/>
      <c r="W47" s="23"/>
      <c r="X47" s="23"/>
      <c r="Y47" s="23"/>
      <c r="Z47" s="23"/>
      <c r="AA47" s="24"/>
      <c r="AB47" s="24"/>
    </row>
    <row r="48" spans="1:28" x14ac:dyDescent="0.25">
      <c r="A48" s="1"/>
      <c r="B48" s="88" t="s">
        <v>113</v>
      </c>
      <c r="C48" s="86" t="s">
        <v>129</v>
      </c>
      <c r="D48" s="86"/>
      <c r="E48" s="86"/>
      <c r="F48" s="86"/>
      <c r="G48" s="86"/>
      <c r="H48" s="84"/>
      <c r="I48" s="23"/>
      <c r="J48" s="23"/>
      <c r="K48" s="23"/>
      <c r="L48" s="20"/>
      <c r="M48" s="23"/>
      <c r="N48" s="23"/>
      <c r="O48" s="23"/>
      <c r="P48" s="23"/>
      <c r="Q48" s="23"/>
      <c r="R48" s="23"/>
      <c r="S48" s="23"/>
      <c r="T48" s="23"/>
      <c r="U48" s="23"/>
      <c r="V48" s="23"/>
      <c r="W48" s="23"/>
      <c r="X48" s="23"/>
      <c r="Y48" s="23"/>
      <c r="Z48" s="23"/>
      <c r="AA48" s="24"/>
      <c r="AB48" s="24"/>
    </row>
    <row r="49" spans="1:28" s="83" customFormat="1" ht="23.25" customHeight="1" x14ac:dyDescent="0.25">
      <c r="A49" s="79"/>
      <c r="B49" s="89" t="s">
        <v>112</v>
      </c>
      <c r="C49" s="577" t="s">
        <v>114</v>
      </c>
      <c r="D49" s="578"/>
      <c r="E49" s="578"/>
      <c r="F49" s="578"/>
      <c r="G49" s="578"/>
      <c r="H49" s="87" t="s">
        <v>132</v>
      </c>
      <c r="I49" s="80"/>
      <c r="J49" s="80"/>
      <c r="K49" s="80"/>
      <c r="L49" s="81"/>
      <c r="M49" s="80"/>
      <c r="N49" s="80"/>
      <c r="O49" s="80"/>
      <c r="P49" s="80"/>
      <c r="Q49" s="80"/>
      <c r="R49" s="80"/>
      <c r="S49" s="80"/>
      <c r="T49" s="80"/>
      <c r="U49" s="80"/>
      <c r="V49" s="80"/>
      <c r="W49" s="80"/>
      <c r="X49" s="80"/>
      <c r="Y49" s="80"/>
      <c r="Z49" s="80"/>
      <c r="AA49" s="82"/>
      <c r="AB49" s="82"/>
    </row>
    <row r="50" spans="1:28" ht="23.25" customHeight="1" x14ac:dyDescent="0.25">
      <c r="A50" s="1"/>
      <c r="B50" s="88" t="s">
        <v>111</v>
      </c>
      <c r="C50" s="577" t="s">
        <v>115</v>
      </c>
      <c r="D50" s="578"/>
      <c r="E50" s="578"/>
      <c r="F50" s="578"/>
      <c r="G50" s="578"/>
      <c r="H50" s="84"/>
      <c r="I50" s="23"/>
      <c r="J50" s="23"/>
      <c r="K50" s="23"/>
      <c r="L50" s="20"/>
      <c r="M50" s="23"/>
      <c r="N50" s="23"/>
      <c r="O50" s="23"/>
      <c r="P50" s="23"/>
      <c r="Q50" s="23"/>
      <c r="R50" s="23"/>
      <c r="S50" s="23"/>
      <c r="T50" s="23"/>
      <c r="U50" s="23"/>
      <c r="V50" s="23"/>
      <c r="W50" s="23"/>
      <c r="X50" s="23"/>
      <c r="Y50" s="23"/>
      <c r="Z50" s="23"/>
      <c r="AA50" s="24"/>
      <c r="AB50" s="24"/>
    </row>
    <row r="51" spans="1:28" ht="12.75" customHeight="1" thickBot="1" x14ac:dyDescent="0.3">
      <c r="A51" s="1"/>
      <c r="B51" s="90" t="s">
        <v>117</v>
      </c>
      <c r="C51" s="85"/>
      <c r="D51" s="85"/>
      <c r="E51" s="85"/>
      <c r="F51" s="85"/>
      <c r="G51" s="85"/>
      <c r="H51" s="84"/>
      <c r="I51" s="23"/>
      <c r="J51" s="23"/>
      <c r="K51" s="23"/>
      <c r="L51" s="20"/>
      <c r="M51" s="23"/>
      <c r="N51" s="23"/>
      <c r="O51" s="23"/>
      <c r="P51" s="23"/>
      <c r="Q51" s="23"/>
      <c r="R51" s="23"/>
      <c r="S51" s="23"/>
      <c r="T51" s="23"/>
      <c r="U51" s="23"/>
      <c r="V51" s="23"/>
      <c r="W51" s="23"/>
      <c r="X51" s="23"/>
      <c r="Y51" s="23"/>
      <c r="Z51" s="23"/>
      <c r="AA51" s="24"/>
      <c r="AB51" s="24"/>
    </row>
    <row r="52" spans="1:28" x14ac:dyDescent="0.25">
      <c r="A52" s="1"/>
      <c r="B52" s="26" t="s">
        <v>52</v>
      </c>
      <c r="C52" s="27"/>
      <c r="D52" s="27"/>
      <c r="E52" s="27"/>
      <c r="F52" s="27"/>
      <c r="G52" s="27"/>
      <c r="H52" s="23"/>
      <c r="I52" s="23"/>
      <c r="J52" s="23"/>
      <c r="K52" s="23"/>
      <c r="L52" s="20"/>
      <c r="M52" s="23"/>
      <c r="N52" s="23"/>
      <c r="O52" s="23"/>
      <c r="P52" s="23"/>
      <c r="Q52" s="23"/>
      <c r="R52" s="23"/>
      <c r="S52" s="23"/>
      <c r="T52" s="23"/>
      <c r="U52" s="23"/>
      <c r="V52" s="23"/>
      <c r="W52" s="23"/>
      <c r="X52" s="23"/>
      <c r="Y52" s="23"/>
      <c r="Z52" s="23"/>
      <c r="AA52" s="24"/>
      <c r="AB52" s="24"/>
    </row>
    <row r="53" spans="1:28" x14ac:dyDescent="0.25">
      <c r="A53" s="1"/>
      <c r="B53" s="29"/>
      <c r="C53" s="29"/>
      <c r="D53" s="29"/>
      <c r="E53" s="29"/>
      <c r="F53" s="29"/>
      <c r="G53" s="29"/>
      <c r="H53" s="23"/>
      <c r="I53" s="23"/>
      <c r="J53" s="23"/>
      <c r="K53" s="23"/>
      <c r="L53" s="20"/>
      <c r="M53" s="23"/>
      <c r="N53" s="23"/>
      <c r="O53" s="23"/>
      <c r="P53" s="23"/>
      <c r="Q53" s="23"/>
      <c r="R53" s="23"/>
      <c r="S53" s="23"/>
      <c r="T53" s="23"/>
      <c r="U53" s="23"/>
      <c r="V53" s="23"/>
      <c r="W53" s="23"/>
      <c r="X53" s="23"/>
      <c r="Y53" s="23"/>
      <c r="Z53" s="23"/>
      <c r="AA53" s="24"/>
      <c r="AB53" s="24"/>
    </row>
    <row r="54" spans="1:28" x14ac:dyDescent="0.25">
      <c r="A54" s="1"/>
      <c r="B54" s="29"/>
      <c r="C54" s="29"/>
      <c r="D54" s="29"/>
      <c r="E54" s="29"/>
      <c r="F54" s="29"/>
      <c r="G54" s="29"/>
      <c r="H54" s="23"/>
      <c r="I54" s="23"/>
      <c r="J54" s="23"/>
      <c r="K54" s="23"/>
      <c r="L54" s="20"/>
      <c r="M54" s="23"/>
      <c r="N54" s="23"/>
      <c r="O54" s="23"/>
      <c r="P54" s="23"/>
      <c r="Q54" s="23"/>
      <c r="R54" s="23"/>
      <c r="S54" s="23"/>
      <c r="T54" s="23"/>
      <c r="U54" s="23"/>
      <c r="V54" s="23"/>
      <c r="W54" s="23"/>
      <c r="X54" s="23"/>
      <c r="Y54" s="23"/>
      <c r="Z54" s="23"/>
      <c r="AA54" s="24"/>
      <c r="AB54" s="24"/>
    </row>
    <row r="55" spans="1:28" x14ac:dyDescent="0.25">
      <c r="A55" s="1"/>
      <c r="B55" s="29"/>
      <c r="C55" s="29"/>
      <c r="D55" s="29"/>
      <c r="E55" s="29"/>
      <c r="F55" s="29"/>
      <c r="G55" s="29"/>
      <c r="H55" s="23"/>
      <c r="I55" s="23"/>
      <c r="J55" s="23"/>
      <c r="K55" s="23"/>
      <c r="L55" s="20"/>
      <c r="M55" s="23"/>
      <c r="N55" s="23"/>
      <c r="O55" s="23"/>
      <c r="P55" s="23"/>
      <c r="Q55" s="23"/>
      <c r="R55" s="23"/>
      <c r="S55" s="23"/>
      <c r="T55" s="23"/>
      <c r="U55" s="23"/>
      <c r="V55" s="23"/>
      <c r="W55" s="23"/>
      <c r="X55" s="23"/>
      <c r="Y55" s="23"/>
      <c r="Z55" s="23"/>
      <c r="AA55" s="24"/>
      <c r="AB55" s="24"/>
    </row>
    <row r="56" spans="1:28" x14ac:dyDescent="0.25">
      <c r="A56" s="1"/>
      <c r="B56" s="29"/>
      <c r="C56" s="29"/>
      <c r="D56" s="29"/>
      <c r="E56" s="29"/>
      <c r="F56" s="29"/>
      <c r="G56" s="29"/>
      <c r="H56" s="23"/>
      <c r="I56" s="23"/>
      <c r="J56" s="23"/>
      <c r="K56" s="23"/>
      <c r="L56" s="20"/>
      <c r="M56" s="23"/>
      <c r="N56" s="23"/>
      <c r="O56" s="23"/>
      <c r="P56" s="23"/>
      <c r="Q56" s="23"/>
      <c r="R56" s="23"/>
      <c r="S56" s="23"/>
      <c r="T56" s="23"/>
      <c r="U56" s="23"/>
      <c r="V56" s="23"/>
      <c r="W56" s="23"/>
      <c r="X56" s="23"/>
      <c r="Y56" s="23"/>
      <c r="Z56" s="23"/>
      <c r="AA56" s="24"/>
      <c r="AB56" s="24"/>
    </row>
    <row r="57" spans="1:28" x14ac:dyDescent="0.25">
      <c r="A57" s="1"/>
      <c r="B57" s="29"/>
      <c r="C57" s="29"/>
      <c r="D57" s="29"/>
      <c r="E57" s="29"/>
      <c r="F57" s="29"/>
      <c r="G57" s="29"/>
      <c r="H57" s="23"/>
      <c r="I57" s="23"/>
      <c r="J57" s="23"/>
      <c r="K57" s="23"/>
      <c r="L57" s="20"/>
      <c r="M57" s="23"/>
      <c r="N57" s="23"/>
      <c r="O57" s="23"/>
      <c r="P57" s="23"/>
      <c r="Q57" s="23"/>
      <c r="R57" s="23"/>
      <c r="S57" s="23"/>
      <c r="T57" s="23"/>
      <c r="U57" s="23"/>
      <c r="V57" s="23"/>
      <c r="W57" s="23"/>
      <c r="X57" s="23"/>
      <c r="Y57" s="23"/>
      <c r="Z57" s="23"/>
      <c r="AA57" s="24"/>
      <c r="AB57" s="24"/>
    </row>
    <row r="58" spans="1:28" x14ac:dyDescent="0.25">
      <c r="A58" s="1"/>
      <c r="B58" s="29"/>
      <c r="C58" s="29"/>
      <c r="D58" s="29"/>
      <c r="E58" s="29"/>
      <c r="F58" s="29"/>
      <c r="G58" s="29"/>
      <c r="H58" s="23"/>
      <c r="I58" s="23"/>
      <c r="J58" s="23"/>
      <c r="K58" s="23"/>
      <c r="L58" s="20"/>
      <c r="M58" s="23"/>
      <c r="N58" s="23"/>
      <c r="O58" s="23"/>
      <c r="P58" s="23"/>
      <c r="Q58" s="23"/>
      <c r="R58" s="23"/>
      <c r="S58" s="23"/>
      <c r="T58" s="23"/>
      <c r="U58" s="23"/>
      <c r="V58" s="23"/>
      <c r="W58" s="23"/>
      <c r="X58" s="23"/>
      <c r="Y58" s="23"/>
      <c r="Z58" s="23"/>
      <c r="AA58" s="24"/>
      <c r="AB58" s="24"/>
    </row>
    <row r="59" spans="1:28" x14ac:dyDescent="0.25">
      <c r="A59" s="1"/>
      <c r="B59" s="29"/>
      <c r="C59" s="29"/>
      <c r="D59" s="29"/>
      <c r="E59" s="29"/>
      <c r="F59" s="29"/>
      <c r="G59" s="29"/>
      <c r="H59" s="23"/>
      <c r="I59" s="23"/>
      <c r="J59" s="23"/>
      <c r="K59" s="23"/>
      <c r="L59" s="20"/>
      <c r="M59" s="23"/>
      <c r="N59" s="23"/>
      <c r="O59" s="23"/>
      <c r="P59" s="23"/>
      <c r="Q59" s="23"/>
      <c r="R59" s="23"/>
      <c r="S59" s="23"/>
      <c r="T59" s="23"/>
      <c r="U59" s="23"/>
      <c r="V59" s="23"/>
      <c r="W59" s="23"/>
      <c r="X59" s="23"/>
      <c r="Y59" s="23"/>
      <c r="Z59" s="23"/>
      <c r="AA59" s="24"/>
      <c r="AB59" s="24"/>
    </row>
    <row r="60" spans="1:28" x14ac:dyDescent="0.25">
      <c r="A60" s="1"/>
      <c r="B60" s="29"/>
      <c r="C60" s="29"/>
      <c r="D60" s="29"/>
      <c r="E60" s="29"/>
      <c r="F60" s="29"/>
      <c r="G60" s="29"/>
      <c r="H60" s="23"/>
      <c r="I60" s="23"/>
      <c r="J60" s="23"/>
      <c r="K60" s="23"/>
      <c r="L60" s="1"/>
      <c r="M60" s="23"/>
      <c r="N60" s="23"/>
      <c r="O60" s="23"/>
      <c r="P60" s="23"/>
      <c r="Q60" s="23"/>
      <c r="R60" s="23"/>
      <c r="S60" s="23"/>
      <c r="T60" s="23"/>
      <c r="U60" s="23"/>
      <c r="V60" s="23"/>
      <c r="W60" s="23"/>
      <c r="X60" s="23"/>
      <c r="Y60" s="23"/>
      <c r="Z60" s="23"/>
      <c r="AA60" s="24"/>
      <c r="AB60" s="24"/>
    </row>
    <row r="61" spans="1:28" x14ac:dyDescent="0.25">
      <c r="A61" s="1"/>
      <c r="B61" s="29"/>
      <c r="C61" s="29"/>
      <c r="D61" s="29"/>
      <c r="E61" s="29"/>
      <c r="F61" s="29"/>
      <c r="G61" s="29"/>
      <c r="H61" s="23"/>
      <c r="I61" s="23"/>
      <c r="J61" s="23"/>
      <c r="K61" s="23"/>
      <c r="L61" s="1"/>
      <c r="M61" s="23"/>
      <c r="N61" s="23"/>
      <c r="O61" s="23"/>
      <c r="P61" s="23"/>
      <c r="Q61" s="23"/>
      <c r="R61" s="23"/>
      <c r="S61" s="23"/>
      <c r="T61" s="23"/>
      <c r="U61" s="23"/>
      <c r="V61" s="23"/>
      <c r="W61" s="23"/>
      <c r="X61" s="23"/>
      <c r="Y61" s="23"/>
      <c r="Z61" s="23"/>
      <c r="AA61" s="24"/>
      <c r="AB61" s="24"/>
    </row>
    <row r="62" spans="1:28" x14ac:dyDescent="0.25">
      <c r="A62" s="1"/>
      <c r="B62" s="29"/>
      <c r="C62" s="29"/>
      <c r="D62" s="29"/>
      <c r="E62" s="29"/>
      <c r="F62" s="29"/>
      <c r="G62" s="29"/>
      <c r="H62" s="23"/>
      <c r="I62" s="23"/>
      <c r="J62" s="23"/>
      <c r="K62" s="23"/>
      <c r="L62" s="20"/>
      <c r="M62" s="23"/>
      <c r="N62" s="23"/>
      <c r="O62" s="23"/>
      <c r="P62" s="23"/>
      <c r="Q62" s="23"/>
      <c r="R62" s="23"/>
      <c r="S62" s="23"/>
      <c r="T62" s="23"/>
      <c r="U62" s="23"/>
      <c r="V62" s="23"/>
      <c r="W62" s="23"/>
      <c r="X62" s="23"/>
      <c r="Y62" s="23"/>
      <c r="Z62" s="23"/>
      <c r="AA62" s="24"/>
      <c r="AB62" s="24"/>
    </row>
    <row r="63" spans="1:28" ht="12" thickBot="1" x14ac:dyDescent="0.3">
      <c r="A63" s="1"/>
      <c r="B63" s="30"/>
      <c r="C63" s="30"/>
      <c r="D63" s="30"/>
      <c r="E63" s="30"/>
      <c r="F63" s="30"/>
      <c r="G63" s="30"/>
      <c r="H63" s="23"/>
      <c r="I63" s="23"/>
      <c r="J63" s="23"/>
      <c r="K63" s="23"/>
      <c r="L63" s="20"/>
      <c r="M63" s="23"/>
      <c r="N63" s="23"/>
      <c r="O63" s="23"/>
      <c r="P63" s="23"/>
      <c r="Q63" s="23"/>
      <c r="R63" s="23"/>
      <c r="S63" s="23"/>
      <c r="T63" s="23"/>
      <c r="U63" s="23"/>
      <c r="V63" s="23"/>
      <c r="W63" s="23"/>
      <c r="X63" s="23"/>
      <c r="Y63" s="23"/>
      <c r="Z63" s="23"/>
      <c r="AA63" s="24"/>
      <c r="AB63" s="24"/>
    </row>
    <row r="64" spans="1:28" x14ac:dyDescent="0.25">
      <c r="A64" s="1"/>
      <c r="B64" s="20"/>
      <c r="C64" s="20"/>
      <c r="D64" s="20"/>
      <c r="E64" s="20"/>
      <c r="F64" s="20"/>
      <c r="G64" s="20"/>
      <c r="H64" s="23"/>
      <c r="I64" s="23"/>
      <c r="J64" s="23"/>
      <c r="K64" s="23"/>
      <c r="L64" s="31"/>
      <c r="M64" s="23"/>
      <c r="N64" s="23"/>
      <c r="O64" s="23"/>
      <c r="P64" s="23"/>
      <c r="Q64" s="23"/>
      <c r="R64" s="23"/>
      <c r="S64" s="23"/>
      <c r="T64" s="23"/>
      <c r="U64" s="23"/>
      <c r="V64" s="23"/>
      <c r="W64" s="23"/>
      <c r="X64" s="23"/>
      <c r="Y64" s="23"/>
      <c r="Z64" s="23"/>
      <c r="AA64" s="24"/>
      <c r="AB64" s="24"/>
    </row>
    <row r="65" spans="1:28" x14ac:dyDescent="0.25">
      <c r="A65" s="1"/>
      <c r="B65" s="20"/>
      <c r="C65" s="20"/>
      <c r="D65" s="20"/>
      <c r="E65" s="20"/>
      <c r="F65" s="20"/>
      <c r="G65" s="20"/>
      <c r="H65" s="23"/>
      <c r="I65" s="23"/>
      <c r="J65" s="23"/>
      <c r="K65" s="23"/>
      <c r="L65" s="31"/>
      <c r="M65" s="23"/>
      <c r="N65" s="23"/>
      <c r="O65" s="23"/>
      <c r="P65" s="23"/>
      <c r="Q65" s="23"/>
      <c r="R65" s="23"/>
      <c r="S65" s="23"/>
      <c r="T65" s="23"/>
      <c r="U65" s="23"/>
      <c r="V65" s="23"/>
      <c r="W65" s="23"/>
      <c r="X65" s="23"/>
      <c r="Y65" s="23"/>
      <c r="Z65" s="23"/>
      <c r="AA65" s="24"/>
      <c r="AB65" s="24"/>
    </row>
    <row r="66" spans="1:28" ht="15.5" x14ac:dyDescent="0.35">
      <c r="A66" s="1"/>
      <c r="B66" s="75" t="s">
        <v>83</v>
      </c>
      <c r="C66" s="76"/>
      <c r="D66" s="76"/>
      <c r="E66" s="76"/>
      <c r="F66" s="76"/>
      <c r="G66" s="76"/>
      <c r="H66" s="23"/>
      <c r="I66" s="23"/>
      <c r="J66" s="20"/>
      <c r="K66" s="23"/>
      <c r="L66" s="31"/>
      <c r="M66" s="23"/>
      <c r="N66" s="23"/>
      <c r="O66" s="23"/>
      <c r="P66" s="23"/>
      <c r="Q66" s="23"/>
      <c r="R66" s="23"/>
      <c r="S66" s="23"/>
      <c r="T66" s="23"/>
      <c r="U66" s="23"/>
      <c r="V66" s="23"/>
      <c r="W66" s="23"/>
      <c r="X66" s="23"/>
      <c r="Y66" s="23"/>
      <c r="Z66" s="23"/>
      <c r="AA66" s="24"/>
      <c r="AB66" s="24"/>
    </row>
    <row r="67" spans="1:28" x14ac:dyDescent="0.25">
      <c r="A67" s="1"/>
      <c r="B67" s="32" t="s">
        <v>127</v>
      </c>
      <c r="C67" s="32"/>
      <c r="D67" s="32"/>
      <c r="E67" s="32"/>
      <c r="F67" s="32"/>
      <c r="G67" s="32"/>
      <c r="H67" s="23"/>
      <c r="I67" s="23"/>
      <c r="J67" s="20" t="s">
        <v>80</v>
      </c>
      <c r="K67" s="23"/>
      <c r="L67" s="31"/>
      <c r="M67" s="23"/>
      <c r="N67" s="23"/>
      <c r="O67" s="23"/>
      <c r="P67" s="23"/>
      <c r="Q67" s="23"/>
      <c r="R67" s="23"/>
      <c r="S67" s="23"/>
      <c r="T67" s="23"/>
      <c r="U67" s="23"/>
      <c r="V67" s="23"/>
      <c r="W67" s="23"/>
      <c r="X67" s="23"/>
      <c r="Y67" s="23"/>
      <c r="Z67" s="23"/>
      <c r="AA67" s="24"/>
      <c r="AB67" s="24"/>
    </row>
    <row r="68" spans="1:28" x14ac:dyDescent="0.25">
      <c r="A68" s="1"/>
      <c r="B68" s="32"/>
      <c r="C68" s="32"/>
      <c r="D68" s="32"/>
      <c r="E68" s="32"/>
      <c r="F68" s="32"/>
      <c r="G68" s="32"/>
      <c r="H68" s="23"/>
      <c r="I68" s="20"/>
      <c r="J68" s="65" t="s">
        <v>76</v>
      </c>
      <c r="K68" s="23"/>
      <c r="L68" s="31"/>
      <c r="M68" s="23"/>
      <c r="N68" s="23"/>
      <c r="O68" s="23"/>
      <c r="P68" s="23"/>
      <c r="Q68" s="23"/>
      <c r="R68" s="23"/>
      <c r="S68" s="23"/>
      <c r="T68" s="23"/>
      <c r="U68" s="23"/>
      <c r="V68" s="23"/>
      <c r="W68" s="23"/>
      <c r="X68" s="23"/>
      <c r="Y68" s="23"/>
      <c r="Z68" s="23"/>
      <c r="AA68" s="24"/>
      <c r="AB68" s="24"/>
    </row>
    <row r="69" spans="1:28" x14ac:dyDescent="0.25">
      <c r="A69" s="1"/>
      <c r="B69" s="33" t="s">
        <v>85</v>
      </c>
      <c r="C69" s="32"/>
      <c r="D69" s="32"/>
      <c r="E69" s="32"/>
      <c r="F69" s="32"/>
      <c r="G69" s="32"/>
      <c r="H69" s="23"/>
      <c r="I69" s="20"/>
      <c r="J69" s="66" t="s">
        <v>77</v>
      </c>
      <c r="K69" s="23"/>
      <c r="L69" s="31"/>
      <c r="M69" s="23"/>
      <c r="N69" s="23"/>
      <c r="O69" s="23"/>
      <c r="P69" s="23"/>
      <c r="Q69" s="23"/>
      <c r="R69" s="23"/>
      <c r="S69" s="23"/>
      <c r="T69" s="23"/>
      <c r="U69" s="23"/>
      <c r="V69" s="23"/>
      <c r="W69" s="23"/>
      <c r="X69" s="23"/>
      <c r="Y69" s="23"/>
      <c r="Z69" s="23"/>
      <c r="AA69" s="24"/>
      <c r="AB69" s="24"/>
    </row>
    <row r="70" spans="1:28" x14ac:dyDescent="0.25">
      <c r="A70" s="1"/>
      <c r="B70" s="32"/>
      <c r="C70" s="32"/>
      <c r="D70" s="32"/>
      <c r="E70" s="32"/>
      <c r="F70" s="32"/>
      <c r="G70" s="32"/>
      <c r="H70" s="23"/>
      <c r="I70" s="20"/>
      <c r="J70" s="67" t="s">
        <v>78</v>
      </c>
      <c r="K70" s="23"/>
      <c r="L70" s="31"/>
      <c r="M70" s="23"/>
      <c r="N70" s="23"/>
      <c r="O70" s="23"/>
      <c r="P70" s="23"/>
      <c r="Q70" s="23"/>
      <c r="R70" s="23"/>
      <c r="S70" s="23"/>
      <c r="T70" s="23"/>
      <c r="U70" s="23"/>
      <c r="V70" s="23"/>
      <c r="W70" s="23"/>
      <c r="X70" s="23"/>
      <c r="Y70" s="23"/>
      <c r="Z70" s="23"/>
      <c r="AA70" s="24"/>
      <c r="AB70" s="24"/>
    </row>
    <row r="71" spans="1:28" x14ac:dyDescent="0.25">
      <c r="A71" s="1"/>
      <c r="B71" s="33" t="s">
        <v>86</v>
      </c>
      <c r="C71" s="32"/>
      <c r="D71" s="32"/>
      <c r="E71" s="32"/>
      <c r="F71" s="32"/>
      <c r="G71" s="32"/>
      <c r="H71" s="23"/>
      <c r="I71" s="20"/>
      <c r="J71" s="20"/>
      <c r="K71" s="23"/>
      <c r="L71" s="31"/>
      <c r="M71" s="23"/>
      <c r="N71" s="23"/>
      <c r="O71" s="23"/>
      <c r="P71" s="23"/>
      <c r="Q71" s="23"/>
      <c r="R71" s="23"/>
      <c r="S71" s="23"/>
      <c r="T71" s="23"/>
      <c r="U71" s="23"/>
      <c r="V71" s="23"/>
      <c r="W71" s="23"/>
      <c r="X71" s="23"/>
      <c r="Y71" s="23"/>
      <c r="Z71" s="23"/>
      <c r="AA71" s="24"/>
      <c r="AB71" s="24"/>
    </row>
    <row r="72" spans="1:28" ht="12" x14ac:dyDescent="0.3">
      <c r="A72" s="1"/>
      <c r="B72" s="32"/>
      <c r="C72" s="68" t="s">
        <v>79</v>
      </c>
      <c r="D72" s="32"/>
      <c r="E72" s="32"/>
      <c r="F72" s="32"/>
      <c r="G72" s="32"/>
      <c r="H72" s="23"/>
      <c r="I72" s="20"/>
      <c r="J72" s="20"/>
      <c r="K72" s="23"/>
      <c r="L72" s="31"/>
      <c r="M72" s="23"/>
      <c r="N72" s="23"/>
      <c r="O72" s="23"/>
      <c r="P72" s="23"/>
      <c r="Q72" s="23"/>
      <c r="R72" s="23"/>
      <c r="S72" s="23"/>
      <c r="T72" s="23"/>
      <c r="U72" s="23"/>
      <c r="V72" s="23"/>
      <c r="W72" s="23"/>
      <c r="X72" s="23"/>
      <c r="Y72" s="23"/>
      <c r="Z72" s="23"/>
      <c r="AA72" s="24"/>
      <c r="AB72" s="24"/>
    </row>
    <row r="73" spans="1:28" ht="7.5" customHeight="1" x14ac:dyDescent="0.25">
      <c r="A73" s="1"/>
      <c r="B73" s="32"/>
      <c r="C73" s="32"/>
      <c r="D73" s="32"/>
      <c r="E73" s="32"/>
      <c r="F73" s="32"/>
      <c r="G73" s="32"/>
      <c r="H73" s="23"/>
      <c r="I73" s="20"/>
      <c r="J73" s="20"/>
      <c r="K73" s="23"/>
      <c r="L73" s="31"/>
      <c r="M73" s="23"/>
      <c r="N73" s="23"/>
      <c r="O73" s="23"/>
      <c r="P73" s="23"/>
      <c r="Q73" s="23"/>
      <c r="R73" s="23"/>
      <c r="S73" s="23"/>
      <c r="T73" s="23"/>
      <c r="U73" s="23"/>
      <c r="V73" s="23"/>
      <c r="W73" s="23"/>
      <c r="X73" s="23"/>
      <c r="Y73" s="23"/>
      <c r="Z73" s="23"/>
      <c r="AA73" s="24"/>
      <c r="AB73" s="24"/>
    </row>
    <row r="74" spans="1:28" x14ac:dyDescent="0.25">
      <c r="A74" s="1"/>
      <c r="B74" s="32"/>
      <c r="C74" s="64" t="s">
        <v>77</v>
      </c>
      <c r="D74" s="32" t="s">
        <v>69</v>
      </c>
      <c r="E74" s="32"/>
      <c r="F74" s="32"/>
      <c r="G74" s="32"/>
      <c r="H74" s="23"/>
      <c r="I74" s="20"/>
      <c r="J74" s="20"/>
      <c r="K74" s="23"/>
      <c r="L74" s="31"/>
      <c r="M74" s="23"/>
      <c r="N74" s="23"/>
      <c r="O74" s="23"/>
      <c r="P74" s="23"/>
      <c r="Q74" s="23"/>
      <c r="R74" s="23"/>
      <c r="S74" s="23"/>
      <c r="T74" s="23"/>
      <c r="U74" s="23"/>
      <c r="V74" s="23"/>
      <c r="W74" s="23"/>
      <c r="X74" s="23"/>
      <c r="Y74" s="23"/>
      <c r="Z74" s="23"/>
      <c r="AA74" s="24"/>
      <c r="AB74" s="24"/>
    </row>
    <row r="75" spans="1:28" x14ac:dyDescent="0.25">
      <c r="A75" s="1"/>
      <c r="B75" s="32"/>
      <c r="C75" s="64" t="s">
        <v>77</v>
      </c>
      <c r="D75" s="32" t="s">
        <v>70</v>
      </c>
      <c r="E75" s="32"/>
      <c r="F75" s="32"/>
      <c r="G75" s="32"/>
      <c r="H75" s="23"/>
      <c r="I75" s="20"/>
      <c r="J75" s="20"/>
      <c r="K75" s="23"/>
      <c r="L75" s="31"/>
      <c r="M75" s="23"/>
      <c r="N75" s="23"/>
      <c r="O75" s="23"/>
      <c r="P75" s="23"/>
      <c r="Q75" s="23"/>
      <c r="R75" s="23"/>
      <c r="S75" s="23"/>
      <c r="T75" s="23"/>
      <c r="U75" s="23"/>
      <c r="V75" s="23"/>
      <c r="W75" s="23"/>
      <c r="X75" s="23"/>
      <c r="Y75" s="23"/>
      <c r="Z75" s="23"/>
      <c r="AA75" s="24"/>
      <c r="AB75" s="24"/>
    </row>
    <row r="76" spans="1:28" x14ac:dyDescent="0.25">
      <c r="A76" s="1"/>
      <c r="B76" s="32"/>
      <c r="C76" s="32"/>
      <c r="D76" s="32" t="s">
        <v>66</v>
      </c>
      <c r="E76" s="32"/>
      <c r="F76" s="32"/>
      <c r="G76" s="32"/>
      <c r="H76" s="23"/>
      <c r="I76" s="20"/>
      <c r="J76" s="20"/>
      <c r="K76" s="23"/>
      <c r="L76" s="31"/>
      <c r="M76" s="23"/>
      <c r="N76" s="23"/>
      <c r="O76" s="23"/>
      <c r="P76" s="23"/>
      <c r="Q76" s="23"/>
      <c r="R76" s="23"/>
      <c r="S76" s="23"/>
      <c r="T76" s="23"/>
      <c r="U76" s="23"/>
      <c r="V76" s="23"/>
      <c r="W76" s="23"/>
      <c r="X76" s="23"/>
      <c r="Y76" s="23"/>
      <c r="Z76" s="23"/>
      <c r="AA76" s="24"/>
      <c r="AB76" s="24"/>
    </row>
    <row r="77" spans="1:28" x14ac:dyDescent="0.25">
      <c r="A77" s="1"/>
      <c r="B77" s="32"/>
      <c r="C77" s="32"/>
      <c r="D77" s="32" t="s">
        <v>67</v>
      </c>
      <c r="E77" s="32"/>
      <c r="F77" s="32"/>
      <c r="G77" s="32"/>
      <c r="H77" s="23"/>
      <c r="I77" s="20"/>
      <c r="J77" s="20"/>
      <c r="K77" s="23"/>
      <c r="L77" s="31"/>
      <c r="M77" s="23"/>
      <c r="N77" s="23"/>
      <c r="O77" s="23"/>
      <c r="P77" s="23"/>
      <c r="Q77" s="23"/>
      <c r="R77" s="23"/>
      <c r="S77" s="23"/>
      <c r="T77" s="23"/>
      <c r="U77" s="23"/>
      <c r="V77" s="23"/>
      <c r="W77" s="23"/>
      <c r="X77" s="23"/>
      <c r="Y77" s="23"/>
      <c r="Z77" s="23"/>
      <c r="AA77" s="24"/>
      <c r="AB77" s="24"/>
    </row>
    <row r="78" spans="1:28" x14ac:dyDescent="0.25">
      <c r="A78" s="1"/>
      <c r="B78" s="32"/>
      <c r="C78" s="32"/>
      <c r="D78" s="32" t="s">
        <v>68</v>
      </c>
      <c r="E78" s="32"/>
      <c r="F78" s="32"/>
      <c r="G78" s="32"/>
      <c r="H78" s="23"/>
      <c r="I78" s="20"/>
      <c r="J78" s="20"/>
      <c r="K78" s="23"/>
      <c r="L78" s="31"/>
      <c r="M78" s="23"/>
      <c r="N78" s="23"/>
      <c r="O78" s="23"/>
      <c r="P78" s="23"/>
      <c r="Q78" s="23"/>
      <c r="R78" s="23"/>
      <c r="S78" s="23"/>
      <c r="T78" s="23"/>
      <c r="U78" s="23"/>
      <c r="V78" s="23"/>
      <c r="W78" s="23"/>
      <c r="X78" s="23"/>
      <c r="Y78" s="23"/>
      <c r="Z78" s="23"/>
      <c r="AA78" s="24"/>
      <c r="AB78" s="24"/>
    </row>
    <row r="79" spans="1:28" x14ac:dyDescent="0.25">
      <c r="A79" s="1"/>
      <c r="B79" s="32"/>
      <c r="C79" s="64" t="s">
        <v>77</v>
      </c>
      <c r="D79" s="32" t="s">
        <v>71</v>
      </c>
      <c r="E79" s="32"/>
      <c r="F79" s="32"/>
      <c r="G79" s="32"/>
      <c r="H79" s="23"/>
      <c r="I79" s="23"/>
      <c r="J79" s="23"/>
      <c r="K79" s="23"/>
      <c r="L79" s="31"/>
      <c r="M79" s="23"/>
      <c r="N79" s="23"/>
      <c r="O79" s="23"/>
      <c r="P79" s="23"/>
      <c r="Q79" s="23"/>
      <c r="R79" s="23"/>
      <c r="S79" s="23"/>
      <c r="T79" s="23"/>
      <c r="U79" s="23"/>
      <c r="V79" s="23"/>
      <c r="W79" s="23"/>
      <c r="X79" s="23"/>
      <c r="Y79" s="23"/>
      <c r="Z79" s="23"/>
      <c r="AA79" s="24"/>
      <c r="AB79" s="24"/>
    </row>
    <row r="80" spans="1:28" x14ac:dyDescent="0.25">
      <c r="A80" s="1"/>
      <c r="B80" s="32"/>
      <c r="C80" s="32"/>
      <c r="D80" s="32"/>
      <c r="E80" s="32"/>
      <c r="F80" s="32"/>
      <c r="G80" s="32"/>
      <c r="H80" s="23"/>
      <c r="I80" s="23"/>
      <c r="J80" s="23"/>
      <c r="K80" s="23"/>
      <c r="L80" s="31"/>
      <c r="M80" s="23"/>
      <c r="N80" s="23"/>
      <c r="O80" s="23"/>
      <c r="P80" s="23"/>
      <c r="Q80" s="23"/>
      <c r="R80" s="23"/>
      <c r="S80" s="23"/>
      <c r="T80" s="23"/>
      <c r="U80" s="23"/>
      <c r="V80" s="23"/>
      <c r="W80" s="23"/>
      <c r="X80" s="23"/>
      <c r="Y80" s="23"/>
      <c r="Z80" s="23"/>
      <c r="AA80" s="24"/>
      <c r="AB80" s="24"/>
    </row>
    <row r="81" spans="1:28" x14ac:dyDescent="0.25">
      <c r="A81" s="1"/>
      <c r="B81" s="32"/>
      <c r="C81" s="32"/>
      <c r="D81" s="32"/>
      <c r="E81" s="32"/>
      <c r="F81" s="32"/>
      <c r="G81" s="32"/>
      <c r="H81" s="23"/>
      <c r="I81" s="23"/>
      <c r="J81" s="23"/>
      <c r="K81" s="23"/>
      <c r="L81" s="31"/>
      <c r="M81" s="23"/>
      <c r="N81" s="23"/>
      <c r="O81" s="23"/>
      <c r="P81" s="23"/>
      <c r="Q81" s="23"/>
      <c r="R81" s="23"/>
      <c r="S81" s="23"/>
      <c r="T81" s="23"/>
      <c r="U81" s="23"/>
      <c r="V81" s="23"/>
      <c r="W81" s="23"/>
      <c r="X81" s="23"/>
      <c r="Y81" s="23"/>
      <c r="Z81" s="23"/>
      <c r="AA81" s="24"/>
      <c r="AB81" s="24"/>
    </row>
    <row r="82" spans="1:28" x14ac:dyDescent="0.25">
      <c r="A82" s="1"/>
      <c r="B82" s="33" t="s">
        <v>126</v>
      </c>
      <c r="C82" s="63"/>
      <c r="D82" s="32"/>
      <c r="E82" s="32"/>
      <c r="F82" s="32"/>
      <c r="G82" s="32"/>
      <c r="H82" s="23"/>
      <c r="I82" s="23"/>
      <c r="J82" s="23"/>
      <c r="K82" s="23"/>
      <c r="L82" s="31"/>
      <c r="M82" s="23"/>
      <c r="N82" s="23"/>
      <c r="O82" s="23"/>
      <c r="P82" s="23"/>
      <c r="Q82" s="23"/>
      <c r="R82" s="23"/>
      <c r="S82" s="23"/>
      <c r="T82" s="23"/>
      <c r="U82" s="23"/>
      <c r="V82" s="23"/>
      <c r="W82" s="23"/>
      <c r="X82" s="23"/>
      <c r="Y82" s="23"/>
      <c r="Z82" s="23"/>
      <c r="AA82" s="24"/>
      <c r="AB82" s="24"/>
    </row>
    <row r="83" spans="1:28" x14ac:dyDescent="0.25">
      <c r="A83" s="1"/>
      <c r="B83" s="32"/>
      <c r="C83" s="64" t="s">
        <v>77</v>
      </c>
      <c r="D83" s="32" t="s">
        <v>131</v>
      </c>
      <c r="E83" s="32"/>
      <c r="F83" s="32"/>
      <c r="G83" s="32"/>
      <c r="H83" s="23"/>
      <c r="I83" s="23"/>
      <c r="J83" s="23"/>
      <c r="K83" s="23"/>
      <c r="L83" s="31"/>
      <c r="M83" s="23"/>
      <c r="N83" s="23"/>
      <c r="O83" s="23"/>
      <c r="P83" s="23"/>
      <c r="Q83" s="23"/>
      <c r="R83" s="23"/>
      <c r="S83" s="23"/>
      <c r="T83" s="23"/>
      <c r="U83" s="23"/>
      <c r="V83" s="23"/>
      <c r="W83" s="23"/>
      <c r="X83" s="23"/>
      <c r="Y83" s="23"/>
      <c r="Z83" s="23"/>
      <c r="AA83" s="24"/>
      <c r="AB83" s="24"/>
    </row>
    <row r="84" spans="1:28" ht="25.5" customHeight="1" x14ac:dyDescent="0.25">
      <c r="A84" s="1"/>
      <c r="B84" s="32"/>
      <c r="C84" s="64" t="s">
        <v>77</v>
      </c>
      <c r="D84" s="575" t="s">
        <v>72</v>
      </c>
      <c r="E84" s="576"/>
      <c r="F84" s="576"/>
      <c r="G84" s="576"/>
      <c r="H84" s="83"/>
      <c r="I84" s="23"/>
      <c r="J84" s="23"/>
      <c r="K84" s="23"/>
      <c r="L84" s="31"/>
      <c r="M84" s="23"/>
      <c r="N84" s="23"/>
      <c r="O84" s="23"/>
      <c r="P84" s="23"/>
      <c r="Q84" s="23"/>
      <c r="R84" s="23"/>
      <c r="S84" s="23"/>
      <c r="T84" s="23"/>
      <c r="U84" s="23"/>
      <c r="V84" s="23"/>
      <c r="W84" s="23"/>
      <c r="X84" s="23"/>
      <c r="Y84" s="23"/>
      <c r="Z84" s="23"/>
      <c r="AA84" s="24"/>
      <c r="AB84" s="24"/>
    </row>
    <row r="85" spans="1:28" x14ac:dyDescent="0.25">
      <c r="A85" s="1"/>
      <c r="B85" s="32"/>
      <c r="C85" s="64" t="s">
        <v>77</v>
      </c>
      <c r="D85" s="32" t="s">
        <v>73</v>
      </c>
      <c r="E85" s="32"/>
      <c r="F85" s="32"/>
      <c r="G85" s="32"/>
      <c r="H85" s="23"/>
      <c r="I85" s="23"/>
      <c r="J85" s="23"/>
      <c r="K85" s="23"/>
      <c r="L85" s="31"/>
      <c r="M85" s="23"/>
      <c r="N85" s="23"/>
      <c r="O85" s="23"/>
      <c r="P85" s="23"/>
      <c r="Q85" s="23"/>
      <c r="R85" s="23"/>
      <c r="S85" s="23"/>
      <c r="T85" s="23"/>
      <c r="U85" s="23"/>
      <c r="V85" s="23"/>
      <c r="W85" s="23"/>
      <c r="X85" s="23"/>
      <c r="Y85" s="23"/>
      <c r="Z85" s="23"/>
      <c r="AA85" s="24"/>
      <c r="AB85" s="24"/>
    </row>
    <row r="86" spans="1:28" x14ac:dyDescent="0.25">
      <c r="A86" s="1"/>
      <c r="B86" s="32"/>
      <c r="C86" s="64" t="s">
        <v>77</v>
      </c>
      <c r="D86" s="32" t="s">
        <v>74</v>
      </c>
      <c r="E86" s="32"/>
      <c r="F86" s="32"/>
      <c r="G86" s="32"/>
      <c r="H86" s="23"/>
      <c r="I86" s="23"/>
      <c r="J86" s="23"/>
      <c r="K86" s="23"/>
      <c r="L86" s="31"/>
      <c r="M86" s="23"/>
      <c r="N86" s="23"/>
      <c r="O86" s="23"/>
      <c r="P86" s="23"/>
      <c r="Q86" s="23"/>
      <c r="R86" s="23"/>
      <c r="S86" s="23"/>
      <c r="T86" s="23"/>
      <c r="U86" s="23"/>
      <c r="V86" s="23"/>
      <c r="W86" s="23"/>
      <c r="X86" s="23"/>
      <c r="Y86" s="23"/>
      <c r="Z86" s="23"/>
      <c r="AA86" s="24"/>
      <c r="AB86" s="24"/>
    </row>
    <row r="87" spans="1:28" x14ac:dyDescent="0.25">
      <c r="A87" s="1"/>
      <c r="B87" s="32"/>
      <c r="C87" s="64" t="s">
        <v>77</v>
      </c>
      <c r="D87" s="32" t="s">
        <v>75</v>
      </c>
      <c r="E87" s="32"/>
      <c r="F87" s="32"/>
      <c r="G87" s="32"/>
      <c r="H87" s="23"/>
      <c r="I87" s="23"/>
      <c r="J87" s="23"/>
      <c r="K87" s="23"/>
      <c r="L87" s="31"/>
      <c r="M87" s="23"/>
      <c r="N87" s="23"/>
      <c r="O87" s="23"/>
      <c r="P87" s="23"/>
      <c r="Q87" s="23"/>
      <c r="R87" s="23"/>
      <c r="S87" s="23"/>
      <c r="T87" s="23"/>
      <c r="U87" s="23"/>
      <c r="V87" s="23"/>
      <c r="W87" s="23"/>
      <c r="X87" s="23"/>
      <c r="Y87" s="23"/>
      <c r="Z87" s="23"/>
      <c r="AA87" s="24"/>
      <c r="AB87" s="24"/>
    </row>
    <row r="88" spans="1:28" x14ac:dyDescent="0.25">
      <c r="A88" s="1"/>
      <c r="B88" s="32"/>
      <c r="C88" s="32"/>
      <c r="D88" s="32"/>
      <c r="E88" s="32"/>
      <c r="F88" s="32"/>
      <c r="G88" s="32"/>
      <c r="H88" s="23"/>
      <c r="I88" s="23"/>
      <c r="J88" s="23"/>
      <c r="K88" s="23"/>
      <c r="L88" s="31"/>
      <c r="M88" s="23"/>
      <c r="N88" s="23"/>
      <c r="O88" s="23"/>
      <c r="P88" s="23"/>
      <c r="Q88" s="23"/>
      <c r="R88" s="23"/>
      <c r="S88" s="23"/>
      <c r="T88" s="23"/>
      <c r="U88" s="23"/>
      <c r="V88" s="23"/>
      <c r="W88" s="23"/>
      <c r="X88" s="23"/>
      <c r="Y88" s="23"/>
      <c r="Z88" s="23"/>
      <c r="AA88" s="24"/>
      <c r="AB88" s="24"/>
    </row>
    <row r="89" spans="1:28" ht="29.25" customHeight="1" x14ac:dyDescent="0.25">
      <c r="A89" s="1"/>
      <c r="B89" s="61"/>
      <c r="C89" s="61"/>
      <c r="D89" s="61"/>
      <c r="E89" s="61"/>
      <c r="F89" s="61"/>
      <c r="H89" s="23"/>
      <c r="I89" s="23"/>
      <c r="J89" s="23"/>
      <c r="K89" s="23"/>
      <c r="L89" s="31"/>
      <c r="M89" s="23"/>
      <c r="N89" s="23"/>
      <c r="O89" s="23"/>
      <c r="P89" s="23"/>
      <c r="Q89" s="23"/>
      <c r="R89" s="23"/>
      <c r="S89" s="23"/>
      <c r="T89" s="23"/>
      <c r="U89" s="23"/>
      <c r="V89" s="23"/>
      <c r="W89" s="23"/>
      <c r="X89" s="23"/>
      <c r="Y89" s="23"/>
      <c r="Z89" s="23"/>
      <c r="AA89" s="24"/>
      <c r="AB89" s="24"/>
    </row>
    <row r="90" spans="1:28" x14ac:dyDescent="0.25">
      <c r="A90" s="1"/>
      <c r="B90" s="32" t="s">
        <v>84</v>
      </c>
      <c r="C90" s="32"/>
      <c r="D90" s="32"/>
      <c r="E90" s="32"/>
      <c r="F90" s="32"/>
      <c r="G90" s="32"/>
      <c r="H90" s="23"/>
      <c r="I90" s="23"/>
      <c r="J90" s="23"/>
      <c r="K90" s="23"/>
      <c r="L90" s="31"/>
      <c r="M90" s="23"/>
      <c r="N90" s="23"/>
      <c r="O90" s="23"/>
      <c r="P90" s="23"/>
      <c r="Q90" s="23"/>
      <c r="R90" s="23"/>
      <c r="S90" s="23"/>
      <c r="T90" s="23"/>
      <c r="U90" s="23"/>
      <c r="V90" s="23"/>
      <c r="W90" s="23"/>
      <c r="X90" s="23"/>
      <c r="Y90" s="23"/>
      <c r="Z90" s="23"/>
      <c r="AA90" s="24"/>
      <c r="AB90" s="24"/>
    </row>
    <row r="91" spans="1:28" x14ac:dyDescent="0.25">
      <c r="A91" s="1"/>
      <c r="B91" s="32"/>
      <c r="C91" s="32"/>
      <c r="D91" s="32"/>
      <c r="E91" s="32"/>
      <c r="F91" s="32"/>
      <c r="G91" s="32"/>
      <c r="H91" s="23"/>
      <c r="I91" s="23"/>
      <c r="J91" s="23"/>
      <c r="K91" s="23"/>
      <c r="L91" s="31"/>
      <c r="M91" s="23"/>
      <c r="N91" s="23"/>
      <c r="O91" s="23"/>
      <c r="P91" s="23"/>
      <c r="Q91" s="23"/>
      <c r="R91" s="23"/>
      <c r="S91" s="23"/>
      <c r="T91" s="23"/>
      <c r="U91" s="23"/>
      <c r="V91" s="23"/>
      <c r="W91" s="23"/>
      <c r="X91" s="23"/>
      <c r="Y91" s="23"/>
      <c r="Z91" s="23"/>
      <c r="AA91" s="24"/>
      <c r="AB91" s="24"/>
    </row>
    <row r="92" spans="1:28" x14ac:dyDescent="0.25">
      <c r="A92" s="1"/>
      <c r="B92" s="32"/>
      <c r="C92" s="32"/>
      <c r="D92" s="32"/>
      <c r="E92" s="32"/>
      <c r="F92" s="32"/>
      <c r="G92" s="32"/>
      <c r="H92" s="23"/>
      <c r="I92" s="23"/>
      <c r="J92" s="23"/>
      <c r="K92" s="23"/>
      <c r="L92" s="31"/>
      <c r="M92" s="23"/>
      <c r="N92" s="23"/>
      <c r="O92" s="23"/>
      <c r="P92" s="23"/>
      <c r="Q92" s="23"/>
      <c r="R92" s="23"/>
      <c r="S92" s="23"/>
      <c r="T92" s="23"/>
      <c r="U92" s="23"/>
      <c r="V92" s="23"/>
      <c r="W92" s="23"/>
      <c r="X92" s="23"/>
      <c r="Y92" s="23"/>
      <c r="Z92" s="23"/>
      <c r="AA92" s="24"/>
      <c r="AB92" s="24"/>
    </row>
    <row r="93" spans="1:28" ht="15.5" x14ac:dyDescent="0.35">
      <c r="A93" s="1"/>
      <c r="B93" s="75" t="s">
        <v>119</v>
      </c>
      <c r="C93" s="76"/>
      <c r="D93" s="76"/>
      <c r="E93" s="76"/>
      <c r="F93" s="76"/>
      <c r="G93" s="76"/>
      <c r="H93" s="23"/>
      <c r="I93" s="23"/>
      <c r="J93" s="23"/>
      <c r="K93" s="23"/>
      <c r="L93" s="31"/>
      <c r="M93" s="23"/>
      <c r="N93" s="23"/>
      <c r="O93" s="23"/>
      <c r="P93" s="23"/>
      <c r="Q93" s="23"/>
      <c r="R93" s="23"/>
      <c r="S93" s="23"/>
      <c r="T93" s="23"/>
      <c r="U93" s="23"/>
      <c r="V93" s="23"/>
      <c r="W93" s="23"/>
      <c r="X93" s="23"/>
      <c r="Y93" s="23"/>
      <c r="Z93" s="23"/>
      <c r="AA93" s="24"/>
      <c r="AB93" s="24"/>
    </row>
    <row r="94" spans="1:28" x14ac:dyDescent="0.25">
      <c r="A94" s="1"/>
      <c r="B94" s="32"/>
      <c r="C94" s="32"/>
      <c r="D94" s="32"/>
      <c r="E94" s="32"/>
      <c r="F94" s="32"/>
      <c r="G94" s="32"/>
      <c r="H94" s="23"/>
      <c r="I94" s="23"/>
      <c r="J94" s="23"/>
      <c r="K94" s="23"/>
      <c r="L94" s="31"/>
      <c r="M94" s="23"/>
      <c r="N94" s="23"/>
      <c r="O94" s="23"/>
      <c r="P94" s="23"/>
      <c r="Q94" s="23"/>
      <c r="R94" s="23"/>
      <c r="S94" s="23"/>
      <c r="T94" s="23"/>
      <c r="U94" s="23"/>
      <c r="V94" s="23"/>
      <c r="W94" s="23"/>
      <c r="X94" s="23"/>
      <c r="Y94" s="23"/>
      <c r="Z94" s="23"/>
      <c r="AA94" s="24"/>
      <c r="AB94" s="24"/>
    </row>
    <row r="95" spans="1:28" x14ac:dyDescent="0.25">
      <c r="A95" s="1"/>
      <c r="B95" s="20" t="s">
        <v>120</v>
      </c>
      <c r="C95" s="20"/>
      <c r="D95" s="20"/>
      <c r="E95" s="20"/>
      <c r="F95" s="20"/>
      <c r="G95" s="32"/>
      <c r="H95" s="23"/>
      <c r="I95" s="23"/>
      <c r="J95" s="23"/>
      <c r="K95" s="23"/>
      <c r="L95" s="31"/>
      <c r="M95" s="23"/>
      <c r="N95" s="23"/>
      <c r="O95" s="23"/>
      <c r="P95" s="23"/>
      <c r="Q95" s="23"/>
      <c r="R95" s="23"/>
      <c r="S95" s="23"/>
      <c r="T95" s="23"/>
      <c r="U95" s="23"/>
      <c r="V95" s="23"/>
      <c r="W95" s="23"/>
      <c r="X95" s="23"/>
      <c r="Y95" s="23"/>
      <c r="Z95" s="23"/>
      <c r="AA95" s="24"/>
      <c r="AB95" s="24"/>
    </row>
    <row r="96" spans="1:28" x14ac:dyDescent="0.25">
      <c r="A96" s="1"/>
      <c r="B96" s="20"/>
      <c r="C96" s="20"/>
      <c r="D96" s="20"/>
      <c r="E96" s="20"/>
      <c r="F96" s="20"/>
      <c r="G96" s="32"/>
      <c r="H96" s="23"/>
      <c r="I96" s="23"/>
      <c r="J96" s="23"/>
      <c r="K96" s="23"/>
      <c r="L96" s="31"/>
      <c r="M96" s="23"/>
      <c r="N96" s="23"/>
      <c r="O96" s="23"/>
      <c r="P96" s="23"/>
      <c r="Q96" s="23"/>
      <c r="R96" s="23"/>
      <c r="S96" s="23"/>
      <c r="T96" s="23"/>
      <c r="U96" s="23"/>
      <c r="V96" s="23"/>
      <c r="W96" s="23"/>
      <c r="X96" s="23"/>
      <c r="Y96" s="23"/>
      <c r="Z96" s="23"/>
      <c r="AA96" s="24"/>
      <c r="AB96" s="24"/>
    </row>
    <row r="97" spans="1:28" ht="27" customHeight="1" x14ac:dyDescent="0.25">
      <c r="A97" s="1"/>
      <c r="B97" s="61"/>
      <c r="C97" s="61"/>
      <c r="D97" s="61"/>
      <c r="E97" s="61"/>
      <c r="F97" s="61"/>
      <c r="G97" s="32"/>
      <c r="H97" s="23"/>
      <c r="I97" s="23"/>
      <c r="J97" s="23"/>
      <c r="K97" s="23"/>
      <c r="L97" s="31"/>
      <c r="M97" s="23"/>
      <c r="N97" s="23"/>
      <c r="O97" s="23"/>
      <c r="P97" s="23"/>
      <c r="Q97" s="23"/>
      <c r="R97" s="23"/>
      <c r="S97" s="23"/>
      <c r="T97" s="23"/>
      <c r="U97" s="23"/>
      <c r="V97" s="23"/>
      <c r="W97" s="23"/>
      <c r="X97" s="23"/>
      <c r="Y97" s="23"/>
      <c r="Z97" s="23"/>
      <c r="AA97" s="24"/>
      <c r="AB97" s="24"/>
    </row>
    <row r="98" spans="1:28" x14ac:dyDescent="0.25">
      <c r="A98" s="1"/>
      <c r="B98" s="32" t="s">
        <v>87</v>
      </c>
      <c r="C98" s="32"/>
      <c r="D98" s="32"/>
      <c r="E98" s="32"/>
      <c r="F98" s="32"/>
      <c r="G98" s="32"/>
      <c r="H98" s="23"/>
      <c r="I98" s="23"/>
      <c r="J98" s="23"/>
      <c r="K98" s="23"/>
      <c r="L98" s="31"/>
      <c r="M98" s="23"/>
      <c r="N98" s="23"/>
      <c r="O98" s="23"/>
      <c r="P98" s="23"/>
      <c r="Q98" s="23"/>
      <c r="R98" s="23"/>
      <c r="S98" s="23"/>
      <c r="T98" s="23"/>
      <c r="U98" s="23"/>
      <c r="V98" s="23"/>
      <c r="W98" s="23"/>
      <c r="X98" s="23"/>
      <c r="Y98" s="23"/>
      <c r="Z98" s="23"/>
      <c r="AA98" s="24"/>
      <c r="AB98" s="24"/>
    </row>
    <row r="99" spans="1:28" ht="3.75" customHeight="1" x14ac:dyDescent="0.25">
      <c r="A99" s="1"/>
      <c r="B99" s="32"/>
      <c r="C99" s="32"/>
      <c r="D99" s="32"/>
      <c r="E99" s="32"/>
      <c r="F99" s="32"/>
      <c r="G99" s="32"/>
      <c r="H99" s="23"/>
      <c r="I99" s="23"/>
      <c r="J99" s="23"/>
      <c r="K99" s="23"/>
      <c r="L99" s="31"/>
      <c r="M99" s="23"/>
      <c r="N99" s="23"/>
      <c r="O99" s="23"/>
      <c r="P99" s="23"/>
      <c r="Q99" s="23"/>
      <c r="R99" s="23"/>
      <c r="S99" s="23"/>
      <c r="T99" s="23"/>
      <c r="U99" s="23"/>
      <c r="V99" s="23"/>
      <c r="W99" s="23"/>
      <c r="X99" s="23"/>
      <c r="Y99" s="23"/>
      <c r="Z99" s="23"/>
      <c r="AA99" s="24"/>
      <c r="AB99" s="24"/>
    </row>
    <row r="100" spans="1:28" x14ac:dyDescent="0.25">
      <c r="A100" s="1"/>
      <c r="B100" s="32" t="s">
        <v>88</v>
      </c>
      <c r="C100" s="32"/>
      <c r="D100" s="32"/>
      <c r="E100" s="32"/>
      <c r="F100" s="32"/>
      <c r="G100" s="32"/>
      <c r="H100" s="23"/>
      <c r="I100" s="23"/>
      <c r="J100" s="23"/>
      <c r="K100" s="23"/>
      <c r="L100" s="31"/>
      <c r="M100" s="23"/>
      <c r="N100" s="23"/>
      <c r="O100" s="23"/>
      <c r="P100" s="23"/>
      <c r="Q100" s="23"/>
      <c r="R100" s="23"/>
      <c r="S100" s="23"/>
      <c r="T100" s="23"/>
      <c r="U100" s="23"/>
      <c r="V100" s="23"/>
      <c r="W100" s="23"/>
      <c r="X100" s="23"/>
      <c r="Y100" s="23"/>
      <c r="Z100" s="23"/>
      <c r="AA100" s="24"/>
      <c r="AB100" s="24"/>
    </row>
    <row r="101" spans="1:28" x14ac:dyDescent="0.25">
      <c r="A101" s="1"/>
      <c r="B101" s="32"/>
      <c r="C101" s="32"/>
      <c r="D101" s="32"/>
      <c r="E101" s="32"/>
      <c r="F101" s="32"/>
      <c r="G101" s="32"/>
      <c r="H101" s="23"/>
      <c r="I101" s="23"/>
      <c r="J101" s="23"/>
      <c r="K101" s="23"/>
      <c r="L101" s="31"/>
      <c r="M101" s="23"/>
      <c r="N101" s="23"/>
      <c r="O101" s="23"/>
      <c r="P101" s="23"/>
      <c r="Q101" s="23"/>
      <c r="R101" s="23"/>
      <c r="S101" s="23"/>
      <c r="T101" s="23"/>
      <c r="U101" s="23"/>
      <c r="V101" s="23"/>
      <c r="W101" s="23"/>
      <c r="X101" s="23"/>
      <c r="Y101" s="23"/>
      <c r="Z101" s="23"/>
      <c r="AA101" s="24"/>
      <c r="AB101" s="24"/>
    </row>
    <row r="102" spans="1:28" x14ac:dyDescent="0.25">
      <c r="A102" s="1"/>
      <c r="B102" s="32"/>
      <c r="C102" s="32"/>
      <c r="D102" s="32"/>
      <c r="E102" s="32"/>
      <c r="F102" s="32"/>
      <c r="G102" s="32"/>
      <c r="H102" s="23"/>
      <c r="I102" s="23"/>
      <c r="J102" s="23"/>
      <c r="K102" s="23"/>
      <c r="L102" s="31"/>
      <c r="M102" s="23"/>
      <c r="N102" s="23"/>
      <c r="O102" s="23"/>
      <c r="P102" s="23"/>
      <c r="Q102" s="23"/>
      <c r="R102" s="23"/>
      <c r="S102" s="23"/>
      <c r="T102" s="23"/>
      <c r="U102" s="23"/>
      <c r="V102" s="23"/>
      <c r="W102" s="23"/>
      <c r="X102" s="23"/>
      <c r="Y102" s="23"/>
      <c r="Z102" s="23"/>
      <c r="AA102" s="24"/>
      <c r="AB102" s="24"/>
    </row>
    <row r="103" spans="1:28" ht="15.5" x14ac:dyDescent="0.35">
      <c r="A103" s="1"/>
      <c r="B103" s="75" t="s">
        <v>121</v>
      </c>
      <c r="C103" s="76"/>
      <c r="D103" s="76"/>
      <c r="E103" s="76"/>
      <c r="F103" s="76"/>
      <c r="G103" s="76"/>
      <c r="H103" s="23"/>
      <c r="I103" s="23"/>
      <c r="J103" s="23"/>
      <c r="K103" s="23"/>
      <c r="L103" s="31"/>
      <c r="M103" s="23"/>
      <c r="N103" s="23"/>
      <c r="O103" s="23"/>
      <c r="P103" s="23"/>
      <c r="Q103" s="23"/>
      <c r="R103" s="23"/>
      <c r="S103" s="23"/>
      <c r="T103" s="23"/>
      <c r="U103" s="23"/>
      <c r="V103" s="23"/>
      <c r="W103" s="23"/>
      <c r="X103" s="23"/>
      <c r="Y103" s="23"/>
      <c r="Z103" s="23"/>
      <c r="AA103" s="24"/>
      <c r="AB103" s="24"/>
    </row>
    <row r="104" spans="1:28" x14ac:dyDescent="0.25">
      <c r="A104" s="1"/>
      <c r="B104" s="33" t="s">
        <v>122</v>
      </c>
      <c r="C104" s="32"/>
      <c r="D104" s="32"/>
      <c r="E104" s="32"/>
      <c r="F104" s="32"/>
      <c r="G104" s="32"/>
      <c r="H104" s="23"/>
      <c r="I104" s="23"/>
      <c r="J104" s="23"/>
      <c r="K104" s="23"/>
      <c r="L104" s="31"/>
      <c r="M104" s="23"/>
      <c r="N104" s="23"/>
      <c r="O104" s="23"/>
      <c r="P104" s="23"/>
      <c r="Q104" s="23"/>
      <c r="R104" s="23"/>
      <c r="S104" s="23"/>
      <c r="T104" s="23"/>
      <c r="U104" s="23"/>
      <c r="V104" s="23"/>
      <c r="W104" s="23"/>
      <c r="X104" s="23"/>
      <c r="Y104" s="23"/>
      <c r="Z104" s="23"/>
      <c r="AA104" s="24"/>
      <c r="AB104" s="24"/>
    </row>
    <row r="105" spans="1:28" ht="12" x14ac:dyDescent="0.3">
      <c r="A105" s="1"/>
      <c r="B105" s="32"/>
      <c r="C105" s="68" t="s">
        <v>79</v>
      </c>
      <c r="D105" s="32"/>
      <c r="E105" s="32"/>
      <c r="F105" s="32"/>
      <c r="G105" s="32"/>
      <c r="H105" s="23"/>
      <c r="I105" s="23"/>
      <c r="J105" s="23"/>
      <c r="K105" s="23"/>
      <c r="L105" s="31"/>
      <c r="M105" s="23"/>
      <c r="N105" s="23"/>
      <c r="O105" s="23"/>
      <c r="P105" s="23"/>
      <c r="Q105" s="23"/>
      <c r="R105" s="23"/>
      <c r="S105" s="23"/>
      <c r="T105" s="23"/>
      <c r="U105" s="23"/>
      <c r="V105" s="23"/>
      <c r="W105" s="23"/>
      <c r="X105" s="23"/>
      <c r="Y105" s="23"/>
      <c r="Z105" s="23"/>
      <c r="AA105" s="24"/>
      <c r="AB105" s="24"/>
    </row>
    <row r="106" spans="1:28" ht="3" customHeight="1" x14ac:dyDescent="0.25">
      <c r="A106" s="1"/>
      <c r="B106" s="32"/>
      <c r="C106" s="32"/>
      <c r="D106" s="32"/>
      <c r="E106" s="32"/>
      <c r="F106" s="32"/>
      <c r="G106" s="32"/>
      <c r="H106" s="23"/>
      <c r="I106" s="23"/>
      <c r="J106" s="23"/>
      <c r="K106" s="23"/>
      <c r="L106" s="31"/>
      <c r="M106" s="23"/>
      <c r="N106" s="23"/>
      <c r="O106" s="23"/>
      <c r="P106" s="23"/>
      <c r="Q106" s="23"/>
      <c r="R106" s="23"/>
      <c r="S106" s="23"/>
      <c r="T106" s="23"/>
      <c r="U106" s="23"/>
      <c r="V106" s="23"/>
      <c r="W106" s="23"/>
      <c r="X106" s="23"/>
      <c r="Y106" s="23"/>
      <c r="Z106" s="23"/>
      <c r="AA106" s="24"/>
      <c r="AB106" s="24"/>
    </row>
    <row r="107" spans="1:28" x14ac:dyDescent="0.25">
      <c r="A107" s="1"/>
      <c r="B107" s="32"/>
      <c r="C107" s="64" t="s">
        <v>77</v>
      </c>
      <c r="D107" s="32" t="s">
        <v>95</v>
      </c>
      <c r="E107" s="32"/>
      <c r="F107" s="32"/>
      <c r="G107" s="32"/>
      <c r="H107" s="23"/>
      <c r="I107" s="23"/>
      <c r="J107" s="23"/>
      <c r="K107" s="23"/>
      <c r="L107" s="31"/>
      <c r="M107" s="23"/>
      <c r="N107" s="23"/>
      <c r="O107" s="23"/>
      <c r="P107" s="23"/>
      <c r="Q107" s="23"/>
      <c r="R107" s="23"/>
      <c r="S107" s="23"/>
      <c r="T107" s="23"/>
      <c r="U107" s="23"/>
      <c r="V107" s="23"/>
      <c r="W107" s="23"/>
      <c r="X107" s="23"/>
      <c r="Y107" s="23"/>
      <c r="Z107" s="23"/>
      <c r="AA107" s="24"/>
      <c r="AB107" s="24"/>
    </row>
    <row r="108" spans="1:28" x14ac:dyDescent="0.25">
      <c r="A108" s="1"/>
      <c r="B108" s="32"/>
      <c r="C108" s="64" t="s">
        <v>77</v>
      </c>
      <c r="D108" s="32" t="s">
        <v>89</v>
      </c>
      <c r="E108" s="32"/>
      <c r="F108" s="32"/>
      <c r="G108" s="32"/>
      <c r="H108" s="23"/>
      <c r="I108" s="23"/>
      <c r="J108" s="23"/>
      <c r="K108" s="23"/>
      <c r="L108" s="31"/>
      <c r="M108" s="23"/>
      <c r="N108" s="23"/>
      <c r="O108" s="23"/>
      <c r="P108" s="23"/>
      <c r="Q108" s="23"/>
      <c r="R108" s="23"/>
      <c r="S108" s="23"/>
      <c r="T108" s="23"/>
      <c r="U108" s="23"/>
      <c r="V108" s="23"/>
      <c r="W108" s="23"/>
      <c r="X108" s="23"/>
      <c r="Y108" s="23"/>
      <c r="Z108" s="23"/>
      <c r="AA108" s="24"/>
      <c r="AB108" s="24"/>
    </row>
    <row r="109" spans="1:28" x14ac:dyDescent="0.25">
      <c r="A109" s="1"/>
      <c r="B109" s="32"/>
      <c r="C109" s="64" t="s">
        <v>77</v>
      </c>
      <c r="D109" s="32" t="s">
        <v>90</v>
      </c>
      <c r="E109" s="32"/>
      <c r="F109" s="32"/>
      <c r="G109" s="32"/>
      <c r="H109" s="23"/>
      <c r="I109" s="23"/>
      <c r="J109" s="23"/>
      <c r="K109" s="23"/>
      <c r="L109" s="31"/>
      <c r="M109" s="23"/>
      <c r="N109" s="23"/>
      <c r="O109" s="23"/>
      <c r="P109" s="23"/>
      <c r="Q109" s="23"/>
      <c r="R109" s="23"/>
      <c r="S109" s="23"/>
      <c r="T109" s="23"/>
      <c r="U109" s="23"/>
      <c r="V109" s="23"/>
      <c r="W109" s="23"/>
      <c r="X109" s="23"/>
      <c r="Y109" s="23"/>
      <c r="Z109" s="23"/>
      <c r="AA109" s="24"/>
      <c r="AB109" s="24"/>
    </row>
    <row r="110" spans="1:28" x14ac:dyDescent="0.25">
      <c r="A110" s="1"/>
      <c r="B110" s="32"/>
      <c r="C110" s="64" t="s">
        <v>77</v>
      </c>
      <c r="D110" s="32" t="s">
        <v>91</v>
      </c>
      <c r="E110" s="32"/>
      <c r="F110" s="32"/>
      <c r="G110" s="32"/>
      <c r="H110" s="23"/>
      <c r="I110" s="23"/>
      <c r="J110" s="23"/>
      <c r="K110" s="23"/>
      <c r="L110" s="31"/>
      <c r="M110" s="23"/>
      <c r="N110" s="23"/>
      <c r="O110" s="23"/>
      <c r="P110" s="23"/>
      <c r="Q110" s="23"/>
      <c r="R110" s="23"/>
      <c r="S110" s="23"/>
      <c r="T110" s="23"/>
      <c r="U110" s="23"/>
      <c r="V110" s="23"/>
      <c r="W110" s="23"/>
      <c r="X110" s="23"/>
      <c r="Y110" s="23"/>
      <c r="Z110" s="23"/>
      <c r="AA110" s="24"/>
      <c r="AB110" s="24"/>
    </row>
    <row r="111" spans="1:28" x14ac:dyDescent="0.25">
      <c r="A111" s="1"/>
      <c r="B111" s="32"/>
      <c r="C111" s="64" t="s">
        <v>77</v>
      </c>
      <c r="D111" s="32" t="s">
        <v>130</v>
      </c>
      <c r="E111" s="32"/>
      <c r="F111" s="32"/>
      <c r="G111" s="32"/>
      <c r="H111" s="23"/>
      <c r="I111" s="23"/>
      <c r="J111" s="23"/>
      <c r="K111" s="23"/>
      <c r="L111" s="31"/>
      <c r="M111" s="23"/>
      <c r="N111" s="23"/>
      <c r="O111" s="23"/>
      <c r="P111" s="23"/>
      <c r="Q111" s="23"/>
      <c r="R111" s="23"/>
      <c r="S111" s="23"/>
      <c r="T111" s="23"/>
      <c r="U111" s="23"/>
      <c r="V111" s="23"/>
      <c r="W111" s="23"/>
      <c r="X111" s="23"/>
      <c r="Y111" s="23"/>
      <c r="Z111" s="23"/>
      <c r="AA111" s="24"/>
      <c r="AB111" s="24"/>
    </row>
    <row r="112" spans="1:28" x14ac:dyDescent="0.25">
      <c r="A112" s="1"/>
      <c r="B112" s="32"/>
      <c r="C112" s="64" t="s">
        <v>77</v>
      </c>
      <c r="D112" s="32" t="s">
        <v>92</v>
      </c>
      <c r="E112" s="32"/>
      <c r="F112" s="32"/>
      <c r="G112" s="32"/>
      <c r="H112" s="23"/>
      <c r="I112" s="23"/>
      <c r="J112" s="23"/>
      <c r="K112" s="23"/>
      <c r="L112" s="31"/>
      <c r="M112" s="23"/>
      <c r="N112" s="23"/>
      <c r="O112" s="23"/>
      <c r="P112" s="23"/>
      <c r="Q112" s="23"/>
      <c r="R112" s="23"/>
      <c r="S112" s="23"/>
      <c r="T112" s="23"/>
      <c r="U112" s="23"/>
      <c r="V112" s="23"/>
      <c r="W112" s="23"/>
      <c r="X112" s="23"/>
      <c r="Y112" s="23"/>
      <c r="Z112" s="23"/>
      <c r="AA112" s="24"/>
      <c r="AB112" s="24"/>
    </row>
    <row r="113" spans="1:28" x14ac:dyDescent="0.25">
      <c r="A113" s="1"/>
      <c r="B113" s="32"/>
      <c r="C113" s="64" t="s">
        <v>77</v>
      </c>
      <c r="D113" s="32" t="s">
        <v>93</v>
      </c>
      <c r="E113" s="32"/>
      <c r="F113" s="32"/>
      <c r="G113" s="32"/>
      <c r="H113" s="23"/>
      <c r="I113" s="23"/>
      <c r="J113" s="23"/>
      <c r="K113" s="23"/>
      <c r="L113" s="31"/>
      <c r="M113" s="23"/>
      <c r="N113" s="23"/>
      <c r="O113" s="23"/>
      <c r="P113" s="23"/>
      <c r="Q113" s="23"/>
      <c r="R113" s="23"/>
      <c r="S113" s="23"/>
      <c r="T113" s="23"/>
      <c r="U113" s="23"/>
      <c r="V113" s="23"/>
      <c r="W113" s="23"/>
      <c r="X113" s="23"/>
      <c r="Y113" s="23"/>
      <c r="Z113" s="23"/>
      <c r="AA113" s="24"/>
      <c r="AB113" s="24"/>
    </row>
    <row r="114" spans="1:28" x14ac:dyDescent="0.25">
      <c r="A114" s="1"/>
      <c r="B114" s="32"/>
      <c r="C114" s="64" t="s">
        <v>77</v>
      </c>
      <c r="D114" s="32" t="s">
        <v>94</v>
      </c>
      <c r="E114" s="32"/>
      <c r="F114" s="32"/>
      <c r="G114" s="32"/>
      <c r="H114" s="23"/>
      <c r="I114" s="23"/>
      <c r="J114" s="23"/>
      <c r="K114" s="23"/>
      <c r="L114" s="31"/>
      <c r="M114" s="23"/>
      <c r="N114" s="23"/>
      <c r="O114" s="23"/>
      <c r="P114" s="23"/>
      <c r="Q114" s="23"/>
      <c r="R114" s="23"/>
      <c r="S114" s="23"/>
      <c r="T114" s="23"/>
      <c r="U114" s="23"/>
      <c r="V114" s="23"/>
      <c r="W114" s="23"/>
      <c r="X114" s="23"/>
      <c r="Y114" s="23"/>
      <c r="Z114" s="23"/>
      <c r="AA114" s="24"/>
      <c r="AB114" s="24"/>
    </row>
    <row r="115" spans="1:28" x14ac:dyDescent="0.25">
      <c r="A115" s="1"/>
      <c r="B115" s="32"/>
      <c r="C115" s="64" t="s">
        <v>77</v>
      </c>
      <c r="D115" s="32" t="s">
        <v>96</v>
      </c>
      <c r="E115" s="32"/>
      <c r="F115" s="32"/>
      <c r="G115" s="32"/>
      <c r="H115" s="23"/>
      <c r="I115" s="23"/>
      <c r="J115" s="23"/>
      <c r="K115" s="23"/>
      <c r="L115" s="31"/>
      <c r="M115" s="23"/>
      <c r="N115" s="23"/>
      <c r="O115" s="23"/>
      <c r="P115" s="23"/>
      <c r="Q115" s="23"/>
      <c r="R115" s="23"/>
      <c r="S115" s="23"/>
      <c r="T115" s="23"/>
      <c r="U115" s="23"/>
      <c r="V115" s="23"/>
      <c r="W115" s="23"/>
      <c r="X115" s="23"/>
      <c r="Y115" s="23"/>
      <c r="Z115" s="23"/>
      <c r="AA115" s="24"/>
      <c r="AB115" s="24"/>
    </row>
    <row r="116" spans="1:28" x14ac:dyDescent="0.25">
      <c r="A116" s="1"/>
      <c r="B116" s="32"/>
      <c r="C116" s="64" t="s">
        <v>77</v>
      </c>
      <c r="D116" s="32" t="s">
        <v>97</v>
      </c>
      <c r="E116" s="32"/>
      <c r="F116" s="32"/>
      <c r="G116" s="32"/>
      <c r="H116" s="23"/>
      <c r="I116" s="23"/>
      <c r="J116" s="23"/>
      <c r="K116" s="23"/>
      <c r="L116" s="31"/>
      <c r="M116" s="23"/>
      <c r="N116" s="23"/>
      <c r="O116" s="23"/>
      <c r="P116" s="23"/>
      <c r="Q116" s="23"/>
      <c r="R116" s="23"/>
      <c r="S116" s="23"/>
      <c r="T116" s="23"/>
      <c r="U116" s="23"/>
      <c r="V116" s="23"/>
      <c r="W116" s="23"/>
      <c r="X116" s="23"/>
      <c r="Y116" s="23"/>
      <c r="Z116" s="23"/>
      <c r="AA116" s="24"/>
      <c r="AB116" s="24"/>
    </row>
    <row r="117" spans="1:28" x14ac:dyDescent="0.25">
      <c r="A117" s="1"/>
      <c r="B117" s="32"/>
      <c r="C117" s="64" t="s">
        <v>77</v>
      </c>
      <c r="D117" s="32" t="s">
        <v>128</v>
      </c>
      <c r="E117" s="32"/>
      <c r="F117" s="32"/>
      <c r="G117" s="32"/>
      <c r="H117" s="23"/>
      <c r="I117" s="23"/>
      <c r="J117" s="23"/>
      <c r="K117" s="23"/>
      <c r="L117" s="31"/>
      <c r="M117" s="23"/>
      <c r="N117" s="23"/>
      <c r="O117" s="23"/>
      <c r="P117" s="23"/>
      <c r="Q117" s="23"/>
      <c r="R117" s="23"/>
      <c r="S117" s="23"/>
      <c r="T117" s="23"/>
      <c r="U117" s="23"/>
      <c r="V117" s="23"/>
      <c r="W117" s="23"/>
      <c r="X117" s="23"/>
      <c r="Y117" s="23"/>
      <c r="Z117" s="23"/>
      <c r="AA117" s="24"/>
      <c r="AB117" s="24"/>
    </row>
    <row r="118" spans="1:28" x14ac:dyDescent="0.25">
      <c r="A118" s="1"/>
      <c r="B118" s="32"/>
      <c r="C118" s="64" t="s">
        <v>77</v>
      </c>
      <c r="D118" s="32" t="s">
        <v>98</v>
      </c>
      <c r="E118" s="32"/>
      <c r="F118" s="32"/>
      <c r="G118" s="32"/>
      <c r="H118" s="23"/>
      <c r="I118" s="23"/>
      <c r="J118" s="23"/>
      <c r="K118" s="23"/>
      <c r="L118" s="31"/>
      <c r="M118" s="23"/>
      <c r="N118" s="23"/>
      <c r="O118" s="23"/>
      <c r="P118" s="23"/>
      <c r="Q118" s="23"/>
      <c r="R118" s="23"/>
      <c r="S118" s="23"/>
      <c r="T118" s="23"/>
      <c r="U118" s="23"/>
      <c r="V118" s="23"/>
      <c r="W118" s="23"/>
      <c r="X118" s="23"/>
      <c r="Y118" s="23"/>
      <c r="Z118" s="23"/>
      <c r="AA118" s="24"/>
      <c r="AB118" s="24"/>
    </row>
    <row r="119" spans="1:28" ht="27" customHeight="1" x14ac:dyDescent="0.25">
      <c r="A119" s="1"/>
      <c r="B119" s="32"/>
      <c r="C119" s="64" t="s">
        <v>77</v>
      </c>
      <c r="D119" s="575" t="s">
        <v>99</v>
      </c>
      <c r="E119" s="576"/>
      <c r="F119" s="576"/>
      <c r="G119" s="576"/>
      <c r="H119" s="23"/>
      <c r="I119" s="23"/>
      <c r="J119" s="23"/>
      <c r="K119" s="23"/>
      <c r="L119" s="31"/>
      <c r="M119" s="23"/>
      <c r="N119" s="23"/>
      <c r="O119" s="23"/>
      <c r="P119" s="23"/>
      <c r="Q119" s="23"/>
      <c r="R119" s="23"/>
      <c r="S119" s="23"/>
      <c r="T119" s="23"/>
      <c r="U119" s="23"/>
      <c r="V119" s="23"/>
      <c r="W119" s="23"/>
      <c r="X119" s="23"/>
      <c r="Y119" s="23"/>
      <c r="Z119" s="23"/>
      <c r="AA119" s="24"/>
      <c r="AB119" s="24"/>
    </row>
    <row r="120" spans="1:28" x14ac:dyDescent="0.25">
      <c r="A120" s="1"/>
      <c r="B120" s="32"/>
      <c r="C120" s="64" t="s">
        <v>77</v>
      </c>
      <c r="D120" s="32" t="s">
        <v>100</v>
      </c>
      <c r="E120" s="32"/>
      <c r="F120" s="32"/>
      <c r="G120" s="32"/>
      <c r="H120" s="23"/>
      <c r="I120" s="23"/>
      <c r="J120" s="23"/>
      <c r="K120" s="23"/>
      <c r="L120" s="31"/>
      <c r="M120" s="23"/>
      <c r="N120" s="23"/>
      <c r="O120" s="23"/>
      <c r="P120" s="23"/>
      <c r="Q120" s="23"/>
      <c r="R120" s="23"/>
      <c r="S120" s="23"/>
      <c r="T120" s="23"/>
      <c r="U120" s="23"/>
      <c r="V120" s="23"/>
      <c r="W120" s="23"/>
      <c r="X120" s="23"/>
      <c r="Y120" s="23"/>
      <c r="Z120" s="23"/>
      <c r="AA120" s="24"/>
      <c r="AB120" s="24"/>
    </row>
    <row r="121" spans="1:28" x14ac:dyDescent="0.25">
      <c r="A121" s="1"/>
      <c r="B121" s="32"/>
      <c r="C121" s="64" t="s">
        <v>77</v>
      </c>
      <c r="D121" s="32" t="s">
        <v>101</v>
      </c>
      <c r="E121" s="32"/>
      <c r="F121" s="32"/>
      <c r="G121" s="32"/>
      <c r="H121" s="23"/>
      <c r="I121" s="23"/>
      <c r="J121" s="23"/>
      <c r="K121" s="23"/>
      <c r="L121" s="31"/>
      <c r="M121" s="23"/>
      <c r="N121" s="23"/>
      <c r="O121" s="23"/>
      <c r="P121" s="23"/>
      <c r="Q121" s="23"/>
      <c r="R121" s="23"/>
      <c r="S121" s="23"/>
      <c r="T121" s="23"/>
      <c r="U121" s="23"/>
      <c r="V121" s="23"/>
      <c r="W121" s="23"/>
      <c r="X121" s="23"/>
      <c r="Y121" s="23"/>
      <c r="Z121" s="23"/>
      <c r="AA121" s="24"/>
      <c r="AB121" s="24"/>
    </row>
    <row r="122" spans="1:28" x14ac:dyDescent="0.25">
      <c r="A122" s="1"/>
      <c r="B122" s="32"/>
      <c r="C122" s="32"/>
      <c r="D122" s="32"/>
      <c r="E122" s="32"/>
      <c r="F122" s="32"/>
      <c r="G122" s="32"/>
      <c r="H122" s="23"/>
      <c r="I122" s="23"/>
      <c r="J122" s="23"/>
      <c r="K122" s="23"/>
      <c r="L122" s="31"/>
      <c r="M122" s="23"/>
      <c r="N122" s="23"/>
      <c r="O122" s="23"/>
      <c r="P122" s="23"/>
      <c r="Q122" s="23"/>
      <c r="R122" s="23"/>
      <c r="S122" s="23"/>
      <c r="T122" s="23"/>
      <c r="U122" s="23"/>
      <c r="V122" s="23"/>
      <c r="W122" s="23"/>
      <c r="X122" s="23"/>
      <c r="Y122" s="23"/>
      <c r="Z122" s="23"/>
      <c r="AA122" s="24"/>
      <c r="AB122" s="24"/>
    </row>
    <row r="123" spans="1:28" x14ac:dyDescent="0.25">
      <c r="A123" s="1"/>
      <c r="B123" s="32"/>
      <c r="C123" s="32"/>
      <c r="D123" s="32"/>
      <c r="E123" s="32"/>
      <c r="F123" s="32"/>
      <c r="G123" s="32"/>
      <c r="H123" s="23"/>
      <c r="I123" s="23"/>
      <c r="J123" s="23"/>
      <c r="K123" s="23"/>
      <c r="L123" s="31"/>
      <c r="M123" s="23"/>
      <c r="N123" s="23"/>
      <c r="O123" s="23"/>
      <c r="P123" s="23"/>
      <c r="Q123" s="23"/>
      <c r="R123" s="23"/>
      <c r="S123" s="23"/>
      <c r="T123" s="23"/>
      <c r="U123" s="23"/>
      <c r="V123" s="23"/>
      <c r="W123" s="23"/>
      <c r="X123" s="23"/>
      <c r="Y123" s="23"/>
      <c r="Z123" s="23"/>
      <c r="AA123" s="24"/>
      <c r="AB123" s="24"/>
    </row>
    <row r="124" spans="1:28" x14ac:dyDescent="0.25">
      <c r="A124" s="1"/>
      <c r="B124" s="33" t="s">
        <v>123</v>
      </c>
      <c r="C124" s="32"/>
      <c r="D124" s="32"/>
      <c r="E124" s="32"/>
      <c r="F124" s="32"/>
      <c r="G124" s="32"/>
      <c r="H124" s="23"/>
      <c r="I124" s="23"/>
      <c r="J124" s="23"/>
      <c r="K124" s="23"/>
      <c r="L124" s="31"/>
      <c r="M124" s="23"/>
      <c r="N124" s="23"/>
      <c r="O124" s="23"/>
      <c r="P124" s="23"/>
      <c r="Q124" s="23"/>
      <c r="R124" s="23"/>
      <c r="S124" s="23"/>
      <c r="T124" s="23"/>
      <c r="U124" s="23"/>
      <c r="V124" s="23"/>
      <c r="W124" s="23"/>
      <c r="X124" s="23"/>
      <c r="Y124" s="23"/>
      <c r="Z124" s="23"/>
      <c r="AA124" s="24"/>
      <c r="AB124" s="24"/>
    </row>
    <row r="125" spans="1:28" x14ac:dyDescent="0.25">
      <c r="A125" s="1"/>
      <c r="B125" s="69" t="s">
        <v>52</v>
      </c>
      <c r="C125" s="70"/>
      <c r="D125" s="70"/>
      <c r="E125" s="70"/>
      <c r="F125" s="70"/>
      <c r="G125" s="70"/>
      <c r="H125" s="23"/>
      <c r="I125" s="23"/>
      <c r="J125" s="23"/>
      <c r="K125" s="23"/>
      <c r="L125" s="31"/>
      <c r="M125" s="23"/>
      <c r="N125" s="23"/>
      <c r="O125" s="23"/>
      <c r="P125" s="23"/>
      <c r="Q125" s="23"/>
      <c r="R125" s="23"/>
      <c r="S125" s="23"/>
      <c r="T125" s="23"/>
      <c r="U125" s="23"/>
      <c r="V125" s="23"/>
      <c r="W125" s="23"/>
      <c r="X125" s="23"/>
      <c r="Y125" s="23"/>
      <c r="Z125" s="23"/>
      <c r="AA125" s="24"/>
      <c r="AB125" s="24"/>
    </row>
    <row r="126" spans="1:28" x14ac:dyDescent="0.25">
      <c r="A126" s="1"/>
      <c r="B126" s="28"/>
      <c r="C126" s="29"/>
      <c r="D126" s="29"/>
      <c r="E126" s="29"/>
      <c r="F126" s="29"/>
      <c r="G126" s="29"/>
      <c r="H126" s="23"/>
      <c r="I126" s="23"/>
      <c r="J126" s="23"/>
      <c r="K126" s="23"/>
      <c r="L126" s="31"/>
      <c r="M126" s="23"/>
      <c r="N126" s="23"/>
      <c r="O126" s="23"/>
      <c r="P126" s="23"/>
      <c r="Q126" s="23"/>
      <c r="R126" s="23"/>
      <c r="S126" s="23"/>
      <c r="T126" s="23"/>
      <c r="U126" s="23"/>
      <c r="V126" s="23"/>
      <c r="W126" s="23"/>
      <c r="X126" s="23"/>
      <c r="Y126" s="23"/>
      <c r="Z126" s="23"/>
      <c r="AA126" s="24"/>
      <c r="AB126" s="24"/>
    </row>
    <row r="127" spans="1:28" x14ac:dyDescent="0.25">
      <c r="A127" s="1"/>
      <c r="B127" s="28"/>
      <c r="C127" s="29"/>
      <c r="D127" s="29"/>
      <c r="E127" s="29"/>
      <c r="F127" s="29"/>
      <c r="G127" s="29"/>
      <c r="H127" s="23"/>
      <c r="I127" s="23"/>
      <c r="J127" s="23"/>
      <c r="K127" s="23"/>
      <c r="L127" s="31"/>
      <c r="M127" s="23"/>
      <c r="N127" s="23"/>
      <c r="O127" s="23"/>
      <c r="P127" s="23"/>
      <c r="Q127" s="23"/>
      <c r="R127" s="23"/>
      <c r="S127" s="23"/>
      <c r="T127" s="23"/>
      <c r="U127" s="23"/>
      <c r="V127" s="23"/>
      <c r="W127" s="23"/>
      <c r="X127" s="23"/>
      <c r="Y127" s="23"/>
      <c r="Z127" s="23"/>
      <c r="AA127" s="24"/>
      <c r="AB127" s="24"/>
    </row>
    <row r="128" spans="1:28" x14ac:dyDescent="0.25">
      <c r="A128" s="1"/>
      <c r="B128" s="28"/>
      <c r="C128" s="29"/>
      <c r="D128" s="29"/>
      <c r="E128" s="29"/>
      <c r="F128" s="29"/>
      <c r="G128" s="29"/>
      <c r="H128" s="23"/>
      <c r="I128" s="23"/>
      <c r="J128" s="23"/>
      <c r="K128" s="23"/>
      <c r="L128" s="31"/>
      <c r="M128" s="23"/>
      <c r="N128" s="23"/>
      <c r="O128" s="23"/>
      <c r="P128" s="23"/>
      <c r="Q128" s="23"/>
      <c r="R128" s="23"/>
      <c r="S128" s="23"/>
      <c r="T128" s="23"/>
      <c r="U128" s="23"/>
      <c r="V128" s="23"/>
      <c r="W128" s="23"/>
      <c r="X128" s="23"/>
      <c r="Y128" s="23"/>
      <c r="Z128" s="23"/>
      <c r="AA128" s="24"/>
      <c r="AB128" s="24"/>
    </row>
    <row r="129" spans="1:28" x14ac:dyDescent="0.25">
      <c r="A129" s="1"/>
      <c r="B129" s="28"/>
      <c r="C129" s="29"/>
      <c r="D129" s="29"/>
      <c r="E129" s="29"/>
      <c r="F129" s="29"/>
      <c r="G129" s="29"/>
      <c r="H129" s="23"/>
      <c r="I129" s="23"/>
      <c r="J129" s="23"/>
      <c r="K129" s="23"/>
      <c r="L129" s="31"/>
      <c r="M129" s="23"/>
      <c r="N129" s="23"/>
      <c r="O129" s="23"/>
      <c r="P129" s="23"/>
      <c r="Q129" s="23"/>
      <c r="R129" s="23"/>
      <c r="S129" s="23"/>
      <c r="T129" s="23"/>
      <c r="U129" s="23"/>
      <c r="V129" s="23"/>
      <c r="W129" s="23"/>
      <c r="X129" s="23"/>
      <c r="Y129" s="23"/>
      <c r="Z129" s="23"/>
      <c r="AA129" s="24"/>
      <c r="AB129" s="24"/>
    </row>
    <row r="130" spans="1:28" x14ac:dyDescent="0.25">
      <c r="A130" s="1"/>
      <c r="B130" s="71"/>
      <c r="C130" s="71"/>
      <c r="D130" s="71"/>
      <c r="E130" s="71"/>
      <c r="F130" s="71"/>
      <c r="G130" s="71"/>
      <c r="H130" s="23"/>
      <c r="I130" s="23"/>
      <c r="J130" s="23"/>
      <c r="K130" s="23"/>
      <c r="L130" s="31"/>
      <c r="M130" s="23"/>
      <c r="N130" s="23"/>
      <c r="O130" s="23"/>
      <c r="P130" s="23"/>
      <c r="Q130" s="23"/>
      <c r="R130" s="23"/>
      <c r="S130" s="23"/>
      <c r="T130" s="23"/>
      <c r="U130" s="23"/>
      <c r="V130" s="23"/>
      <c r="W130" s="23"/>
      <c r="X130" s="23"/>
      <c r="Y130" s="23"/>
      <c r="Z130" s="23"/>
      <c r="AA130" s="24"/>
      <c r="AB130" s="24"/>
    </row>
    <row r="131" spans="1:28" x14ac:dyDescent="0.25">
      <c r="A131" s="1"/>
      <c r="B131" s="32"/>
      <c r="C131" s="32"/>
      <c r="D131" s="32"/>
      <c r="E131" s="32"/>
      <c r="F131" s="32"/>
      <c r="G131" s="32"/>
      <c r="H131" s="23"/>
      <c r="I131" s="23"/>
      <c r="J131" s="23"/>
      <c r="K131" s="23"/>
      <c r="L131" s="31"/>
      <c r="M131" s="23"/>
      <c r="N131" s="23"/>
      <c r="O131" s="23"/>
      <c r="P131" s="23"/>
      <c r="Q131" s="23"/>
      <c r="R131" s="23"/>
      <c r="S131" s="23"/>
      <c r="T131" s="23"/>
      <c r="U131" s="23"/>
      <c r="V131" s="23"/>
      <c r="W131" s="23"/>
      <c r="X131" s="23"/>
      <c r="Y131" s="23"/>
      <c r="Z131" s="23"/>
      <c r="AA131" s="24"/>
      <c r="AB131" s="24"/>
    </row>
    <row r="132" spans="1:28" x14ac:dyDescent="0.25">
      <c r="A132" s="1"/>
      <c r="B132" s="32"/>
      <c r="C132" s="32"/>
      <c r="D132" s="32"/>
      <c r="E132" s="32"/>
      <c r="F132" s="32"/>
      <c r="G132" s="32"/>
      <c r="H132" s="23"/>
      <c r="I132" s="23"/>
      <c r="J132" s="23"/>
      <c r="K132" s="23"/>
      <c r="L132" s="31"/>
      <c r="M132" s="23"/>
      <c r="N132" s="23"/>
      <c r="O132" s="23"/>
      <c r="P132" s="23"/>
      <c r="Q132" s="23"/>
      <c r="R132" s="23"/>
      <c r="S132" s="23"/>
      <c r="T132" s="23"/>
      <c r="U132" s="23"/>
      <c r="V132" s="23"/>
      <c r="W132" s="23"/>
      <c r="X132" s="23"/>
      <c r="Y132" s="23"/>
      <c r="Z132" s="23"/>
      <c r="AA132" s="24"/>
      <c r="AB132" s="24"/>
    </row>
    <row r="133" spans="1:28" x14ac:dyDescent="0.25">
      <c r="A133" s="1"/>
      <c r="B133" s="33" t="s">
        <v>133</v>
      </c>
      <c r="C133" s="32"/>
      <c r="D133" s="32"/>
      <c r="E133" s="32"/>
      <c r="F133" s="32"/>
      <c r="G133" s="32"/>
      <c r="H133" s="23"/>
      <c r="I133" s="20"/>
      <c r="J133" s="23"/>
      <c r="K133" s="23"/>
      <c r="L133" s="31"/>
      <c r="M133" s="23"/>
      <c r="N133" s="23"/>
      <c r="O133" s="23"/>
      <c r="P133" s="23"/>
      <c r="Q133" s="23"/>
      <c r="R133" s="23"/>
      <c r="S133" s="23"/>
      <c r="T133" s="23"/>
      <c r="U133" s="23"/>
      <c r="V133" s="23"/>
      <c r="W133" s="23"/>
      <c r="X133" s="23"/>
      <c r="Y133" s="23"/>
      <c r="Z133" s="23"/>
      <c r="AA133" s="24"/>
      <c r="AB133" s="24"/>
    </row>
    <row r="134" spans="1:28" x14ac:dyDescent="0.25">
      <c r="A134" s="1"/>
      <c r="B134" s="69" t="s">
        <v>52</v>
      </c>
      <c r="C134" s="70"/>
      <c r="D134" s="70"/>
      <c r="E134" s="70"/>
      <c r="F134" s="70"/>
      <c r="G134" s="70"/>
      <c r="H134" s="23"/>
      <c r="I134" s="23"/>
      <c r="J134" s="23"/>
      <c r="K134" s="23"/>
      <c r="L134" s="31"/>
      <c r="M134" s="23"/>
      <c r="N134" s="23"/>
      <c r="O134" s="23"/>
      <c r="P134" s="23"/>
      <c r="Q134" s="23"/>
      <c r="R134" s="23"/>
      <c r="S134" s="23"/>
      <c r="T134" s="23"/>
      <c r="U134" s="23"/>
      <c r="V134" s="23"/>
      <c r="W134" s="23"/>
      <c r="X134" s="23"/>
      <c r="Y134" s="23"/>
      <c r="Z134" s="23"/>
      <c r="AA134" s="24"/>
      <c r="AB134" s="24"/>
    </row>
    <row r="135" spans="1:28" x14ac:dyDescent="0.25">
      <c r="A135" s="1"/>
      <c r="B135" s="28"/>
      <c r="C135" s="29"/>
      <c r="D135" s="29"/>
      <c r="E135" s="29"/>
      <c r="F135" s="29"/>
      <c r="G135" s="29"/>
      <c r="H135" s="23"/>
      <c r="I135" s="23"/>
      <c r="J135" s="23"/>
      <c r="K135" s="23"/>
      <c r="L135" s="23"/>
      <c r="M135" s="23"/>
      <c r="N135" s="23"/>
      <c r="O135" s="23"/>
      <c r="P135" s="23"/>
      <c r="Q135" s="23"/>
      <c r="R135" s="23"/>
      <c r="S135" s="23"/>
      <c r="T135" s="23"/>
      <c r="U135" s="23"/>
      <c r="V135" s="23"/>
      <c r="W135" s="23"/>
      <c r="X135" s="23"/>
      <c r="Y135" s="23"/>
      <c r="Z135" s="23"/>
      <c r="AA135" s="24"/>
      <c r="AB135" s="24"/>
    </row>
    <row r="136" spans="1:28" x14ac:dyDescent="0.25">
      <c r="A136" s="1"/>
      <c r="B136" s="28"/>
      <c r="C136" s="29"/>
      <c r="D136" s="29"/>
      <c r="E136" s="29"/>
      <c r="F136" s="29"/>
      <c r="G136" s="29"/>
      <c r="H136" s="23"/>
      <c r="I136" s="23"/>
      <c r="J136" s="23"/>
      <c r="K136" s="23"/>
      <c r="L136" s="23"/>
      <c r="M136" s="23"/>
      <c r="N136" s="23"/>
      <c r="O136" s="23"/>
      <c r="P136" s="23"/>
      <c r="Q136" s="23"/>
      <c r="R136" s="23"/>
      <c r="S136" s="23"/>
      <c r="T136" s="23"/>
      <c r="U136" s="23"/>
      <c r="V136" s="23"/>
      <c r="W136" s="23"/>
      <c r="X136" s="23"/>
      <c r="Y136" s="23"/>
      <c r="Z136" s="23"/>
      <c r="AA136" s="24"/>
      <c r="AB136" s="24"/>
    </row>
    <row r="137" spans="1:28" x14ac:dyDescent="0.25">
      <c r="A137" s="1"/>
      <c r="B137" s="28"/>
      <c r="C137" s="29"/>
      <c r="D137" s="29"/>
      <c r="E137" s="29"/>
      <c r="F137" s="29"/>
      <c r="G137" s="29"/>
      <c r="H137" s="23"/>
      <c r="I137" s="23"/>
      <c r="J137" s="23"/>
      <c r="K137" s="23"/>
      <c r="L137" s="23"/>
      <c r="M137" s="23"/>
      <c r="N137" s="23"/>
      <c r="O137" s="23"/>
      <c r="P137" s="23"/>
      <c r="Q137" s="23"/>
      <c r="R137" s="23"/>
      <c r="S137" s="23"/>
      <c r="T137" s="23"/>
      <c r="U137" s="23"/>
      <c r="V137" s="23"/>
      <c r="W137" s="23"/>
      <c r="X137" s="23"/>
      <c r="Y137" s="23"/>
      <c r="Z137" s="23"/>
      <c r="AA137" s="24"/>
      <c r="AB137" s="24"/>
    </row>
    <row r="138" spans="1:28" x14ac:dyDescent="0.25">
      <c r="A138" s="1"/>
      <c r="B138" s="28"/>
      <c r="C138" s="29"/>
      <c r="D138" s="29"/>
      <c r="E138" s="29"/>
      <c r="F138" s="29"/>
      <c r="G138" s="29"/>
      <c r="H138" s="23"/>
      <c r="I138" s="23"/>
      <c r="J138" s="23"/>
      <c r="K138" s="23"/>
      <c r="L138" s="23"/>
      <c r="M138" s="23"/>
      <c r="N138" s="23"/>
      <c r="O138" s="23"/>
      <c r="P138" s="23"/>
      <c r="Q138" s="23"/>
      <c r="R138" s="23"/>
      <c r="S138" s="23"/>
      <c r="T138" s="23"/>
      <c r="U138" s="23"/>
      <c r="V138" s="23"/>
      <c r="W138" s="23"/>
      <c r="X138" s="23"/>
      <c r="Y138" s="23"/>
      <c r="Z138" s="23"/>
      <c r="AA138" s="24"/>
      <c r="AB138" s="24"/>
    </row>
    <row r="139" spans="1:28" x14ac:dyDescent="0.25">
      <c r="A139" s="1"/>
      <c r="B139" s="71"/>
      <c r="C139" s="71"/>
      <c r="D139" s="71"/>
      <c r="E139" s="71"/>
      <c r="F139" s="71"/>
      <c r="G139" s="71"/>
      <c r="H139" s="23"/>
      <c r="I139" s="23"/>
      <c r="J139" s="23"/>
      <c r="K139" s="23"/>
      <c r="L139" s="23"/>
      <c r="M139" s="23"/>
      <c r="N139" s="23"/>
      <c r="O139" s="23"/>
      <c r="P139" s="23"/>
      <c r="Q139" s="23"/>
      <c r="R139" s="23"/>
      <c r="S139" s="23"/>
      <c r="T139" s="23"/>
      <c r="U139" s="23"/>
      <c r="V139" s="23"/>
      <c r="W139" s="23"/>
      <c r="X139" s="23"/>
      <c r="Y139" s="23"/>
      <c r="Z139" s="23"/>
      <c r="AA139" s="24"/>
      <c r="AB139" s="24"/>
    </row>
    <row r="140" spans="1:28" x14ac:dyDescent="0.25">
      <c r="A140" s="1"/>
      <c r="B140" s="32"/>
      <c r="C140" s="32"/>
      <c r="D140" s="32"/>
      <c r="E140" s="32"/>
      <c r="F140" s="32"/>
      <c r="G140" s="32"/>
      <c r="H140" s="23"/>
      <c r="I140" s="23"/>
      <c r="J140" s="23"/>
      <c r="K140" s="23"/>
      <c r="L140" s="23"/>
      <c r="M140" s="23"/>
      <c r="N140" s="23"/>
      <c r="O140" s="23"/>
      <c r="P140" s="23"/>
      <c r="Q140" s="23"/>
      <c r="R140" s="23"/>
      <c r="S140" s="23"/>
      <c r="T140" s="23"/>
      <c r="U140" s="23"/>
      <c r="V140" s="23"/>
      <c r="W140" s="23"/>
      <c r="X140" s="23"/>
      <c r="Y140" s="23"/>
      <c r="Z140" s="23"/>
      <c r="AA140" s="24"/>
      <c r="AB140" s="24"/>
    </row>
    <row r="141" spans="1:28" x14ac:dyDescent="0.25">
      <c r="A141" s="1"/>
      <c r="B141" s="33"/>
      <c r="C141" s="32"/>
      <c r="D141" s="32"/>
      <c r="E141" s="32"/>
      <c r="F141" s="32"/>
      <c r="G141" s="32"/>
      <c r="H141" s="23"/>
      <c r="I141" s="23"/>
      <c r="J141" s="23"/>
      <c r="K141" s="23"/>
      <c r="L141" s="23"/>
      <c r="M141" s="23"/>
      <c r="N141" s="23"/>
      <c r="O141" s="23"/>
      <c r="P141" s="23"/>
      <c r="Q141" s="23"/>
      <c r="R141" s="23"/>
      <c r="S141" s="23"/>
      <c r="T141" s="23"/>
      <c r="U141" s="23"/>
      <c r="V141" s="23"/>
      <c r="W141" s="23"/>
      <c r="X141" s="23"/>
      <c r="Y141" s="23"/>
      <c r="Z141" s="23"/>
      <c r="AA141" s="24"/>
      <c r="AB141" s="24"/>
    </row>
    <row r="142" spans="1:28" ht="15.5" x14ac:dyDescent="0.35">
      <c r="A142" s="1"/>
      <c r="B142" s="75" t="s">
        <v>124</v>
      </c>
      <c r="C142" s="76"/>
      <c r="D142" s="76"/>
      <c r="E142" s="76"/>
      <c r="F142" s="76"/>
      <c r="G142" s="76"/>
      <c r="H142" s="23"/>
      <c r="I142" s="23"/>
      <c r="J142" s="23"/>
      <c r="K142" s="23"/>
      <c r="L142" s="23"/>
      <c r="M142" s="23"/>
      <c r="N142" s="23"/>
      <c r="O142" s="23"/>
      <c r="P142" s="23"/>
      <c r="Q142" s="23"/>
      <c r="R142" s="23"/>
      <c r="S142" s="23"/>
      <c r="T142" s="23"/>
      <c r="U142" s="23"/>
      <c r="V142" s="23"/>
      <c r="W142" s="23"/>
      <c r="X142" s="23"/>
      <c r="Y142" s="23"/>
      <c r="Z142" s="23"/>
      <c r="AA142" s="24"/>
      <c r="AB142" s="24"/>
    </row>
    <row r="143" spans="1:28" x14ac:dyDescent="0.25">
      <c r="A143" s="1"/>
      <c r="B143" s="33"/>
      <c r="C143" s="32"/>
      <c r="D143" s="32"/>
      <c r="E143" s="32"/>
      <c r="F143" s="32" t="s">
        <v>52</v>
      </c>
      <c r="G143" s="32"/>
      <c r="H143" s="23"/>
      <c r="I143" s="23"/>
      <c r="J143" s="23"/>
      <c r="K143" s="23"/>
      <c r="L143" s="23"/>
      <c r="M143" s="23"/>
      <c r="N143" s="23"/>
      <c r="O143" s="23"/>
      <c r="P143" s="23"/>
      <c r="Q143" s="23"/>
      <c r="R143" s="23"/>
      <c r="S143" s="23"/>
      <c r="T143" s="23"/>
      <c r="U143" s="23"/>
      <c r="V143" s="23"/>
      <c r="W143" s="23"/>
      <c r="X143" s="23"/>
      <c r="Y143" s="23"/>
      <c r="Z143" s="23"/>
      <c r="AA143" s="24"/>
      <c r="AB143" s="24"/>
    </row>
    <row r="144" spans="1:28" x14ac:dyDescent="0.25">
      <c r="A144" s="1"/>
      <c r="B144" s="20" t="s">
        <v>102</v>
      </c>
      <c r="C144" s="20"/>
      <c r="D144" s="20"/>
      <c r="E144" s="20"/>
      <c r="F144" s="64"/>
      <c r="G144" s="20"/>
      <c r="H144" s="20"/>
      <c r="I144" s="20"/>
      <c r="J144" s="20"/>
      <c r="K144" s="20"/>
      <c r="L144" s="20"/>
      <c r="M144" s="20"/>
      <c r="N144" s="20"/>
      <c r="O144" s="20"/>
      <c r="P144" s="20"/>
      <c r="Q144" s="20"/>
      <c r="R144" s="1"/>
      <c r="S144" s="1"/>
      <c r="T144" s="1"/>
      <c r="U144" s="1"/>
      <c r="V144" s="1"/>
      <c r="W144" s="1"/>
      <c r="X144" s="1"/>
      <c r="Y144" s="1"/>
      <c r="Z144" s="1"/>
    </row>
    <row r="145" spans="1:26" x14ac:dyDescent="0.25">
      <c r="A145" s="1"/>
      <c r="B145" s="20"/>
      <c r="C145" s="20"/>
      <c r="D145" s="20"/>
      <c r="E145" s="20"/>
      <c r="F145" s="64"/>
      <c r="G145" s="20"/>
      <c r="H145" s="20"/>
      <c r="I145" s="20"/>
      <c r="J145" s="20"/>
      <c r="K145" s="20"/>
      <c r="L145" s="20"/>
      <c r="M145" s="20"/>
      <c r="N145" s="20"/>
      <c r="O145" s="20"/>
      <c r="P145" s="20"/>
      <c r="Q145" s="20"/>
      <c r="R145" s="1"/>
      <c r="S145" s="1"/>
      <c r="T145" s="1"/>
      <c r="U145" s="1"/>
      <c r="V145" s="1"/>
      <c r="W145" s="1"/>
      <c r="X145" s="1"/>
      <c r="Y145" s="1"/>
      <c r="Z145" s="1"/>
    </row>
    <row r="146" spans="1:26" x14ac:dyDescent="0.25">
      <c r="A146" s="1"/>
      <c r="B146" s="20"/>
      <c r="C146" s="20"/>
      <c r="D146" s="20"/>
      <c r="E146" s="20"/>
      <c r="F146" s="64"/>
      <c r="G146" s="20"/>
      <c r="H146" s="20"/>
      <c r="I146" s="20"/>
      <c r="J146" s="20"/>
      <c r="K146" s="20"/>
      <c r="L146" s="20"/>
      <c r="M146" s="20"/>
      <c r="N146" s="20"/>
      <c r="O146" s="20"/>
      <c r="P146" s="20"/>
      <c r="Q146" s="20"/>
      <c r="R146" s="1"/>
      <c r="S146" s="1"/>
      <c r="T146" s="1"/>
      <c r="U146" s="1"/>
      <c r="V146" s="1"/>
      <c r="W146" s="1"/>
      <c r="X146" s="1"/>
      <c r="Y146" s="1"/>
      <c r="Z146" s="1"/>
    </row>
    <row r="147" spans="1:26" x14ac:dyDescent="0.25">
      <c r="A147" s="1"/>
      <c r="B147" s="20"/>
      <c r="C147" s="20"/>
      <c r="D147" s="20"/>
      <c r="E147" s="20"/>
      <c r="F147" s="20"/>
      <c r="G147" s="20"/>
      <c r="H147" s="20"/>
      <c r="I147" s="20"/>
      <c r="J147" s="20"/>
      <c r="K147" s="20"/>
      <c r="L147" s="20"/>
      <c r="M147" s="20"/>
      <c r="N147" s="20"/>
      <c r="O147" s="20"/>
      <c r="P147" s="20"/>
      <c r="Q147" s="20"/>
      <c r="R147" s="1"/>
      <c r="S147" s="1"/>
      <c r="T147" s="1"/>
      <c r="U147" s="1"/>
      <c r="V147" s="1"/>
      <c r="W147" s="1"/>
      <c r="X147" s="1"/>
      <c r="Y147" s="1"/>
      <c r="Z147" s="1"/>
    </row>
    <row r="148" spans="1:26" ht="15.5" x14ac:dyDescent="0.35">
      <c r="A148" s="1"/>
      <c r="B148" s="75" t="s">
        <v>125</v>
      </c>
      <c r="C148" s="76"/>
      <c r="D148" s="76"/>
      <c r="E148" s="76"/>
      <c r="F148" s="76"/>
      <c r="G148" s="76"/>
      <c r="H148" s="20"/>
      <c r="I148" s="20"/>
      <c r="J148" s="20"/>
      <c r="K148" s="20"/>
      <c r="L148" s="20"/>
      <c r="M148" s="20"/>
      <c r="N148" s="20"/>
      <c r="O148" s="20"/>
      <c r="P148" s="20"/>
      <c r="Q148" s="20"/>
      <c r="R148" s="1"/>
      <c r="S148" s="1"/>
      <c r="T148" s="1"/>
      <c r="U148" s="1"/>
      <c r="V148" s="1"/>
      <c r="W148" s="1"/>
      <c r="X148" s="1"/>
      <c r="Y148" s="1"/>
      <c r="Z148" s="1"/>
    </row>
    <row r="149" spans="1:26" x14ac:dyDescent="0.25">
      <c r="A149" s="1"/>
      <c r="B149" s="20"/>
      <c r="C149" s="20"/>
      <c r="D149" s="20"/>
      <c r="E149" s="20"/>
      <c r="F149" s="20"/>
      <c r="G149" s="20"/>
      <c r="H149" s="20"/>
      <c r="I149" s="20"/>
      <c r="J149" s="20"/>
      <c r="K149" s="20"/>
      <c r="L149" s="20"/>
      <c r="M149" s="20"/>
      <c r="N149" s="20"/>
      <c r="O149" s="20"/>
      <c r="P149" s="20"/>
      <c r="Q149" s="20"/>
      <c r="R149" s="1"/>
      <c r="S149" s="1"/>
      <c r="T149" s="1"/>
      <c r="U149" s="1"/>
      <c r="V149" s="1"/>
      <c r="W149" s="1"/>
      <c r="X149" s="1"/>
      <c r="Y149" s="1"/>
      <c r="Z149" s="1"/>
    </row>
    <row r="150" spans="1:26" ht="13.5" x14ac:dyDescent="0.25">
      <c r="A150" s="1"/>
      <c r="B150" s="72"/>
      <c r="C150" s="72"/>
      <c r="D150" s="72"/>
      <c r="E150" s="73" t="s">
        <v>106</v>
      </c>
      <c r="F150" s="141" t="s">
        <v>142</v>
      </c>
      <c r="G150" s="73" t="s">
        <v>32</v>
      </c>
      <c r="H150" s="20"/>
      <c r="I150" s="20"/>
      <c r="J150" s="20"/>
      <c r="K150" s="20"/>
      <c r="L150" s="20"/>
      <c r="M150" s="20"/>
      <c r="N150" s="20"/>
      <c r="O150" s="20"/>
      <c r="P150" s="20"/>
      <c r="Q150" s="20"/>
      <c r="R150" s="1"/>
      <c r="S150" s="1"/>
      <c r="T150" s="1"/>
      <c r="U150" s="1"/>
      <c r="V150" s="1"/>
      <c r="W150" s="1"/>
      <c r="X150" s="1"/>
      <c r="Y150" s="1"/>
      <c r="Z150" s="1"/>
    </row>
    <row r="151" spans="1:26" ht="18.649999999999999" customHeight="1" x14ac:dyDescent="0.25">
      <c r="A151" s="1"/>
      <c r="B151" s="61" t="s">
        <v>103</v>
      </c>
      <c r="C151" s="61"/>
      <c r="D151" s="61"/>
      <c r="E151" s="61"/>
      <c r="F151" s="61"/>
      <c r="G151" s="61"/>
      <c r="H151" s="20"/>
      <c r="I151" s="20"/>
      <c r="J151" s="20"/>
      <c r="K151" s="20"/>
      <c r="L151" s="20"/>
      <c r="M151" s="20"/>
      <c r="N151" s="20"/>
      <c r="O151" s="20"/>
      <c r="P151" s="20"/>
      <c r="Q151" s="20"/>
      <c r="R151" s="1"/>
      <c r="S151" s="1"/>
      <c r="T151" s="1"/>
      <c r="U151" s="1"/>
      <c r="V151" s="1"/>
      <c r="W151" s="1"/>
      <c r="X151" s="1"/>
      <c r="Y151" s="1"/>
      <c r="Z151" s="1"/>
    </row>
    <row r="152" spans="1:26" ht="18.649999999999999" customHeight="1" x14ac:dyDescent="0.25">
      <c r="A152" s="1"/>
      <c r="B152" s="62" t="s">
        <v>104</v>
      </c>
      <c r="C152" s="62"/>
      <c r="D152" s="62"/>
      <c r="E152" s="62"/>
      <c r="F152" s="62"/>
      <c r="G152" s="62"/>
      <c r="H152" s="20"/>
      <c r="I152" s="20"/>
      <c r="J152" s="20"/>
      <c r="K152" s="20"/>
      <c r="L152" s="20"/>
      <c r="M152" s="20"/>
      <c r="N152" s="20"/>
      <c r="O152" s="20"/>
      <c r="P152" s="20"/>
      <c r="Q152" s="20"/>
      <c r="R152" s="1"/>
      <c r="S152" s="1"/>
      <c r="T152" s="1"/>
      <c r="U152" s="1"/>
      <c r="V152" s="1"/>
      <c r="W152" s="1"/>
      <c r="X152" s="1"/>
      <c r="Y152" s="1"/>
      <c r="Z152" s="1"/>
    </row>
    <row r="153" spans="1:26" ht="18.649999999999999" customHeight="1" x14ac:dyDescent="0.25">
      <c r="A153" s="1"/>
      <c r="B153" s="74" t="s">
        <v>105</v>
      </c>
      <c r="C153" s="74"/>
      <c r="D153" s="74"/>
      <c r="E153" s="74"/>
      <c r="F153" s="74"/>
      <c r="G153" s="74"/>
      <c r="H153" s="20"/>
      <c r="I153" s="20"/>
      <c r="J153" s="20"/>
      <c r="K153" s="20"/>
      <c r="L153" s="20"/>
      <c r="M153" s="20"/>
      <c r="N153" s="20"/>
      <c r="O153" s="20"/>
      <c r="P153" s="20"/>
      <c r="Q153" s="20"/>
      <c r="R153" s="1"/>
      <c r="S153" s="1"/>
      <c r="T153" s="1"/>
      <c r="U153" s="1"/>
      <c r="V153" s="1"/>
      <c r="W153" s="1"/>
      <c r="X153" s="1"/>
      <c r="Y153" s="1"/>
      <c r="Z153" s="1"/>
    </row>
    <row r="154" spans="1:26" x14ac:dyDescent="0.25">
      <c r="A154" s="1"/>
      <c r="B154" s="32" t="s">
        <v>107</v>
      </c>
      <c r="C154" s="20"/>
      <c r="D154" s="20"/>
      <c r="E154" s="20"/>
      <c r="F154" s="20"/>
      <c r="G154" s="20"/>
      <c r="H154" s="20"/>
      <c r="I154" s="20"/>
      <c r="J154" s="20"/>
      <c r="K154" s="20"/>
      <c r="L154" s="20"/>
      <c r="M154" s="20"/>
      <c r="N154" s="20"/>
      <c r="O154" s="20"/>
      <c r="P154" s="20"/>
      <c r="Q154" s="20"/>
      <c r="R154" s="1"/>
      <c r="S154" s="1"/>
      <c r="T154" s="1"/>
      <c r="U154" s="1"/>
      <c r="V154" s="1"/>
      <c r="W154" s="1"/>
      <c r="X154" s="1"/>
      <c r="Y154" s="1"/>
      <c r="Z154" s="1"/>
    </row>
    <row r="155" spans="1:26" x14ac:dyDescent="0.25">
      <c r="A155" s="1"/>
      <c r="B155" s="20" t="s">
        <v>143</v>
      </c>
      <c r="C155" s="20"/>
      <c r="D155" s="20"/>
      <c r="E155" s="20"/>
      <c r="F155" s="20"/>
      <c r="G155" s="20"/>
      <c r="H155" s="20"/>
      <c r="I155" s="20"/>
      <c r="J155" s="20"/>
      <c r="K155" s="20"/>
      <c r="L155" s="20"/>
      <c r="M155" s="20"/>
      <c r="N155" s="20"/>
      <c r="O155" s="20"/>
      <c r="P155" s="20"/>
      <c r="Q155" s="20"/>
      <c r="R155" s="1"/>
      <c r="S155" s="1"/>
      <c r="T155" s="1"/>
      <c r="U155" s="1"/>
      <c r="V155" s="1"/>
      <c r="W155" s="1"/>
      <c r="X155" s="1"/>
      <c r="Y155" s="1"/>
      <c r="Z155" s="1"/>
    </row>
    <row r="156" spans="1:26" x14ac:dyDescent="0.25">
      <c r="A156" s="1"/>
      <c r="B156" s="20"/>
      <c r="C156" s="20"/>
      <c r="D156" s="20"/>
      <c r="E156" s="20"/>
      <c r="F156" s="20"/>
      <c r="G156" s="20"/>
      <c r="H156" s="20"/>
      <c r="I156" s="20"/>
      <c r="J156" s="20"/>
      <c r="K156" s="20"/>
      <c r="L156" s="20"/>
      <c r="M156" s="20"/>
      <c r="N156" s="20"/>
      <c r="O156" s="20"/>
      <c r="P156" s="20"/>
      <c r="Q156" s="20"/>
      <c r="R156" s="1"/>
      <c r="S156" s="1"/>
      <c r="T156" s="1"/>
      <c r="U156" s="1"/>
      <c r="V156" s="1"/>
      <c r="W156" s="1"/>
      <c r="X156" s="1"/>
      <c r="Y156" s="1"/>
      <c r="Z156" s="1"/>
    </row>
    <row r="157" spans="1:26" x14ac:dyDescent="0.25">
      <c r="A157" s="1"/>
      <c r="B157" s="20"/>
      <c r="C157" s="20"/>
      <c r="D157" s="20"/>
      <c r="E157" s="20"/>
      <c r="F157" s="20"/>
      <c r="G157" s="20"/>
      <c r="H157" s="20"/>
      <c r="I157" s="20"/>
      <c r="J157" s="20"/>
      <c r="K157" s="20"/>
      <c r="L157" s="20"/>
      <c r="M157" s="20"/>
      <c r="N157" s="20"/>
      <c r="O157" s="20"/>
      <c r="P157" s="20"/>
      <c r="Q157" s="20"/>
      <c r="R157" s="1"/>
      <c r="S157" s="1"/>
      <c r="T157" s="1"/>
      <c r="U157" s="1"/>
      <c r="V157" s="1"/>
      <c r="W157" s="1"/>
      <c r="X157" s="1"/>
      <c r="Y157" s="1"/>
      <c r="Z157" s="1"/>
    </row>
    <row r="158" spans="1:26" x14ac:dyDescent="0.25">
      <c r="A158" s="1"/>
      <c r="B158" s="20"/>
      <c r="C158" s="20"/>
      <c r="D158" s="20"/>
      <c r="E158" s="20"/>
      <c r="F158" s="20"/>
      <c r="G158" s="20"/>
      <c r="H158" s="20"/>
      <c r="I158" s="20"/>
      <c r="J158" s="20"/>
      <c r="K158" s="20"/>
      <c r="L158" s="20"/>
      <c r="M158" s="20"/>
      <c r="N158" s="20"/>
      <c r="O158" s="20"/>
      <c r="P158" s="20"/>
      <c r="Q158" s="20"/>
      <c r="R158" s="1"/>
      <c r="S158" s="1"/>
      <c r="T158" s="1"/>
      <c r="U158" s="1"/>
      <c r="V158" s="1"/>
      <c r="W158" s="1"/>
      <c r="X158" s="1"/>
      <c r="Y158" s="1"/>
      <c r="Z158" s="1"/>
    </row>
    <row r="159" spans="1:26" x14ac:dyDescent="0.25">
      <c r="A159" s="1"/>
      <c r="B159" s="20"/>
      <c r="C159" s="20"/>
      <c r="D159" s="20"/>
      <c r="E159" s="20"/>
      <c r="F159" s="20"/>
      <c r="G159" s="20"/>
      <c r="H159" s="20"/>
      <c r="I159" s="20"/>
      <c r="J159" s="20"/>
      <c r="K159" s="20"/>
      <c r="L159" s="20"/>
      <c r="M159" s="20"/>
      <c r="N159" s="20"/>
      <c r="O159" s="20"/>
      <c r="P159" s="20"/>
      <c r="Q159" s="20"/>
      <c r="R159" s="1"/>
      <c r="S159" s="1"/>
      <c r="T159" s="1"/>
      <c r="U159" s="1"/>
      <c r="V159" s="1"/>
      <c r="W159" s="1"/>
      <c r="X159" s="1"/>
      <c r="Y159" s="1"/>
      <c r="Z159" s="1"/>
    </row>
    <row r="160" spans="1:26" x14ac:dyDescent="0.25">
      <c r="A160" s="1"/>
      <c r="B160" s="20"/>
      <c r="C160" s="20"/>
      <c r="D160" s="20"/>
      <c r="E160" s="20"/>
      <c r="F160" s="20"/>
      <c r="G160" s="20"/>
      <c r="H160" s="20"/>
      <c r="I160" s="20"/>
      <c r="J160" s="20"/>
      <c r="K160" s="20"/>
      <c r="L160" s="20"/>
      <c r="M160" s="20"/>
      <c r="N160" s="20"/>
      <c r="O160" s="20"/>
      <c r="P160" s="20"/>
      <c r="Q160" s="20"/>
      <c r="R160" s="1"/>
      <c r="S160" s="1"/>
      <c r="T160" s="1"/>
      <c r="U160" s="1"/>
      <c r="V160" s="1"/>
      <c r="W160" s="1"/>
      <c r="X160" s="1"/>
      <c r="Y160" s="1"/>
      <c r="Z160" s="1"/>
    </row>
    <row r="161" spans="1:26" x14ac:dyDescent="0.25">
      <c r="A161" s="1"/>
      <c r="B161" s="20"/>
      <c r="C161" s="20"/>
      <c r="D161" s="20"/>
      <c r="E161" s="20"/>
      <c r="F161" s="20"/>
      <c r="G161" s="20"/>
      <c r="H161" s="20"/>
      <c r="I161" s="20"/>
      <c r="J161" s="20"/>
      <c r="K161" s="20"/>
      <c r="L161" s="20"/>
      <c r="M161" s="20"/>
      <c r="N161" s="20"/>
      <c r="O161" s="20"/>
      <c r="P161" s="20"/>
      <c r="Q161" s="20"/>
      <c r="R161" s="1"/>
      <c r="S161" s="1"/>
      <c r="T161" s="1"/>
      <c r="U161" s="1"/>
      <c r="V161" s="1"/>
      <c r="W161" s="1"/>
      <c r="X161" s="1"/>
      <c r="Y161" s="1"/>
      <c r="Z161" s="1"/>
    </row>
    <row r="162" spans="1:26" x14ac:dyDescent="0.25">
      <c r="A162" s="1"/>
      <c r="B162" s="20"/>
      <c r="C162" s="20"/>
      <c r="D162" s="20"/>
      <c r="E162" s="20"/>
      <c r="F162" s="20"/>
      <c r="G162" s="20"/>
      <c r="H162" s="20"/>
      <c r="I162" s="20"/>
      <c r="J162" s="20"/>
      <c r="K162" s="20"/>
      <c r="L162" s="20"/>
      <c r="M162" s="20"/>
      <c r="N162" s="20"/>
      <c r="O162" s="20"/>
      <c r="P162" s="20"/>
      <c r="Q162" s="20"/>
      <c r="R162" s="1"/>
      <c r="S162" s="1"/>
      <c r="T162" s="1"/>
      <c r="U162" s="1"/>
      <c r="V162" s="1"/>
      <c r="W162" s="1"/>
      <c r="X162" s="1"/>
      <c r="Y162" s="1"/>
      <c r="Z162" s="1"/>
    </row>
    <row r="163" spans="1:26" x14ac:dyDescent="0.25">
      <c r="A163" s="1"/>
      <c r="B163" s="20"/>
      <c r="C163" s="20"/>
      <c r="D163" s="20"/>
      <c r="E163" s="20"/>
      <c r="F163" s="20"/>
      <c r="G163" s="20"/>
      <c r="H163" s="20"/>
      <c r="I163" s="20"/>
      <c r="J163" s="20"/>
      <c r="K163" s="20"/>
      <c r="L163" s="20"/>
      <c r="M163" s="20"/>
      <c r="N163" s="20"/>
      <c r="O163" s="20"/>
      <c r="P163" s="20"/>
      <c r="Q163" s="20"/>
      <c r="R163" s="1"/>
      <c r="S163" s="1"/>
      <c r="T163" s="1"/>
      <c r="U163" s="1"/>
      <c r="V163" s="1"/>
      <c r="W163" s="1"/>
      <c r="X163" s="1"/>
      <c r="Y163" s="1"/>
      <c r="Z163" s="1"/>
    </row>
    <row r="164" spans="1:26" x14ac:dyDescent="0.25">
      <c r="A164" s="1"/>
      <c r="B164" s="20"/>
      <c r="C164" s="20"/>
      <c r="D164" s="20"/>
      <c r="E164" s="20"/>
      <c r="F164" s="20"/>
      <c r="G164" s="20"/>
      <c r="H164" s="20"/>
      <c r="I164" s="20"/>
      <c r="J164" s="20"/>
      <c r="K164" s="20"/>
      <c r="L164" s="20"/>
      <c r="M164" s="20"/>
      <c r="N164" s="20"/>
      <c r="O164" s="20"/>
      <c r="P164" s="20"/>
      <c r="Q164" s="20"/>
      <c r="R164" s="1"/>
      <c r="S164" s="1"/>
      <c r="T164" s="1"/>
      <c r="U164" s="1"/>
      <c r="V164" s="1"/>
      <c r="W164" s="1"/>
      <c r="X164" s="1"/>
      <c r="Y164" s="1"/>
      <c r="Z164" s="1"/>
    </row>
    <row r="165" spans="1:26" x14ac:dyDescent="0.25">
      <c r="A165" s="1"/>
      <c r="B165" s="20"/>
      <c r="C165" s="20"/>
      <c r="D165" s="20"/>
      <c r="E165" s="20"/>
      <c r="F165" s="20"/>
      <c r="G165" s="20"/>
      <c r="H165" s="20"/>
      <c r="I165" s="20"/>
      <c r="J165" s="20"/>
      <c r="K165" s="20"/>
      <c r="L165" s="20"/>
      <c r="M165" s="20"/>
      <c r="N165" s="20"/>
      <c r="O165" s="20"/>
      <c r="P165" s="20"/>
      <c r="Q165" s="20"/>
      <c r="R165" s="1"/>
      <c r="S165" s="1"/>
      <c r="T165" s="1"/>
      <c r="U165" s="1"/>
      <c r="V165" s="1"/>
      <c r="W165" s="1"/>
      <c r="X165" s="1"/>
      <c r="Y165" s="1"/>
      <c r="Z165" s="1"/>
    </row>
    <row r="166" spans="1:26" x14ac:dyDescent="0.25">
      <c r="A166" s="1"/>
      <c r="B166" s="20"/>
      <c r="C166" s="20"/>
      <c r="D166" s="20"/>
      <c r="E166" s="20"/>
      <c r="F166" s="20"/>
      <c r="G166" s="20"/>
      <c r="H166" s="20"/>
      <c r="I166" s="20"/>
      <c r="J166" s="20"/>
      <c r="K166" s="20"/>
      <c r="L166" s="20"/>
      <c r="M166" s="20"/>
      <c r="N166" s="20"/>
      <c r="O166" s="20"/>
      <c r="P166" s="20"/>
      <c r="Q166" s="20"/>
      <c r="R166" s="1"/>
      <c r="S166" s="1"/>
      <c r="T166" s="1"/>
      <c r="U166" s="1"/>
      <c r="V166" s="1"/>
      <c r="W166" s="1"/>
      <c r="X166" s="1"/>
      <c r="Y166" s="1"/>
      <c r="Z166" s="1"/>
    </row>
    <row r="167" spans="1:26" x14ac:dyDescent="0.25">
      <c r="A167" s="1"/>
      <c r="B167" s="20"/>
      <c r="C167" s="20"/>
      <c r="D167" s="20"/>
      <c r="E167" s="20"/>
      <c r="F167" s="20"/>
      <c r="G167" s="20"/>
      <c r="H167" s="20"/>
      <c r="I167" s="20"/>
      <c r="J167" s="20"/>
      <c r="K167" s="20"/>
      <c r="L167" s="20"/>
      <c r="M167" s="20"/>
      <c r="N167" s="20"/>
      <c r="O167" s="20"/>
      <c r="P167" s="20"/>
      <c r="Q167" s="20"/>
      <c r="R167" s="1"/>
      <c r="S167" s="1"/>
      <c r="T167" s="1"/>
      <c r="U167" s="1"/>
      <c r="V167" s="1"/>
      <c r="W167" s="1"/>
      <c r="X167" s="1"/>
      <c r="Y167" s="1"/>
      <c r="Z167" s="1"/>
    </row>
    <row r="168" spans="1:26" x14ac:dyDescent="0.25">
      <c r="A168" s="1"/>
      <c r="B168" s="20"/>
      <c r="C168" s="20"/>
      <c r="D168" s="20"/>
      <c r="E168" s="20"/>
      <c r="F168" s="20"/>
      <c r="G168" s="20"/>
      <c r="H168" s="20"/>
      <c r="I168" s="20"/>
      <c r="J168" s="20"/>
      <c r="K168" s="20"/>
      <c r="L168" s="20"/>
      <c r="M168" s="20"/>
      <c r="N168" s="20"/>
      <c r="O168" s="20"/>
      <c r="P168" s="20"/>
      <c r="Q168" s="20"/>
      <c r="R168" s="1"/>
      <c r="S168" s="1"/>
      <c r="T168" s="1"/>
      <c r="U168" s="1"/>
      <c r="V168" s="1"/>
      <c r="W168" s="1"/>
      <c r="X168" s="1"/>
      <c r="Y168" s="1"/>
      <c r="Z168" s="1"/>
    </row>
    <row r="169" spans="1:26" x14ac:dyDescent="0.25">
      <c r="A169" s="1"/>
      <c r="B169" s="20"/>
      <c r="C169" s="20"/>
      <c r="D169" s="20"/>
      <c r="E169" s="20"/>
      <c r="F169" s="20"/>
      <c r="G169" s="20"/>
      <c r="H169" s="20"/>
      <c r="I169" s="20"/>
      <c r="J169" s="20"/>
      <c r="K169" s="20"/>
      <c r="L169" s="20"/>
      <c r="M169" s="20"/>
      <c r="N169" s="20"/>
      <c r="O169" s="20"/>
      <c r="P169" s="20"/>
      <c r="Q169" s="20"/>
      <c r="R169" s="1"/>
      <c r="S169" s="1"/>
      <c r="T169" s="1"/>
      <c r="U169" s="1"/>
      <c r="V169" s="1"/>
      <c r="W169" s="1"/>
      <c r="X169" s="1"/>
      <c r="Y169" s="1"/>
      <c r="Z169" s="1"/>
    </row>
    <row r="170" spans="1:26" x14ac:dyDescent="0.25">
      <c r="A170" s="1"/>
      <c r="B170" s="20"/>
      <c r="C170" s="20"/>
      <c r="D170" s="20"/>
      <c r="E170" s="20"/>
      <c r="F170" s="20"/>
      <c r="G170" s="20"/>
      <c r="H170" s="20"/>
      <c r="I170" s="20"/>
      <c r="J170" s="20"/>
      <c r="K170" s="20"/>
      <c r="L170" s="20"/>
      <c r="M170" s="20"/>
      <c r="N170" s="20"/>
      <c r="O170" s="20"/>
      <c r="P170" s="20"/>
      <c r="Q170" s="20"/>
      <c r="R170" s="1"/>
      <c r="S170" s="1"/>
      <c r="T170" s="1"/>
      <c r="U170" s="1"/>
      <c r="V170" s="1"/>
      <c r="W170" s="1"/>
      <c r="X170" s="1"/>
      <c r="Y170" s="1"/>
      <c r="Z170" s="1"/>
    </row>
    <row r="171" spans="1:26" x14ac:dyDescent="0.25">
      <c r="A171" s="1"/>
      <c r="B171" s="20"/>
      <c r="C171" s="20"/>
      <c r="D171" s="20"/>
      <c r="E171" s="20"/>
      <c r="F171" s="20"/>
      <c r="G171" s="20"/>
      <c r="H171" s="20"/>
      <c r="I171" s="20"/>
      <c r="J171" s="20"/>
      <c r="K171" s="20"/>
      <c r="L171" s="20"/>
      <c r="M171" s="20"/>
      <c r="N171" s="20"/>
      <c r="O171" s="20"/>
      <c r="P171" s="20"/>
      <c r="Q171" s="20"/>
      <c r="R171" s="1"/>
      <c r="S171" s="1"/>
      <c r="T171" s="1"/>
      <c r="U171" s="1"/>
      <c r="V171" s="1"/>
      <c r="W171" s="1"/>
      <c r="X171" s="1"/>
      <c r="Y171" s="1"/>
      <c r="Z171" s="1"/>
    </row>
    <row r="172" spans="1:26" x14ac:dyDescent="0.25">
      <c r="A172" s="1"/>
      <c r="B172" s="20"/>
      <c r="C172" s="20"/>
      <c r="D172" s="20"/>
      <c r="E172" s="20"/>
      <c r="F172" s="20"/>
      <c r="G172" s="20"/>
      <c r="H172" s="20"/>
      <c r="I172" s="20"/>
      <c r="J172" s="20"/>
      <c r="K172" s="20"/>
      <c r="L172" s="20"/>
      <c r="M172" s="20"/>
      <c r="N172" s="20"/>
      <c r="O172" s="20"/>
      <c r="P172" s="20"/>
      <c r="Q172" s="20"/>
      <c r="R172" s="1"/>
      <c r="S172" s="1"/>
      <c r="T172" s="1"/>
      <c r="U172" s="1"/>
      <c r="V172" s="1"/>
      <c r="W172" s="1"/>
      <c r="X172" s="1"/>
      <c r="Y172" s="1"/>
      <c r="Z172" s="1"/>
    </row>
    <row r="173" spans="1:26" x14ac:dyDescent="0.25">
      <c r="A173" s="1"/>
      <c r="B173" s="20"/>
      <c r="C173" s="20"/>
      <c r="D173" s="20"/>
      <c r="E173" s="20"/>
      <c r="F173" s="20"/>
      <c r="G173" s="20"/>
      <c r="H173" s="20"/>
      <c r="I173" s="20"/>
      <c r="J173" s="20"/>
      <c r="K173" s="20"/>
      <c r="L173" s="20"/>
      <c r="M173" s="20"/>
      <c r="N173" s="20"/>
      <c r="O173" s="20"/>
      <c r="P173" s="20"/>
      <c r="Q173" s="20"/>
      <c r="R173" s="1"/>
      <c r="S173" s="1"/>
      <c r="T173" s="1"/>
      <c r="U173" s="1"/>
      <c r="V173" s="1"/>
      <c r="W173" s="1"/>
      <c r="X173" s="1"/>
      <c r="Y173" s="1"/>
      <c r="Z173" s="1"/>
    </row>
    <row r="174" spans="1:26" x14ac:dyDescent="0.25">
      <c r="A174" s="1"/>
      <c r="B174" s="20"/>
      <c r="C174" s="20"/>
      <c r="D174" s="20"/>
      <c r="E174" s="20"/>
      <c r="F174" s="20"/>
      <c r="G174" s="20"/>
      <c r="H174" s="20"/>
      <c r="I174" s="20"/>
      <c r="J174" s="20"/>
      <c r="K174" s="20"/>
      <c r="L174" s="20"/>
      <c r="M174" s="20"/>
      <c r="N174" s="20"/>
      <c r="O174" s="20"/>
      <c r="P174" s="20"/>
      <c r="Q174" s="20"/>
      <c r="R174" s="1"/>
      <c r="S174" s="1"/>
      <c r="T174" s="1"/>
      <c r="U174" s="1"/>
      <c r="V174" s="1"/>
      <c r="W174" s="1"/>
      <c r="X174" s="1"/>
      <c r="Y174" s="1"/>
      <c r="Z174" s="1"/>
    </row>
  </sheetData>
  <mergeCells count="4">
    <mergeCell ref="D119:G119"/>
    <mergeCell ref="C49:G49"/>
    <mergeCell ref="C50:G50"/>
    <mergeCell ref="D84:G84"/>
  </mergeCells>
  <dataValidations disablePrompts="1" count="1">
    <dataValidation type="list" allowBlank="1" showInputMessage="1" showErrorMessage="1" sqref="C74:C75 C83:C87 C79 C107:C121">
      <formula1>$J$68:$J$70</formula1>
    </dataValidation>
  </dataValidations>
  <pageMargins left="0.7" right="0.7" top="0.75" bottom="0.75" header="0.3" footer="0.3"/>
  <pageSetup orientation="portrait" r:id="rId1"/>
  <rowBreaks count="1" manualBreakCount="1">
    <brk id="102"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1</xdr:col>
                    <xdr:colOff>203200</xdr:colOff>
                    <xdr:row>40</xdr:row>
                    <xdr:rowOff>69850</xdr:rowOff>
                  </from>
                  <to>
                    <xdr:col>4</xdr:col>
                    <xdr:colOff>279400</xdr:colOff>
                    <xdr:row>42</xdr:row>
                    <xdr:rowOff>69850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203200</xdr:colOff>
                    <xdr:row>42</xdr:row>
                    <xdr:rowOff>76200</xdr:rowOff>
                  </from>
                  <to>
                    <xdr:col>4</xdr:col>
                    <xdr:colOff>279400</xdr:colOff>
                    <xdr:row>44</xdr:row>
                    <xdr:rowOff>76200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4</xdr:col>
                    <xdr:colOff>1143000</xdr:colOff>
                    <xdr:row>40</xdr:row>
                    <xdr:rowOff>114300</xdr:rowOff>
                  </from>
                  <to>
                    <xdr:col>5</xdr:col>
                    <xdr:colOff>419100</xdr:colOff>
                    <xdr:row>42</xdr:row>
                    <xdr:rowOff>114300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4</xdr:col>
                    <xdr:colOff>1136650</xdr:colOff>
                    <xdr:row>42</xdr:row>
                    <xdr:rowOff>69850</xdr:rowOff>
                  </from>
                  <to>
                    <xdr:col>5</xdr:col>
                    <xdr:colOff>450850</xdr:colOff>
                    <xdr:row>44</xdr:row>
                    <xdr:rowOff>69850</xdr:rowOff>
                  </to>
                </anchor>
              </controlPr>
            </control>
          </mc:Choice>
        </mc:AlternateContent>
        <mc:AlternateContent xmlns:mc="http://schemas.openxmlformats.org/markup-compatibility/2006">
          <mc:Choice Requires="x14">
            <control shapeId="4110" r:id="rId8" name="Check Box 14">
              <controlPr defaultSize="0" autoFill="0" autoLine="0" autoPict="0">
                <anchor moveWithCells="1">
                  <from>
                    <xdr:col>4</xdr:col>
                    <xdr:colOff>1098550</xdr:colOff>
                    <xdr:row>29</xdr:row>
                    <xdr:rowOff>57150</xdr:rowOff>
                  </from>
                  <to>
                    <xdr:col>5</xdr:col>
                    <xdr:colOff>908050</xdr:colOff>
                    <xdr:row>31</xdr:row>
                    <xdr:rowOff>107950</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2</xdr:col>
                    <xdr:colOff>0</xdr:colOff>
                    <xdr:row>26</xdr:row>
                    <xdr:rowOff>0</xdr:rowOff>
                  </from>
                  <to>
                    <xdr:col>4</xdr:col>
                    <xdr:colOff>666750</xdr:colOff>
                    <xdr:row>28</xdr:row>
                    <xdr:rowOff>19050</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2</xdr:col>
                    <xdr:colOff>0</xdr:colOff>
                    <xdr:row>30</xdr:row>
                    <xdr:rowOff>0</xdr:rowOff>
                  </from>
                  <to>
                    <xdr:col>4</xdr:col>
                    <xdr:colOff>622300</xdr:colOff>
                    <xdr:row>32</xdr:row>
                    <xdr:rowOff>0</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2</xdr:col>
                    <xdr:colOff>0</xdr:colOff>
                    <xdr:row>32</xdr:row>
                    <xdr:rowOff>0</xdr:rowOff>
                  </from>
                  <to>
                    <xdr:col>4</xdr:col>
                    <xdr:colOff>622300</xdr:colOff>
                    <xdr:row>34</xdr:row>
                    <xdr:rowOff>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4</xdr:col>
                    <xdr:colOff>1098550</xdr:colOff>
                    <xdr:row>25</xdr:row>
                    <xdr:rowOff>127000</xdr:rowOff>
                  </from>
                  <to>
                    <xdr:col>6</xdr:col>
                    <xdr:colOff>133350</xdr:colOff>
                    <xdr:row>28</xdr:row>
                    <xdr:rowOff>19050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2</xdr:col>
                    <xdr:colOff>0</xdr:colOff>
                    <xdr:row>28</xdr:row>
                    <xdr:rowOff>12700</xdr:rowOff>
                  </from>
                  <to>
                    <xdr:col>4</xdr:col>
                    <xdr:colOff>685800</xdr:colOff>
                    <xdr:row>30</xdr:row>
                    <xdr:rowOff>12700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2</xdr:col>
                    <xdr:colOff>0</xdr:colOff>
                    <xdr:row>34</xdr:row>
                    <xdr:rowOff>0</xdr:rowOff>
                  </from>
                  <to>
                    <xdr:col>3</xdr:col>
                    <xdr:colOff>1009650</xdr:colOff>
                    <xdr:row>35</xdr:row>
                    <xdr:rowOff>146050</xdr:rowOff>
                  </to>
                </anchor>
              </controlPr>
            </control>
          </mc:Choice>
        </mc:AlternateContent>
        <mc:AlternateContent xmlns:mc="http://schemas.openxmlformats.org/markup-compatibility/2006">
          <mc:Choice Requires="x14">
            <control shapeId="4124" r:id="rId15" name="Check Box 28">
              <controlPr defaultSize="0" autoFill="0" autoLine="0" autoPict="0">
                <anchor moveWithCells="1">
                  <from>
                    <xdr:col>4</xdr:col>
                    <xdr:colOff>1098550</xdr:colOff>
                    <xdr:row>28</xdr:row>
                    <xdr:rowOff>31750</xdr:rowOff>
                  </from>
                  <to>
                    <xdr:col>5</xdr:col>
                    <xdr:colOff>488950</xdr:colOff>
                    <xdr:row>29</xdr:row>
                    <xdr:rowOff>107950</xdr:rowOff>
                  </to>
                </anchor>
              </controlPr>
            </control>
          </mc:Choice>
        </mc:AlternateContent>
        <mc:AlternateContent xmlns:mc="http://schemas.openxmlformats.org/markup-compatibility/2006">
          <mc:Choice Requires="x14">
            <control shapeId="4133" r:id="rId16" name="Check Box 37">
              <controlPr defaultSize="0" autoFill="0" autoLine="0" autoPict="0">
                <anchor moveWithCells="1">
                  <from>
                    <xdr:col>4</xdr:col>
                    <xdr:colOff>1098550</xdr:colOff>
                    <xdr:row>31</xdr:row>
                    <xdr:rowOff>88900</xdr:rowOff>
                  </from>
                  <to>
                    <xdr:col>5</xdr:col>
                    <xdr:colOff>590550</xdr:colOff>
                    <xdr:row>33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G31"/>
  <sheetViews>
    <sheetView showGridLines="0" zoomScaleNormal="100" workbookViewId="0">
      <selection activeCell="B22" sqref="B22"/>
    </sheetView>
  </sheetViews>
  <sheetFormatPr defaultColWidth="9.09765625" defaultRowHeight="11.5" x14ac:dyDescent="0.25"/>
  <cols>
    <col min="1" max="1" width="4.09765625" style="35" customWidth="1"/>
    <col min="2" max="2" width="57" style="35" customWidth="1"/>
    <col min="3" max="3" width="15.296875" style="35" customWidth="1"/>
    <col min="4" max="5" width="13" style="35" customWidth="1"/>
    <col min="6" max="6" width="40.59765625" style="35" customWidth="1"/>
    <col min="7" max="16384" width="9.09765625" style="35"/>
  </cols>
  <sheetData>
    <row r="2" spans="2:7" ht="20" x14ac:dyDescent="0.4">
      <c r="B2" s="34" t="s">
        <v>53</v>
      </c>
    </row>
    <row r="4" spans="2:7" ht="14" x14ac:dyDescent="0.3">
      <c r="B4" s="36" t="s">
        <v>54</v>
      </c>
      <c r="C4" s="37"/>
      <c r="D4" s="37"/>
      <c r="E4" s="37"/>
      <c r="F4" s="37"/>
    </row>
    <row r="5" spans="2:7" ht="14" x14ac:dyDescent="0.3">
      <c r="B5" s="36" t="s">
        <v>55</v>
      </c>
      <c r="C5" s="37"/>
      <c r="D5" s="37"/>
      <c r="E5" s="37"/>
      <c r="F5" s="37"/>
    </row>
    <row r="6" spans="2:7" ht="14" x14ac:dyDescent="0.3">
      <c r="B6" s="36"/>
      <c r="C6" s="37"/>
      <c r="D6" s="37"/>
      <c r="E6" s="37"/>
      <c r="F6" s="37"/>
    </row>
    <row r="7" spans="2:7" ht="14.25" customHeight="1" x14ac:dyDescent="0.25">
      <c r="B7" s="38" t="s">
        <v>56</v>
      </c>
      <c r="C7" s="38"/>
      <c r="D7" s="38"/>
      <c r="E7" s="38"/>
      <c r="F7" s="38"/>
    </row>
    <row r="9" spans="2:7" ht="13" x14ac:dyDescent="0.3">
      <c r="B9" s="39" t="s">
        <v>29</v>
      </c>
      <c r="C9" s="40" t="s">
        <v>30</v>
      </c>
      <c r="D9" s="39" t="s">
        <v>31</v>
      </c>
      <c r="E9" s="40" t="s">
        <v>32</v>
      </c>
      <c r="F9" s="39" t="s">
        <v>33</v>
      </c>
      <c r="G9" s="41"/>
    </row>
    <row r="10" spans="2:7" ht="23.5" x14ac:dyDescent="0.3">
      <c r="B10" s="42" t="s">
        <v>34</v>
      </c>
      <c r="C10" s="43"/>
      <c r="D10" s="42"/>
      <c r="E10" s="43"/>
      <c r="F10" s="42"/>
      <c r="G10" s="41"/>
    </row>
    <row r="11" spans="2:7" ht="12.5" x14ac:dyDescent="0.25">
      <c r="B11" s="44"/>
      <c r="C11" s="45"/>
      <c r="D11" s="44"/>
      <c r="E11" s="45"/>
      <c r="F11" s="44"/>
      <c r="G11" s="46"/>
    </row>
    <row r="12" spans="2:7" ht="12.5" x14ac:dyDescent="0.25">
      <c r="B12" s="44"/>
      <c r="C12" s="45"/>
      <c r="D12" s="44"/>
      <c r="E12" s="45"/>
      <c r="F12" s="44"/>
      <c r="G12" s="46"/>
    </row>
    <row r="13" spans="2:7" ht="12.5" x14ac:dyDescent="0.25">
      <c r="B13" s="44"/>
      <c r="C13" s="45"/>
      <c r="D13" s="44"/>
      <c r="E13" s="45"/>
      <c r="F13" s="44"/>
      <c r="G13" s="46"/>
    </row>
    <row r="14" spans="2:7" ht="12.5" x14ac:dyDescent="0.25">
      <c r="B14" s="44"/>
      <c r="C14" s="45"/>
      <c r="D14" s="44"/>
      <c r="E14" s="45"/>
      <c r="F14" s="44"/>
      <c r="G14" s="46"/>
    </row>
    <row r="15" spans="2:7" ht="12.5" x14ac:dyDescent="0.25">
      <c r="B15" s="47" t="s">
        <v>35</v>
      </c>
      <c r="C15" s="48"/>
      <c r="D15" s="49"/>
      <c r="E15" s="48"/>
      <c r="F15" s="49"/>
      <c r="G15" s="46"/>
    </row>
    <row r="16" spans="2:7" ht="12.5" x14ac:dyDescent="0.25">
      <c r="B16" s="44"/>
      <c r="C16" s="17"/>
      <c r="D16" s="44"/>
      <c r="E16" s="17"/>
      <c r="F16" s="44"/>
      <c r="G16" s="46"/>
    </row>
    <row r="17" spans="2:7" ht="12.5" x14ac:dyDescent="0.25">
      <c r="B17" s="44"/>
      <c r="C17" s="17"/>
      <c r="D17" s="44"/>
      <c r="E17" s="17"/>
      <c r="F17" s="44"/>
      <c r="G17" s="46"/>
    </row>
    <row r="18" spans="2:7" ht="12.5" x14ac:dyDescent="0.25">
      <c r="B18" s="44"/>
      <c r="C18" s="17"/>
      <c r="D18" s="44"/>
      <c r="E18" s="17"/>
      <c r="F18" s="44"/>
      <c r="G18" s="46"/>
    </row>
    <row r="19" spans="2:7" ht="12.5" x14ac:dyDescent="0.25">
      <c r="B19" s="50"/>
      <c r="C19" s="51"/>
      <c r="D19" s="50"/>
      <c r="E19" s="51"/>
      <c r="F19" s="50"/>
      <c r="G19" s="46"/>
    </row>
    <row r="20" spans="2:7" ht="12.5" x14ac:dyDescent="0.25">
      <c r="B20" s="42" t="s">
        <v>36</v>
      </c>
      <c r="C20" s="45"/>
      <c r="D20" s="44"/>
      <c r="E20" s="45"/>
      <c r="F20" s="44"/>
      <c r="G20" s="46"/>
    </row>
    <row r="21" spans="2:7" ht="12.5" x14ac:dyDescent="0.25">
      <c r="B21" s="44"/>
      <c r="C21" s="45"/>
      <c r="D21" s="44"/>
      <c r="E21" s="45"/>
      <c r="F21" s="44"/>
      <c r="G21" s="46"/>
    </row>
    <row r="22" spans="2:7" ht="12.5" x14ac:dyDescent="0.25">
      <c r="B22" s="44"/>
      <c r="C22" s="45"/>
      <c r="D22" s="44"/>
      <c r="E22" s="45"/>
      <c r="F22" s="44"/>
      <c r="G22" s="46"/>
    </row>
    <row r="23" spans="2:7" ht="12.5" x14ac:dyDescent="0.25">
      <c r="B23" s="44"/>
      <c r="C23" s="45"/>
      <c r="D23" s="44"/>
      <c r="E23" s="45"/>
      <c r="F23" s="44"/>
      <c r="G23" s="46"/>
    </row>
    <row r="24" spans="2:7" ht="12.5" x14ac:dyDescent="0.25">
      <c r="B24" s="44"/>
      <c r="C24" s="45"/>
      <c r="D24" s="44"/>
      <c r="E24" s="45"/>
      <c r="F24" s="44"/>
      <c r="G24" s="46"/>
    </row>
    <row r="25" spans="2:7" ht="12.5" x14ac:dyDescent="0.25">
      <c r="B25" s="47" t="s">
        <v>37</v>
      </c>
      <c r="C25" s="48"/>
      <c r="D25" s="49"/>
      <c r="E25" s="48"/>
      <c r="F25" s="49"/>
      <c r="G25" s="46"/>
    </row>
    <row r="26" spans="2:7" ht="12.5" x14ac:dyDescent="0.25">
      <c r="B26" s="44"/>
      <c r="C26" s="17"/>
      <c r="D26" s="44"/>
      <c r="E26" s="17"/>
      <c r="F26" s="44"/>
      <c r="G26" s="46"/>
    </row>
    <row r="27" spans="2:7" ht="12.5" x14ac:dyDescent="0.25">
      <c r="B27" s="44"/>
      <c r="C27" s="17"/>
      <c r="D27" s="44"/>
      <c r="E27" s="17"/>
      <c r="F27" s="44"/>
      <c r="G27" s="46"/>
    </row>
    <row r="28" spans="2:7" ht="12.5" x14ac:dyDescent="0.25">
      <c r="B28" s="44"/>
      <c r="C28" s="17"/>
      <c r="D28" s="44"/>
      <c r="E28" s="17"/>
      <c r="F28" s="44"/>
      <c r="G28" s="46"/>
    </row>
    <row r="29" spans="2:7" ht="12.5" x14ac:dyDescent="0.25">
      <c r="B29" s="50"/>
      <c r="C29" s="51"/>
      <c r="D29" s="50"/>
      <c r="E29" s="51"/>
      <c r="F29" s="50"/>
      <c r="G29" s="46"/>
    </row>
    <row r="30" spans="2:7" ht="12.5" x14ac:dyDescent="0.25">
      <c r="B30" s="52"/>
      <c r="C30" s="52"/>
      <c r="D30" s="52"/>
      <c r="E30" s="52"/>
      <c r="F30" s="52"/>
      <c r="G30" s="46"/>
    </row>
    <row r="31" spans="2:7" x14ac:dyDescent="0.25">
      <c r="B31" s="53"/>
      <c r="C31" s="53"/>
      <c r="D31" s="53"/>
      <c r="E31" s="53"/>
      <c r="F31" s="52"/>
    </row>
  </sheetData>
  <pageMargins left="0.7" right="0.7" top="0.75" bottom="0.75" header="0.3" footer="0.3"/>
  <pageSetup paperSize="9"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S53"/>
  <sheetViews>
    <sheetView showGridLines="0" tabSelected="1" zoomScaleNormal="100" workbookViewId="0">
      <selection activeCell="B19" sqref="B19:B21"/>
    </sheetView>
  </sheetViews>
  <sheetFormatPr defaultColWidth="10.296875" defaultRowHeight="12.5" x14ac:dyDescent="0.25"/>
  <cols>
    <col min="1" max="1" width="8" style="151" customWidth="1"/>
    <col min="2" max="2" width="30.3984375" style="150" customWidth="1"/>
    <col min="3" max="3" width="18.69921875" style="150" customWidth="1"/>
    <col min="4" max="4" width="61" style="150" customWidth="1"/>
    <col min="5" max="16384" width="10.296875" style="150"/>
  </cols>
  <sheetData>
    <row r="1" spans="2:19" s="2" customFormat="1" ht="14.65" customHeight="1" x14ac:dyDescent="0.25"/>
    <row r="2" spans="2:19" s="2" customFormat="1" ht="14.65" customHeight="1" x14ac:dyDescent="0.25"/>
    <row r="3" spans="2:19" s="2" customFormat="1" ht="14.65" customHeight="1" x14ac:dyDescent="0.35">
      <c r="E3" s="190"/>
      <c r="F3" s="188"/>
      <c r="G3" s="188"/>
      <c r="H3" s="188"/>
      <c r="I3" s="188"/>
      <c r="J3" s="188"/>
      <c r="K3" s="188"/>
      <c r="L3" s="188"/>
      <c r="M3" s="188"/>
      <c r="N3" s="188"/>
      <c r="O3" s="188"/>
      <c r="P3" s="188"/>
      <c r="Q3" s="188"/>
      <c r="R3" s="188"/>
      <c r="S3" s="188"/>
    </row>
    <row r="4" spans="2:19" s="2" customFormat="1" ht="14.65" customHeight="1" x14ac:dyDescent="0.25">
      <c r="E4" s="188"/>
      <c r="F4" s="188"/>
      <c r="G4" s="188"/>
      <c r="H4" s="188"/>
      <c r="I4" s="188"/>
      <c r="J4" s="188"/>
      <c r="K4" s="188"/>
      <c r="L4" s="188"/>
      <c r="M4" s="188"/>
      <c r="N4" s="188"/>
      <c r="O4" s="188"/>
      <c r="P4" s="188"/>
      <c r="Q4" s="188"/>
      <c r="R4" s="188"/>
      <c r="S4" s="188"/>
    </row>
    <row r="5" spans="2:19" s="2" customFormat="1" ht="14.65" customHeight="1" x14ac:dyDescent="0.25">
      <c r="E5" s="188"/>
      <c r="F5" s="188"/>
      <c r="G5" s="188"/>
      <c r="H5" s="188"/>
      <c r="I5" s="188"/>
      <c r="J5" s="188"/>
      <c r="K5" s="188"/>
      <c r="L5" s="188"/>
      <c r="M5" s="188"/>
      <c r="N5" s="188"/>
      <c r="O5" s="188"/>
      <c r="P5" s="188"/>
      <c r="Q5" s="188"/>
      <c r="R5" s="188"/>
      <c r="S5" s="188"/>
    </row>
    <row r="6" spans="2:19" s="2" customFormat="1" ht="14.65" customHeight="1" x14ac:dyDescent="0.25">
      <c r="E6" s="188"/>
      <c r="F6" s="188"/>
      <c r="G6" s="188"/>
      <c r="H6" s="188"/>
      <c r="I6" s="188"/>
      <c r="J6" s="188"/>
      <c r="K6" s="189"/>
      <c r="L6" s="188"/>
      <c r="M6" s="188"/>
      <c r="N6" s="188"/>
      <c r="O6" s="188"/>
      <c r="P6" s="188"/>
      <c r="Q6" s="188"/>
      <c r="R6" s="188"/>
      <c r="S6" s="188"/>
    </row>
    <row r="7" spans="2:19" s="2" customFormat="1" ht="14.65" customHeight="1" x14ac:dyDescent="0.25">
      <c r="E7" s="188"/>
      <c r="F7" s="188"/>
      <c r="G7" s="188"/>
      <c r="H7" s="188"/>
      <c r="I7" s="188"/>
      <c r="J7" s="188"/>
      <c r="K7" s="189"/>
      <c r="L7" s="188"/>
      <c r="M7" s="188"/>
      <c r="N7" s="188"/>
      <c r="O7" s="188"/>
      <c r="P7" s="188"/>
      <c r="Q7" s="188"/>
      <c r="R7" s="188"/>
      <c r="S7" s="188"/>
    </row>
    <row r="8" spans="2:19" ht="14.65" customHeight="1" x14ac:dyDescent="0.3">
      <c r="D8" s="177"/>
    </row>
    <row r="9" spans="2:19" ht="14.65" customHeight="1" x14ac:dyDescent="0.3">
      <c r="D9" s="177"/>
    </row>
    <row r="10" spans="2:19" ht="14.65" customHeight="1" x14ac:dyDescent="0.3">
      <c r="D10" s="177"/>
      <c r="F10" s="187"/>
    </row>
    <row r="11" spans="2:19" s="182" customFormat="1" ht="25.15" customHeight="1" x14ac:dyDescent="0.4">
      <c r="B11" s="186" t="s">
        <v>300</v>
      </c>
      <c r="C11" s="185"/>
      <c r="D11" s="185"/>
      <c r="E11" s="183"/>
      <c r="F11" s="183"/>
      <c r="G11" s="183"/>
      <c r="H11" s="183"/>
      <c r="I11" s="183"/>
      <c r="J11" s="183"/>
      <c r="K11" s="184"/>
      <c r="L11" s="183"/>
      <c r="M11" s="183"/>
      <c r="N11" s="183"/>
      <c r="O11" s="183"/>
      <c r="P11" s="183"/>
      <c r="Q11" s="183"/>
      <c r="R11" s="183"/>
      <c r="S11" s="183"/>
    </row>
    <row r="12" spans="2:19" s="180" customFormat="1" ht="14.65" customHeight="1" x14ac:dyDescent="0.4">
      <c r="C12" s="181"/>
    </row>
    <row r="13" spans="2:19" s="178" customFormat="1" ht="15.75" customHeight="1" x14ac:dyDescent="0.25">
      <c r="D13" s="179"/>
    </row>
    <row r="14" spans="2:19" ht="29.25" customHeight="1" x14ac:dyDescent="0.3">
      <c r="D14" s="177"/>
    </row>
    <row r="15" spans="2:19" ht="29.25" customHeight="1" x14ac:dyDescent="0.3">
      <c r="D15" s="177"/>
    </row>
    <row r="16" spans="2:19" ht="25.9" customHeight="1" x14ac:dyDescent="0.25">
      <c r="B16" s="175"/>
      <c r="C16" s="174"/>
      <c r="D16" s="176"/>
    </row>
    <row r="17" spans="2:4" ht="19.149999999999999" customHeight="1" x14ac:dyDescent="0.25">
      <c r="B17" s="175" t="s">
        <v>156</v>
      </c>
      <c r="C17" s="174"/>
      <c r="D17" s="173" t="s">
        <v>292</v>
      </c>
    </row>
    <row r="18" spans="2:4" ht="51.65" customHeight="1" x14ac:dyDescent="0.25">
      <c r="B18" s="172" t="s">
        <v>155</v>
      </c>
      <c r="C18" s="171"/>
      <c r="D18" s="170" t="s">
        <v>154</v>
      </c>
    </row>
    <row r="19" spans="2:4" ht="42" customHeight="1" x14ac:dyDescent="0.25">
      <c r="B19" s="579" t="s">
        <v>153</v>
      </c>
      <c r="C19" s="169"/>
      <c r="D19" s="168" t="s">
        <v>152</v>
      </c>
    </row>
    <row r="20" spans="2:4" ht="42" customHeight="1" x14ac:dyDescent="0.25">
      <c r="B20" s="580"/>
      <c r="C20" s="167"/>
      <c r="D20" s="166" t="s">
        <v>151</v>
      </c>
    </row>
    <row r="21" spans="2:4" ht="49.15" customHeight="1" x14ac:dyDescent="0.25">
      <c r="B21" s="581"/>
      <c r="C21" s="165"/>
      <c r="D21" s="164" t="s">
        <v>150</v>
      </c>
    </row>
    <row r="22" spans="2:4" ht="78" customHeight="1" x14ac:dyDescent="0.25">
      <c r="B22" s="163" t="s">
        <v>149</v>
      </c>
      <c r="C22" s="162"/>
      <c r="D22" s="161" t="s">
        <v>148</v>
      </c>
    </row>
    <row r="25" spans="2:4" x14ac:dyDescent="0.25">
      <c r="B25" s="160"/>
      <c r="C25" s="160"/>
      <c r="D25" s="160"/>
    </row>
    <row r="26" spans="2:4" ht="13" x14ac:dyDescent="0.25">
      <c r="B26" s="159" t="s">
        <v>147</v>
      </c>
      <c r="C26" s="158"/>
      <c r="D26" s="157"/>
    </row>
    <row r="27" spans="2:4" x14ac:dyDescent="0.25">
      <c r="B27" s="55" t="s">
        <v>57</v>
      </c>
      <c r="C27" s="55"/>
      <c r="D27" s="54"/>
    </row>
    <row r="28" spans="2:4" x14ac:dyDescent="0.25">
      <c r="B28" s="56" t="s">
        <v>58</v>
      </c>
      <c r="C28" s="56"/>
      <c r="D28" s="56"/>
    </row>
    <row r="29" spans="2:4" x14ac:dyDescent="0.25">
      <c r="B29" s="156" t="s">
        <v>146</v>
      </c>
    </row>
    <row r="30" spans="2:4" x14ac:dyDescent="0.25">
      <c r="B30" s="155" t="s">
        <v>59</v>
      </c>
      <c r="C30" s="155"/>
      <c r="D30" s="57"/>
    </row>
    <row r="31" spans="2:4" x14ac:dyDescent="0.25">
      <c r="B31" s="534" t="s">
        <v>145</v>
      </c>
      <c r="C31" s="534"/>
      <c r="D31" s="534"/>
    </row>
    <row r="32" spans="2:4" x14ac:dyDescent="0.25">
      <c r="B32" s="154" t="s">
        <v>144</v>
      </c>
      <c r="C32" s="153"/>
      <c r="D32" s="153"/>
    </row>
    <row r="40" spans="5:5" x14ac:dyDescent="0.25">
      <c r="E40" s="152"/>
    </row>
    <row r="41" spans="5:5" x14ac:dyDescent="0.25">
      <c r="E41" s="152"/>
    </row>
    <row r="42" spans="5:5" x14ac:dyDescent="0.25">
      <c r="E42" s="152"/>
    </row>
    <row r="43" spans="5:5" x14ac:dyDescent="0.25">
      <c r="E43" s="152"/>
    </row>
    <row r="44" spans="5:5" x14ac:dyDescent="0.25">
      <c r="E44" s="152"/>
    </row>
    <row r="48" spans="5:5" x14ac:dyDescent="0.25">
      <c r="E48" s="152"/>
    </row>
    <row r="51" spans="5:5" x14ac:dyDescent="0.25">
      <c r="E51" s="152"/>
    </row>
    <row r="52" spans="5:5" x14ac:dyDescent="0.25">
      <c r="E52" s="152"/>
    </row>
    <row r="53" spans="5:5" x14ac:dyDescent="0.25">
      <c r="E53" s="152"/>
    </row>
  </sheetData>
  <mergeCells count="1">
    <mergeCell ref="B19:B21"/>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autoPageBreaks="0" fitToPage="1"/>
  </sheetPr>
  <dimension ref="A1:AE178"/>
  <sheetViews>
    <sheetView showGridLines="0" zoomScaleNormal="100" workbookViewId="0"/>
  </sheetViews>
  <sheetFormatPr defaultColWidth="9" defaultRowHeight="12.5" x14ac:dyDescent="0.25"/>
  <cols>
    <col min="1" max="1" width="4.296875" style="259" customWidth="1"/>
    <col min="2" max="2" width="30.3984375" style="259" customWidth="1"/>
    <col min="3" max="3" width="17.09765625" style="259" customWidth="1"/>
    <col min="4" max="7" width="10.296875" style="259" bestFit="1" customWidth="1"/>
    <col min="8" max="8" width="10.296875" style="259" customWidth="1"/>
    <col min="9" max="9" width="13.8984375" style="259" customWidth="1"/>
    <col min="10" max="10" width="17.69921875" style="259" customWidth="1"/>
    <col min="11" max="11" width="17.3984375" style="259" customWidth="1"/>
    <col min="12" max="13" width="10.296875" style="259" bestFit="1" customWidth="1"/>
    <col min="14" max="14" width="11.3984375" style="259" customWidth="1"/>
    <col min="15" max="15" width="10.296875" style="259" bestFit="1" customWidth="1"/>
    <col min="16" max="16" width="9.69921875" style="259" customWidth="1"/>
    <col min="17" max="17" width="4.3984375" style="259" customWidth="1"/>
    <col min="18" max="18" width="9" style="259"/>
    <col min="19" max="20" width="10.296875" style="259" bestFit="1" customWidth="1"/>
    <col min="21" max="21" width="9" style="259"/>
    <col min="22" max="26" width="10.296875" style="259" bestFit="1" customWidth="1"/>
    <col min="27" max="30" width="9" style="259"/>
    <col min="31" max="31" width="13.69921875" style="259" bestFit="1" customWidth="1"/>
    <col min="32" max="16384" width="9" style="259"/>
  </cols>
  <sheetData>
    <row r="1" spans="1:19" s="2" customFormat="1" ht="15.65" customHeight="1" x14ac:dyDescent="0.25"/>
    <row r="2" spans="1:19" s="2" customFormat="1" ht="14.65" customHeight="1" x14ac:dyDescent="0.25"/>
    <row r="3" spans="1:19" s="2" customFormat="1" ht="14.65" customHeight="1" x14ac:dyDescent="0.35">
      <c r="E3" s="190"/>
      <c r="F3" s="188"/>
      <c r="G3" s="188"/>
      <c r="H3" s="188"/>
      <c r="I3" s="188"/>
      <c r="J3" s="188"/>
      <c r="K3" s="188"/>
      <c r="L3" s="188"/>
      <c r="M3" s="188"/>
      <c r="N3" s="188"/>
      <c r="O3" s="188"/>
      <c r="P3" s="188"/>
      <c r="Q3" s="188"/>
      <c r="R3" s="188"/>
      <c r="S3" s="188"/>
    </row>
    <row r="4" spans="1:19" s="2" customFormat="1" ht="14.65" customHeight="1" x14ac:dyDescent="0.25">
      <c r="E4" s="188"/>
      <c r="F4" s="188"/>
      <c r="G4" s="188"/>
      <c r="H4" s="188"/>
      <c r="I4" s="188"/>
      <c r="J4" s="188"/>
      <c r="K4" s="188"/>
      <c r="L4" s="188"/>
      <c r="M4" s="188"/>
      <c r="N4" s="188"/>
      <c r="O4" s="188"/>
      <c r="P4" s="188"/>
      <c r="Q4" s="188"/>
      <c r="R4" s="188"/>
      <c r="S4" s="188"/>
    </row>
    <row r="5" spans="1:19" s="2" customFormat="1" ht="14.65" customHeight="1" x14ac:dyDescent="0.25">
      <c r="E5" s="188"/>
      <c r="F5" s="188"/>
      <c r="G5" s="188"/>
      <c r="H5" s="188"/>
      <c r="I5" s="188"/>
      <c r="J5" s="188"/>
      <c r="K5" s="188"/>
      <c r="L5" s="188"/>
      <c r="M5" s="188"/>
      <c r="N5" s="188"/>
      <c r="O5" s="188"/>
      <c r="P5" s="188"/>
      <c r="Q5" s="188"/>
      <c r="R5" s="188"/>
      <c r="S5" s="188"/>
    </row>
    <row r="6" spans="1:19" s="2" customFormat="1" ht="14.65" customHeight="1" x14ac:dyDescent="0.25">
      <c r="E6" s="188"/>
      <c r="F6" s="188"/>
      <c r="G6" s="188"/>
      <c r="H6" s="188"/>
      <c r="I6" s="188"/>
      <c r="J6" s="188"/>
      <c r="K6" s="189"/>
      <c r="L6" s="188"/>
      <c r="M6" s="188"/>
      <c r="N6" s="188"/>
      <c r="O6" s="188"/>
      <c r="P6" s="188"/>
      <c r="Q6" s="188"/>
      <c r="R6" s="188"/>
      <c r="S6" s="188"/>
    </row>
    <row r="7" spans="1:19" s="2" customFormat="1" ht="14.65" customHeight="1" x14ac:dyDescent="0.25">
      <c r="E7" s="188"/>
      <c r="F7" s="188"/>
      <c r="G7" s="188"/>
      <c r="H7" s="188"/>
      <c r="I7" s="188"/>
      <c r="J7" s="188"/>
      <c r="K7" s="189"/>
      <c r="L7" s="188"/>
      <c r="M7" s="188"/>
      <c r="N7" s="188"/>
      <c r="O7" s="188"/>
      <c r="P7" s="188"/>
      <c r="Q7" s="188"/>
      <c r="R7" s="188"/>
      <c r="S7" s="188"/>
    </row>
    <row r="8" spans="1:19" s="150" customFormat="1" ht="14.65" customHeight="1" x14ac:dyDescent="0.3">
      <c r="A8" s="151"/>
      <c r="D8" s="177"/>
    </row>
    <row r="9" spans="1:19" s="150" customFormat="1" ht="14.65" customHeight="1" x14ac:dyDescent="0.3">
      <c r="A9" s="151"/>
      <c r="D9" s="177"/>
    </row>
    <row r="10" spans="1:19" s="150" customFormat="1" ht="14.65" customHeight="1" x14ac:dyDescent="0.3">
      <c r="A10" s="151"/>
      <c r="D10" s="177"/>
      <c r="F10" s="187"/>
    </row>
    <row r="11" spans="1:19" s="182" customFormat="1" ht="25.15" customHeight="1" x14ac:dyDescent="0.4">
      <c r="B11" s="186" t="s">
        <v>212</v>
      </c>
      <c r="C11" s="185"/>
      <c r="D11" s="185"/>
      <c r="E11" s="183"/>
      <c r="F11" s="183"/>
      <c r="G11" s="183"/>
      <c r="H11" s="183"/>
      <c r="I11" s="183"/>
      <c r="J11" s="183"/>
      <c r="K11" s="184"/>
      <c r="L11" s="183"/>
      <c r="M11" s="183"/>
      <c r="N11" s="183"/>
      <c r="O11" s="183"/>
      <c r="P11" s="183"/>
      <c r="Q11" s="183"/>
      <c r="R11" s="183"/>
      <c r="S11" s="183"/>
    </row>
    <row r="12" spans="1:19" s="180" customFormat="1" ht="14.65" customHeight="1" x14ac:dyDescent="0.4">
      <c r="C12" s="181"/>
    </row>
    <row r="14" spans="1:19" ht="13" x14ac:dyDescent="0.3">
      <c r="F14" s="307"/>
      <c r="G14" s="550" t="s">
        <v>304</v>
      </c>
      <c r="H14" s="307"/>
      <c r="I14" s="307"/>
      <c r="J14" s="307"/>
      <c r="K14" s="307"/>
      <c r="L14" s="307"/>
      <c r="M14" s="307"/>
      <c r="N14" s="307"/>
      <c r="O14" s="307"/>
      <c r="P14" s="307"/>
      <c r="Q14" s="307"/>
      <c r="R14" s="549" t="s">
        <v>303</v>
      </c>
    </row>
    <row r="15" spans="1:19" ht="13" x14ac:dyDescent="0.3">
      <c r="F15" s="307"/>
      <c r="G15" s="550"/>
      <c r="H15" s="307"/>
      <c r="I15" s="307"/>
      <c r="J15" s="307"/>
      <c r="K15" s="307"/>
      <c r="L15" s="307"/>
      <c r="M15" s="307"/>
      <c r="N15" s="307"/>
      <c r="O15" s="307"/>
      <c r="P15" s="307"/>
      <c r="Q15" s="307"/>
    </row>
    <row r="16" spans="1:19" ht="23" x14ac:dyDescent="0.25">
      <c r="B16" s="306" t="s">
        <v>159</v>
      </c>
      <c r="C16" s="305" t="str">
        <f>I47</f>
        <v>Proportion of sales ethanol</v>
      </c>
      <c r="D16" s="261"/>
      <c r="E16" s="261"/>
      <c r="F16" s="261"/>
      <c r="G16" s="261"/>
      <c r="H16" s="261"/>
      <c r="I16" s="261"/>
      <c r="J16" s="261"/>
      <c r="K16" s="261"/>
      <c r="L16" s="261"/>
      <c r="M16" s="261"/>
      <c r="N16" s="261"/>
      <c r="O16" s="261"/>
      <c r="P16" s="261"/>
      <c r="Q16" s="261"/>
      <c r="R16" s="261"/>
    </row>
    <row r="17" spans="2:18" x14ac:dyDescent="0.25">
      <c r="B17" s="303">
        <v>2016</v>
      </c>
      <c r="C17" s="302">
        <f t="shared" ref="C17:C22" si="0">AVERAGEIFS(M:M,J:J,B17)</f>
        <v>0.24713744004575758</v>
      </c>
      <c r="D17" s="261"/>
      <c r="E17" s="204"/>
      <c r="F17" s="261"/>
      <c r="G17" s="261"/>
      <c r="H17" s="261"/>
      <c r="I17" s="261"/>
      <c r="J17" s="261"/>
      <c r="K17" s="261"/>
      <c r="L17" s="261"/>
      <c r="M17" s="261"/>
      <c r="N17" s="261"/>
      <c r="O17" s="261"/>
      <c r="P17" s="261"/>
      <c r="Q17" s="261"/>
      <c r="R17" s="261"/>
    </row>
    <row r="18" spans="2:18" x14ac:dyDescent="0.25">
      <c r="B18" s="304">
        <v>2017</v>
      </c>
      <c r="C18" s="302">
        <f t="shared" si="0"/>
        <v>0.23941446974214708</v>
      </c>
      <c r="D18" s="261"/>
      <c r="E18" s="261"/>
      <c r="F18" s="261"/>
      <c r="G18" s="261"/>
      <c r="H18" s="261"/>
      <c r="I18" s="261"/>
      <c r="J18" s="261"/>
      <c r="K18" s="261"/>
      <c r="L18" s="261"/>
      <c r="M18" s="261"/>
      <c r="N18" s="261"/>
      <c r="O18" s="261"/>
      <c r="P18" s="261"/>
      <c r="Q18" s="261"/>
      <c r="R18" s="261"/>
    </row>
    <row r="19" spans="2:18" x14ac:dyDescent="0.25">
      <c r="B19" s="303">
        <v>2018</v>
      </c>
      <c r="C19" s="302">
        <f t="shared" si="0"/>
        <v>0.2471934663027241</v>
      </c>
      <c r="D19" s="261"/>
      <c r="E19" s="261"/>
      <c r="F19" s="261"/>
      <c r="G19" s="261"/>
      <c r="H19" s="261"/>
      <c r="I19" s="261"/>
      <c r="J19" s="261"/>
      <c r="K19" s="261"/>
      <c r="L19" s="261"/>
      <c r="M19" s="261"/>
      <c r="N19" s="261"/>
      <c r="O19" s="261"/>
      <c r="P19" s="261"/>
      <c r="Q19" s="261"/>
      <c r="R19" s="261"/>
    </row>
    <row r="20" spans="2:18" x14ac:dyDescent="0.25">
      <c r="B20" s="303">
        <v>2019</v>
      </c>
      <c r="C20" s="448">
        <f t="shared" si="0"/>
        <v>0.25206212968288016</v>
      </c>
      <c r="F20" s="261"/>
      <c r="G20" s="261"/>
      <c r="H20" s="261"/>
      <c r="I20" s="261"/>
      <c r="J20" s="261"/>
      <c r="K20" s="261"/>
      <c r="L20" s="261"/>
      <c r="M20" s="261"/>
      <c r="N20" s="261"/>
      <c r="O20" s="261"/>
      <c r="P20" s="261"/>
      <c r="Q20" s="261"/>
    </row>
    <row r="21" spans="2:18" x14ac:dyDescent="0.25">
      <c r="B21" s="450">
        <v>2020</v>
      </c>
      <c r="C21" s="302">
        <f t="shared" si="0"/>
        <v>0.2402867025599128</v>
      </c>
      <c r="F21" s="261"/>
      <c r="G21" s="261"/>
      <c r="H21" s="261"/>
      <c r="I21" s="261"/>
      <c r="J21" s="261"/>
      <c r="K21" s="261"/>
      <c r="L21" s="261"/>
      <c r="M21" s="261"/>
      <c r="N21" s="261"/>
      <c r="O21" s="261"/>
      <c r="P21" s="261"/>
      <c r="Q21" s="261"/>
    </row>
    <row r="22" spans="2:18" x14ac:dyDescent="0.25">
      <c r="B22" s="449">
        <v>2021</v>
      </c>
      <c r="C22" s="448">
        <f t="shared" si="0"/>
        <v>0.20781979537173981</v>
      </c>
      <c r="D22" s="259" t="s">
        <v>279</v>
      </c>
      <c r="F22" s="261"/>
      <c r="G22" s="261"/>
      <c r="H22" s="261"/>
      <c r="I22" s="261"/>
      <c r="J22" s="261"/>
      <c r="K22" s="261"/>
      <c r="L22" s="261"/>
      <c r="M22" s="261"/>
      <c r="N22" s="261"/>
      <c r="O22" s="261"/>
      <c r="P22" s="261"/>
      <c r="Q22" s="261"/>
    </row>
    <row r="23" spans="2:18" x14ac:dyDescent="0.25">
      <c r="C23" s="300"/>
      <c r="F23" s="261"/>
      <c r="G23" s="261"/>
      <c r="H23" s="261"/>
      <c r="I23" s="261"/>
      <c r="J23" s="261"/>
      <c r="K23" s="261"/>
      <c r="L23" s="261"/>
      <c r="M23" s="261"/>
      <c r="N23" s="261"/>
      <c r="O23" s="261"/>
      <c r="P23" s="261"/>
      <c r="Q23" s="261"/>
    </row>
    <row r="24" spans="2:18" x14ac:dyDescent="0.25">
      <c r="C24" s="301"/>
      <c r="F24" s="261"/>
      <c r="G24" s="261"/>
      <c r="H24" s="261"/>
      <c r="I24" s="261"/>
      <c r="J24" s="261"/>
      <c r="K24" s="261"/>
      <c r="L24" s="261"/>
      <c r="M24" s="261"/>
      <c r="N24" s="261"/>
      <c r="O24" s="261"/>
      <c r="P24" s="261"/>
      <c r="Q24" s="261"/>
    </row>
    <row r="25" spans="2:18" x14ac:dyDescent="0.25">
      <c r="C25" s="300"/>
      <c r="F25" s="261"/>
      <c r="G25" s="261"/>
      <c r="H25" s="261"/>
      <c r="I25" s="261"/>
      <c r="J25" s="261"/>
      <c r="K25" s="261"/>
      <c r="L25" s="261"/>
      <c r="M25" s="261"/>
      <c r="N25" s="261"/>
      <c r="O25" s="261"/>
      <c r="P25" s="261"/>
      <c r="Q25" s="261"/>
    </row>
    <row r="26" spans="2:18" x14ac:dyDescent="0.25">
      <c r="F26" s="261"/>
      <c r="G26" s="261"/>
      <c r="H26" s="261"/>
      <c r="I26" s="261"/>
      <c r="J26" s="261"/>
      <c r="K26" s="261"/>
      <c r="L26" s="261"/>
      <c r="M26" s="261"/>
      <c r="N26" s="261"/>
      <c r="O26" s="261"/>
      <c r="P26" s="261"/>
      <c r="Q26" s="261"/>
    </row>
    <row r="27" spans="2:18" x14ac:dyDescent="0.25">
      <c r="F27" s="261"/>
      <c r="G27" s="261"/>
      <c r="H27" s="261"/>
      <c r="I27" s="261"/>
      <c r="J27" s="261"/>
      <c r="K27" s="261"/>
      <c r="L27" s="261"/>
      <c r="M27" s="261"/>
      <c r="N27" s="261"/>
      <c r="O27" s="261"/>
      <c r="P27" s="261"/>
      <c r="Q27" s="261"/>
    </row>
    <row r="28" spans="2:18" x14ac:dyDescent="0.25">
      <c r="F28" s="261"/>
      <c r="G28" s="261"/>
      <c r="H28" s="261"/>
      <c r="I28" s="261"/>
      <c r="J28" s="261"/>
      <c r="K28" s="261"/>
      <c r="L28" s="261"/>
      <c r="M28" s="261"/>
      <c r="N28" s="261"/>
      <c r="O28" s="261"/>
      <c r="P28" s="261"/>
      <c r="Q28" s="261"/>
    </row>
    <row r="29" spans="2:18" x14ac:dyDescent="0.25">
      <c r="F29" s="261"/>
      <c r="G29" s="261"/>
      <c r="H29" s="261"/>
      <c r="I29" s="261"/>
      <c r="J29" s="261"/>
      <c r="K29" s="261"/>
      <c r="L29" s="261"/>
      <c r="M29" s="261"/>
      <c r="N29" s="261"/>
      <c r="O29" s="261"/>
      <c r="P29" s="261"/>
      <c r="Q29" s="261"/>
    </row>
    <row r="30" spans="2:18" x14ac:dyDescent="0.25">
      <c r="F30" s="261"/>
      <c r="G30" s="261"/>
      <c r="H30" s="261"/>
      <c r="I30" s="261"/>
      <c r="J30" s="261"/>
      <c r="K30" s="261"/>
      <c r="L30" s="261"/>
      <c r="M30" s="261"/>
      <c r="N30" s="261"/>
      <c r="O30" s="261"/>
      <c r="P30" s="261"/>
      <c r="Q30" s="261"/>
    </row>
    <row r="31" spans="2:18" x14ac:dyDescent="0.25">
      <c r="F31" s="261"/>
      <c r="G31" s="261"/>
      <c r="H31" s="261"/>
      <c r="I31" s="261"/>
      <c r="J31" s="261"/>
      <c r="K31" s="261"/>
      <c r="L31" s="261"/>
      <c r="M31" s="261"/>
      <c r="N31" s="261"/>
      <c r="O31" s="261"/>
      <c r="P31" s="261"/>
      <c r="Q31" s="261"/>
    </row>
    <row r="32" spans="2:18" x14ac:dyDescent="0.25">
      <c r="F32" s="261"/>
      <c r="G32" s="261"/>
      <c r="H32" s="261"/>
      <c r="I32" s="261"/>
      <c r="J32" s="261"/>
      <c r="K32" s="261"/>
      <c r="L32" s="261"/>
      <c r="M32" s="261"/>
      <c r="N32" s="261"/>
      <c r="O32" s="261"/>
      <c r="P32" s="261"/>
      <c r="Q32" s="261"/>
    </row>
    <row r="33" spans="2:20" x14ac:dyDescent="0.25">
      <c r="F33" s="261"/>
      <c r="G33" s="261"/>
      <c r="H33" s="261"/>
      <c r="I33" s="261"/>
      <c r="J33" s="261"/>
      <c r="K33" s="261"/>
      <c r="L33" s="261"/>
      <c r="M33" s="261"/>
      <c r="N33" s="261"/>
      <c r="O33" s="261"/>
      <c r="P33" s="261"/>
      <c r="Q33" s="261"/>
    </row>
    <row r="34" spans="2:20" x14ac:dyDescent="0.25">
      <c r="F34" s="261"/>
      <c r="G34" s="261"/>
      <c r="H34" s="261"/>
      <c r="I34" s="261"/>
      <c r="J34" s="261"/>
      <c r="K34" s="261"/>
      <c r="L34" s="261"/>
      <c r="M34" s="261"/>
      <c r="N34" s="261"/>
      <c r="O34" s="261"/>
      <c r="P34" s="261"/>
      <c r="Q34" s="261"/>
    </row>
    <row r="35" spans="2:20" x14ac:dyDescent="0.25">
      <c r="F35" s="261"/>
      <c r="G35" s="261"/>
      <c r="H35" s="261"/>
      <c r="I35" s="261"/>
      <c r="J35" s="261"/>
      <c r="K35" s="261"/>
      <c r="L35" s="261"/>
      <c r="M35" s="261"/>
      <c r="N35" s="261"/>
      <c r="O35" s="261"/>
      <c r="P35" s="261"/>
      <c r="Q35" s="261"/>
    </row>
    <row r="36" spans="2:20" x14ac:dyDescent="0.25">
      <c r="F36" s="261"/>
      <c r="G36" s="261"/>
      <c r="H36" s="261"/>
      <c r="I36" s="261"/>
      <c r="J36" s="261"/>
      <c r="K36" s="261"/>
      <c r="L36" s="261"/>
      <c r="M36" s="261"/>
      <c r="N36" s="261"/>
      <c r="O36" s="261"/>
      <c r="P36" s="261"/>
      <c r="Q36" s="261"/>
    </row>
    <row r="37" spans="2:20" x14ac:dyDescent="0.25">
      <c r="F37" s="261"/>
      <c r="G37" s="261"/>
      <c r="H37" s="261"/>
      <c r="I37" s="261"/>
      <c r="J37" s="261"/>
      <c r="K37" s="261"/>
      <c r="L37" s="261"/>
      <c r="M37" s="261"/>
      <c r="N37" s="261"/>
      <c r="O37" s="261"/>
      <c r="P37" s="261"/>
      <c r="Q37" s="261"/>
    </row>
    <row r="38" spans="2:20" x14ac:dyDescent="0.25">
      <c r="F38" s="261"/>
      <c r="G38" s="261"/>
      <c r="H38" s="261"/>
      <c r="I38" s="261"/>
      <c r="J38" s="261"/>
      <c r="K38" s="261"/>
      <c r="L38" s="261"/>
      <c r="M38" s="261"/>
      <c r="N38" s="261"/>
      <c r="O38" s="261"/>
      <c r="P38" s="261"/>
      <c r="Q38" s="261"/>
    </row>
    <row r="39" spans="2:20" x14ac:dyDescent="0.25">
      <c r="F39" s="261"/>
      <c r="G39" s="261"/>
      <c r="H39" s="261"/>
      <c r="I39" s="261"/>
      <c r="J39" s="261"/>
      <c r="K39" s="261"/>
      <c r="L39" s="261"/>
      <c r="M39" s="261"/>
      <c r="N39" s="261"/>
      <c r="O39" s="261"/>
      <c r="P39" s="261"/>
      <c r="Q39" s="261"/>
    </row>
    <row r="40" spans="2:20" x14ac:dyDescent="0.25">
      <c r="F40" s="261"/>
      <c r="G40" s="261"/>
      <c r="H40" s="261"/>
      <c r="I40" s="261"/>
      <c r="J40" s="261"/>
      <c r="K40" s="261"/>
      <c r="L40" s="261"/>
      <c r="M40" s="261"/>
      <c r="N40" s="261"/>
      <c r="O40" s="261"/>
      <c r="P40" s="261"/>
      <c r="Q40" s="261"/>
    </row>
    <row r="41" spans="2:20" x14ac:dyDescent="0.25">
      <c r="C41" s="204"/>
      <c r="D41" s="261"/>
      <c r="E41" s="261"/>
      <c r="L41" s="204"/>
      <c r="M41" s="261"/>
      <c r="N41" s="261"/>
    </row>
    <row r="42" spans="2:20" ht="13" x14ac:dyDescent="0.3">
      <c r="B42" s="535" t="s">
        <v>187</v>
      </c>
      <c r="C42" s="536"/>
      <c r="D42" s="536"/>
      <c r="E42" s="536"/>
      <c r="F42" s="536"/>
      <c r="G42" s="536"/>
      <c r="H42" s="536"/>
      <c r="I42" s="536"/>
      <c r="J42" s="536"/>
      <c r="K42" s="536"/>
      <c r="L42" s="536" t="s">
        <v>307</v>
      </c>
      <c r="M42" s="536"/>
      <c r="N42" s="536"/>
      <c r="O42" s="536"/>
      <c r="P42" s="536"/>
    </row>
    <row r="43" spans="2:20" x14ac:dyDescent="0.25">
      <c r="B43" s="536"/>
      <c r="C43" s="536"/>
      <c r="D43" s="536"/>
      <c r="E43" s="536"/>
      <c r="F43" s="536"/>
      <c r="G43" s="536"/>
      <c r="H43" s="536"/>
      <c r="I43" s="536"/>
      <c r="J43" s="536"/>
      <c r="K43" s="536"/>
      <c r="L43" s="536" t="s">
        <v>211</v>
      </c>
      <c r="M43" s="536"/>
      <c r="N43" s="536"/>
      <c r="O43" s="536"/>
      <c r="P43" s="536"/>
    </row>
    <row r="44" spans="2:20" ht="58" x14ac:dyDescent="0.3">
      <c r="B44" s="536"/>
      <c r="C44" s="536"/>
      <c r="D44" s="536"/>
      <c r="E44" s="536"/>
      <c r="F44" s="536"/>
      <c r="G44" s="536"/>
      <c r="H44" s="536"/>
      <c r="I44" s="536"/>
      <c r="J44" s="536"/>
      <c r="K44" s="536"/>
      <c r="L44" s="537" t="s">
        <v>210</v>
      </c>
      <c r="M44" s="536"/>
      <c r="N44" s="536"/>
      <c r="O44" s="536"/>
      <c r="P44" s="536"/>
      <c r="R44" s="550" t="s">
        <v>306</v>
      </c>
    </row>
    <row r="45" spans="2:20" x14ac:dyDescent="0.25">
      <c r="B45" s="299" t="s">
        <v>209</v>
      </c>
      <c r="C45" s="298"/>
      <c r="D45" s="298"/>
      <c r="E45" s="298"/>
      <c r="F45" s="298"/>
      <c r="G45" s="298"/>
      <c r="H45" s="298"/>
      <c r="I45" s="298"/>
      <c r="J45" s="298"/>
      <c r="K45" s="298"/>
      <c r="L45" s="298"/>
      <c r="M45" s="298"/>
      <c r="N45" s="298"/>
      <c r="O45" s="298"/>
      <c r="P45" s="298"/>
    </row>
    <row r="46" spans="2:20" ht="13" x14ac:dyDescent="0.3">
      <c r="C46" s="297" t="s">
        <v>208</v>
      </c>
      <c r="D46" s="295"/>
      <c r="E46" s="295"/>
      <c r="F46" s="295"/>
      <c r="G46" s="295"/>
      <c r="H46" s="296"/>
      <c r="I46" s="295"/>
      <c r="J46" s="295"/>
      <c r="K46" s="295"/>
      <c r="L46" s="294"/>
      <c r="M46" s="293" t="s">
        <v>207</v>
      </c>
      <c r="N46" s="292"/>
      <c r="O46" s="291"/>
      <c r="P46" s="290"/>
    </row>
    <row r="47" spans="2:20" ht="62.5" x14ac:dyDescent="0.3">
      <c r="B47" s="289"/>
      <c r="C47" s="286" t="s">
        <v>206</v>
      </c>
      <c r="D47" s="285" t="s">
        <v>205</v>
      </c>
      <c r="E47" s="285" t="s">
        <v>204</v>
      </c>
      <c r="F47" s="285" t="s">
        <v>203</v>
      </c>
      <c r="G47" s="285" t="s">
        <v>202</v>
      </c>
      <c r="H47" s="288" t="s">
        <v>201</v>
      </c>
      <c r="I47" s="285" t="s">
        <v>200</v>
      </c>
      <c r="J47" s="287" t="s">
        <v>199</v>
      </c>
      <c r="K47" s="285" t="s">
        <v>32</v>
      </c>
      <c r="L47" s="285" t="s">
        <v>198</v>
      </c>
      <c r="M47" s="286" t="s">
        <v>197</v>
      </c>
      <c r="N47" s="285" t="s">
        <v>196</v>
      </c>
      <c r="O47" s="284" t="s">
        <v>195</v>
      </c>
      <c r="P47" s="284" t="s">
        <v>194</v>
      </c>
      <c r="R47" s="550" t="s">
        <v>166</v>
      </c>
      <c r="S47" s="550" t="s">
        <v>285</v>
      </c>
      <c r="T47" s="550" t="s">
        <v>305</v>
      </c>
    </row>
    <row r="48" spans="2:20" ht="13" x14ac:dyDescent="0.3">
      <c r="B48" s="273">
        <v>40360</v>
      </c>
      <c r="C48" s="272">
        <f>VLOOKUP($B48,'PetroleumStatistics Table 3B'!$A:$Y,MATCH(C$47,'PetroleumStatistics Table 3B'!$A$9:$G$9,0),FALSE)</f>
        <v>67</v>
      </c>
      <c r="D48" s="271">
        <f>VLOOKUP($B48,'PetroleumStatistics Table 3B'!$A:$Y,MATCH(D$47,'PetroleumStatistics Table 3B'!$A$9:$G$9,0),FALSE)</f>
        <v>61.1297</v>
      </c>
      <c r="E48" s="271">
        <f>VLOOKUP($B48,'PetroleumStatistics Table 3B'!$A:$Y,MATCH(E$47,'PetroleumStatistics Table 3B'!$A$9:$G$9,0),FALSE)</f>
        <v>219.1</v>
      </c>
      <c r="F48" s="271">
        <f>VLOOKUP($B48,'PetroleumStatistics Table 3B'!$A:$Y,MATCH(F$47,'PetroleumStatistics Table 3B'!$A$9:$G$9,0),FALSE)</f>
        <v>163</v>
      </c>
      <c r="G48" s="271">
        <f>VLOOKUP($B48,'PetroleumStatistics Table 3B'!$A:$Y,MATCH(G$47,'PetroleumStatistics Table 3B'!$A$9:$G$9,0),FALSE)</f>
        <v>510.22969999999998</v>
      </c>
      <c r="H48" s="270">
        <f>VLOOKUP($B48,'PetroleumStatistics Table 3B'!$A:$Y,MATCH(H$47,'PetroleumStatistics Table 3B'!$A$9:$G$9,0),FALSE)</f>
        <v>422</v>
      </c>
      <c r="I48" s="269">
        <f t="shared" ref="I48:I79" si="1">F48/G48</f>
        <v>0.31946395907568692</v>
      </c>
      <c r="J48" s="268"/>
      <c r="K48" s="267">
        <f t="shared" ref="K48:K79" si="2">B48</f>
        <v>40360</v>
      </c>
      <c r="L48" s="266">
        <v>0.4</v>
      </c>
      <c r="M48" s="277">
        <f t="shared" ref="M48:M79" si="3">F48/G48</f>
        <v>0.31946395907568692</v>
      </c>
      <c r="N48" s="264">
        <f t="shared" ref="N48:N79" si="4">E48/G48</f>
        <v>0.42941443824222697</v>
      </c>
      <c r="O48" s="263">
        <f t="shared" ref="O48:O79" si="5">(C48+D48)/G48</f>
        <v>0.25112160268208616</v>
      </c>
      <c r="P48" s="262">
        <f t="shared" ref="P48:P79" si="6">SUM(M48,N48,O48)</f>
        <v>1</v>
      </c>
      <c r="Q48" s="261"/>
      <c r="R48" s="551">
        <f>F48</f>
        <v>163</v>
      </c>
      <c r="S48" s="552">
        <f>E48</f>
        <v>219.1</v>
      </c>
      <c r="T48" s="553">
        <f>C48+D48</f>
        <v>128.12970000000001</v>
      </c>
    </row>
    <row r="49" spans="2:31" ht="13" x14ac:dyDescent="0.3">
      <c r="B49" s="273">
        <v>40391</v>
      </c>
      <c r="C49" s="272">
        <f>VLOOKUP($B49,'PetroleumStatistics Table 3B'!$A:$Y,MATCH(C$47,'PetroleumStatistics Table 3B'!$A$9:$G$9,0),FALSE)</f>
        <v>75.5</v>
      </c>
      <c r="D49" s="271">
        <f>VLOOKUP($B49,'PetroleumStatistics Table 3B'!$A:$Y,MATCH(D$47,'PetroleumStatistics Table 3B'!$A$9:$G$9,0),FALSE)</f>
        <v>64.898499999999999</v>
      </c>
      <c r="E49" s="271">
        <f>VLOOKUP($B49,'PetroleumStatistics Table 3B'!$A:$Y,MATCH(E$47,'PetroleumStatistics Table 3B'!$A$9:$G$9,0),FALSE)</f>
        <v>190.9</v>
      </c>
      <c r="F49" s="271">
        <f>VLOOKUP($B49,'PetroleumStatistics Table 3B'!$A:$Y,MATCH(F$47,'PetroleumStatistics Table 3B'!$A$9:$G$9,0),FALSE)</f>
        <v>184.9</v>
      </c>
      <c r="G49" s="271">
        <f>VLOOKUP($B49,'PetroleumStatistics Table 3B'!$A:$Y,MATCH(G$47,'PetroleumStatistics Table 3B'!$A$9:$G$9,0),FALSE)</f>
        <v>516.19849999999997</v>
      </c>
      <c r="H49" s="270">
        <f>VLOOKUP($B49,'PetroleumStatistics Table 3B'!$A:$Y,MATCH(H$47,'PetroleumStatistics Table 3B'!$A$9:$G$9,0),FALSE)</f>
        <v>426.1</v>
      </c>
      <c r="I49" s="269">
        <f t="shared" si="1"/>
        <v>0.35819553911915669</v>
      </c>
      <c r="J49" s="267"/>
      <c r="K49" s="267">
        <f t="shared" si="2"/>
        <v>40391</v>
      </c>
      <c r="L49" s="266">
        <v>0.4</v>
      </c>
      <c r="M49" s="277">
        <f t="shared" si="3"/>
        <v>0.35819553911915669</v>
      </c>
      <c r="N49" s="264">
        <f t="shared" si="4"/>
        <v>0.36981897467737707</v>
      </c>
      <c r="O49" s="263">
        <f t="shared" si="5"/>
        <v>0.27198548620346635</v>
      </c>
      <c r="P49" s="262">
        <f t="shared" si="6"/>
        <v>1</v>
      </c>
      <c r="Q49" s="261"/>
      <c r="R49" s="272">
        <f t="shared" ref="R49:R112" si="7">F49</f>
        <v>184.9</v>
      </c>
      <c r="S49" s="554">
        <f t="shared" ref="S49:S112" si="8">E49</f>
        <v>190.9</v>
      </c>
      <c r="T49" s="555">
        <f t="shared" ref="T49:T112" si="9">C49+D49</f>
        <v>140.39850000000001</v>
      </c>
    </row>
    <row r="50" spans="2:31" ht="13" x14ac:dyDescent="0.3">
      <c r="B50" s="273">
        <v>40422</v>
      </c>
      <c r="C50" s="272">
        <f>VLOOKUP($B50,'PetroleumStatistics Table 3B'!$A:$Y,MATCH(C$47,'PetroleumStatistics Table 3B'!$A$9:$G$9,0),FALSE)</f>
        <v>74.2</v>
      </c>
      <c r="D50" s="271">
        <f>VLOOKUP($B50,'PetroleumStatistics Table 3B'!$A:$Y,MATCH(D$47,'PetroleumStatistics Table 3B'!$A$9:$G$9,0),FALSE)</f>
        <v>63.439599999999999</v>
      </c>
      <c r="E50" s="271">
        <f>VLOOKUP($B50,'PetroleumStatistics Table 3B'!$A:$Y,MATCH(E$47,'PetroleumStatistics Table 3B'!$A$9:$G$9,0),FALSE)</f>
        <v>166.8</v>
      </c>
      <c r="F50" s="271">
        <f>VLOOKUP($B50,'PetroleumStatistics Table 3B'!$A:$Y,MATCH(F$47,'PetroleumStatistics Table 3B'!$A$9:$G$9,0),FALSE)</f>
        <v>177.6</v>
      </c>
      <c r="G50" s="271">
        <f>VLOOKUP($B50,'PetroleumStatistics Table 3B'!$A:$Y,MATCH(G$47,'PetroleumStatistics Table 3B'!$A$9:$G$9,0),FALSE)</f>
        <v>482.03960000000006</v>
      </c>
      <c r="H50" s="270">
        <f>VLOOKUP($B50,'PetroleumStatistics Table 3B'!$A:$Y,MATCH(H$47,'PetroleumStatistics Table 3B'!$A$9:$G$9,0),FALSE)</f>
        <v>390.6</v>
      </c>
      <c r="I50" s="269">
        <f t="shared" si="1"/>
        <v>0.36843446057128909</v>
      </c>
      <c r="J50" s="267"/>
      <c r="K50" s="267">
        <f t="shared" si="2"/>
        <v>40422</v>
      </c>
      <c r="L50" s="266">
        <v>0.4</v>
      </c>
      <c r="M50" s="277">
        <f t="shared" si="3"/>
        <v>0.36843446057128909</v>
      </c>
      <c r="N50" s="264">
        <f t="shared" si="4"/>
        <v>0.34602966229330534</v>
      </c>
      <c r="O50" s="263">
        <f t="shared" si="5"/>
        <v>0.28553587713540546</v>
      </c>
      <c r="P50" s="262">
        <f t="shared" si="6"/>
        <v>1</v>
      </c>
      <c r="Q50" s="261"/>
      <c r="R50" s="272">
        <f t="shared" si="7"/>
        <v>177.6</v>
      </c>
      <c r="S50" s="554">
        <f t="shared" si="8"/>
        <v>166.8</v>
      </c>
      <c r="T50" s="555">
        <f t="shared" si="9"/>
        <v>137.6396</v>
      </c>
    </row>
    <row r="51" spans="2:31" ht="13" x14ac:dyDescent="0.3">
      <c r="B51" s="273">
        <v>40452</v>
      </c>
      <c r="C51" s="272">
        <f>VLOOKUP($B51,'PetroleumStatistics Table 3B'!$A:$Y,MATCH(C$47,'PetroleumStatistics Table 3B'!$A$9:$G$9,0),FALSE)</f>
        <v>76.2</v>
      </c>
      <c r="D51" s="271">
        <f>VLOOKUP($B51,'PetroleumStatistics Table 3B'!$A:$Y,MATCH(D$47,'PetroleumStatistics Table 3B'!$A$9:$G$9,0),FALSE)</f>
        <v>68.009299999999996</v>
      </c>
      <c r="E51" s="271">
        <f>VLOOKUP($B51,'PetroleumStatistics Table 3B'!$A:$Y,MATCH(E$47,'PetroleumStatistics Table 3B'!$A$9:$G$9,0),FALSE)</f>
        <v>202.8</v>
      </c>
      <c r="F51" s="271">
        <f>VLOOKUP($B51,'PetroleumStatistics Table 3B'!$A:$Y,MATCH(F$47,'PetroleumStatistics Table 3B'!$A$9:$G$9,0),FALSE)</f>
        <v>176.5</v>
      </c>
      <c r="G51" s="271">
        <f>VLOOKUP($B51,'PetroleumStatistics Table 3B'!$A:$Y,MATCH(G$47,'PetroleumStatistics Table 3B'!$A$9:$G$9,0),FALSE)</f>
        <v>523.50929999999994</v>
      </c>
      <c r="H51" s="270">
        <f>VLOOKUP($B51,'PetroleumStatistics Table 3B'!$A:$Y,MATCH(H$47,'PetroleumStatistics Table 3B'!$A$9:$G$9,0),FALSE)</f>
        <v>422.3</v>
      </c>
      <c r="I51" s="269">
        <f t="shared" si="1"/>
        <v>0.33714778323899885</v>
      </c>
      <c r="J51" s="267"/>
      <c r="K51" s="267">
        <f t="shared" si="2"/>
        <v>40452</v>
      </c>
      <c r="L51" s="266">
        <v>0.4</v>
      </c>
      <c r="M51" s="277">
        <f t="shared" si="3"/>
        <v>0.33714778323899885</v>
      </c>
      <c r="N51" s="264">
        <f t="shared" si="4"/>
        <v>0.3873856682202208</v>
      </c>
      <c r="O51" s="263">
        <f t="shared" si="5"/>
        <v>0.27546654854078045</v>
      </c>
      <c r="P51" s="262">
        <f t="shared" si="6"/>
        <v>1</v>
      </c>
      <c r="Q51" s="261"/>
      <c r="R51" s="272">
        <f t="shared" si="7"/>
        <v>176.5</v>
      </c>
      <c r="S51" s="554">
        <f t="shared" si="8"/>
        <v>202.8</v>
      </c>
      <c r="T51" s="555">
        <f t="shared" si="9"/>
        <v>144.20929999999998</v>
      </c>
    </row>
    <row r="52" spans="2:31" ht="13" x14ac:dyDescent="0.3">
      <c r="B52" s="273">
        <v>40483</v>
      </c>
      <c r="C52" s="272">
        <f>VLOOKUP($B52,'PetroleumStatistics Table 3B'!$A:$Y,MATCH(C$47,'PetroleumStatistics Table 3B'!$A$9:$G$9,0),FALSE)</f>
        <v>80</v>
      </c>
      <c r="D52" s="271">
        <f>VLOOKUP($B52,'PetroleumStatistics Table 3B'!$A:$Y,MATCH(D$47,'PetroleumStatistics Table 3B'!$A$9:$G$9,0),FALSE)</f>
        <v>72.287700000000001</v>
      </c>
      <c r="E52" s="271">
        <f>VLOOKUP($B52,'PetroleumStatistics Table 3B'!$A:$Y,MATCH(E$47,'PetroleumStatistics Table 3B'!$A$9:$G$9,0),FALSE)</f>
        <v>202.7</v>
      </c>
      <c r="F52" s="271">
        <f>VLOOKUP($B52,'PetroleumStatistics Table 3B'!$A:$Y,MATCH(F$47,'PetroleumStatistics Table 3B'!$A$9:$G$9,0),FALSE)</f>
        <v>182.2</v>
      </c>
      <c r="G52" s="271">
        <f>VLOOKUP($B52,'PetroleumStatistics Table 3B'!$A:$Y,MATCH(G$47,'PetroleumStatistics Table 3B'!$A$9:$G$9,0),FALSE)</f>
        <v>537.18769999999995</v>
      </c>
      <c r="H52" s="270">
        <f>VLOOKUP($B52,'PetroleumStatistics Table 3B'!$A:$Y,MATCH(H$47,'PetroleumStatistics Table 3B'!$A$9:$G$9,0),FALSE)</f>
        <v>431.6</v>
      </c>
      <c r="I52" s="269">
        <f t="shared" si="1"/>
        <v>0.33917381205861563</v>
      </c>
      <c r="J52" s="267"/>
      <c r="K52" s="267">
        <f t="shared" si="2"/>
        <v>40483</v>
      </c>
      <c r="L52" s="266">
        <v>0.4</v>
      </c>
      <c r="M52" s="277">
        <f t="shared" si="3"/>
        <v>0.33917381205861563</v>
      </c>
      <c r="N52" s="264">
        <f t="shared" si="4"/>
        <v>0.37733551978200547</v>
      </c>
      <c r="O52" s="263">
        <f t="shared" si="5"/>
        <v>0.28349066815937896</v>
      </c>
      <c r="P52" s="262">
        <f t="shared" si="6"/>
        <v>1</v>
      </c>
      <c r="Q52" s="261"/>
      <c r="R52" s="272">
        <f t="shared" si="7"/>
        <v>182.2</v>
      </c>
      <c r="S52" s="554">
        <f t="shared" si="8"/>
        <v>202.7</v>
      </c>
      <c r="T52" s="555">
        <f t="shared" si="9"/>
        <v>152.2877</v>
      </c>
    </row>
    <row r="53" spans="2:31" ht="13" x14ac:dyDescent="0.3">
      <c r="B53" s="273">
        <v>40513</v>
      </c>
      <c r="C53" s="272">
        <f>VLOOKUP($B53,'PetroleumStatistics Table 3B'!$A:$Y,MATCH(C$47,'PetroleumStatistics Table 3B'!$A$9:$G$9,0),FALSE)</f>
        <v>94.1</v>
      </c>
      <c r="D53" s="271">
        <f>VLOOKUP($B53,'PetroleumStatistics Table 3B'!$A:$Y,MATCH(D$47,'PetroleumStatistics Table 3B'!$A$9:$G$9,0),FALSE)</f>
        <v>78.00869999999999</v>
      </c>
      <c r="E53" s="271">
        <f>VLOOKUP($B53,'PetroleumStatistics Table 3B'!$A:$Y,MATCH(E$47,'PetroleumStatistics Table 3B'!$A$9:$G$9,0),FALSE)</f>
        <v>185.2</v>
      </c>
      <c r="F53" s="271">
        <f>VLOOKUP($B53,'PetroleumStatistics Table 3B'!$A:$Y,MATCH(F$47,'PetroleumStatistics Table 3B'!$A$9:$G$9,0),FALSE)</f>
        <v>221.1</v>
      </c>
      <c r="G53" s="271">
        <f>VLOOKUP($B53,'PetroleumStatistics Table 3B'!$A:$Y,MATCH(G$47,'PetroleumStatistics Table 3B'!$A$9:$G$9,0),FALSE)</f>
        <v>578.40869999999995</v>
      </c>
      <c r="H53" s="270">
        <f>VLOOKUP($B53,'PetroleumStatistics Table 3B'!$A:$Y,MATCH(H$47,'PetroleumStatistics Table 3B'!$A$9:$G$9,0),FALSE)</f>
        <v>465.3</v>
      </c>
      <c r="I53" s="269">
        <f t="shared" si="1"/>
        <v>0.38225566109223463</v>
      </c>
      <c r="J53" s="268"/>
      <c r="K53" s="267">
        <f t="shared" si="2"/>
        <v>40513</v>
      </c>
      <c r="L53" s="266">
        <v>0.4</v>
      </c>
      <c r="M53" s="277">
        <f t="shared" si="3"/>
        <v>0.38225566109223463</v>
      </c>
      <c r="N53" s="264">
        <f t="shared" si="4"/>
        <v>0.32018882150285777</v>
      </c>
      <c r="O53" s="263">
        <f t="shared" si="5"/>
        <v>0.29755551740490765</v>
      </c>
      <c r="P53" s="262">
        <f t="shared" si="6"/>
        <v>1</v>
      </c>
      <c r="Q53" s="261"/>
      <c r="R53" s="272">
        <f t="shared" si="7"/>
        <v>221.1</v>
      </c>
      <c r="S53" s="554">
        <f t="shared" si="8"/>
        <v>185.2</v>
      </c>
      <c r="T53" s="555">
        <f t="shared" si="9"/>
        <v>172.1087</v>
      </c>
    </row>
    <row r="54" spans="2:31" ht="13" x14ac:dyDescent="0.3">
      <c r="B54" s="283">
        <v>40544</v>
      </c>
      <c r="C54" s="272">
        <f>VLOOKUP($B54,'PetroleumStatistics Table 3B'!$A:$Y,MATCH(C$47,'PetroleumStatistics Table 3B'!$A$9:$G$9,0),FALSE)</f>
        <v>80.2</v>
      </c>
      <c r="D54" s="271">
        <f>VLOOKUP($B54,'PetroleumStatistics Table 3B'!$A:$Y,MATCH(D$47,'PetroleumStatistics Table 3B'!$A$9:$G$9,0),FALSE)</f>
        <v>62.959600000000002</v>
      </c>
      <c r="E54" s="271">
        <f>VLOOKUP($B54,'PetroleumStatistics Table 3B'!$A:$Y,MATCH(E$47,'PetroleumStatistics Table 3B'!$A$9:$G$9,0),FALSE)</f>
        <v>148.30000000000001</v>
      </c>
      <c r="F54" s="271">
        <f>VLOOKUP($B54,'PetroleumStatistics Table 3B'!$A:$Y,MATCH(F$47,'PetroleumStatistics Table 3B'!$A$9:$G$9,0),FALSE)</f>
        <v>175.3</v>
      </c>
      <c r="G54" s="271">
        <f>VLOOKUP($B54,'PetroleumStatistics Table 3B'!$A:$Y,MATCH(G$47,'PetroleumStatistics Table 3B'!$A$9:$G$9,0),FALSE)</f>
        <v>466.75960000000003</v>
      </c>
      <c r="H54" s="270">
        <f>VLOOKUP($B54,'PetroleumStatistics Table 3B'!$A:$Y,MATCH(H$47,'PetroleumStatistics Table 3B'!$A$9:$G$9,0),FALSE)</f>
        <v>379</v>
      </c>
      <c r="I54" s="269">
        <f t="shared" si="1"/>
        <v>0.37556806544525273</v>
      </c>
      <c r="J54" s="282"/>
      <c r="K54" s="267">
        <f t="shared" si="2"/>
        <v>40544</v>
      </c>
      <c r="L54" s="266">
        <v>0.4</v>
      </c>
      <c r="M54" s="281">
        <f t="shared" si="3"/>
        <v>0.37556806544525273</v>
      </c>
      <c r="N54" s="280">
        <f t="shared" si="4"/>
        <v>0.31772244213080997</v>
      </c>
      <c r="O54" s="279">
        <f t="shared" si="5"/>
        <v>0.3067094924239373</v>
      </c>
      <c r="P54" s="262">
        <f t="shared" si="6"/>
        <v>1</v>
      </c>
      <c r="Q54" s="261"/>
      <c r="R54" s="272">
        <f t="shared" si="7"/>
        <v>175.3</v>
      </c>
      <c r="S54" s="554">
        <f t="shared" si="8"/>
        <v>148.30000000000001</v>
      </c>
      <c r="T54" s="555">
        <f t="shared" si="9"/>
        <v>143.15960000000001</v>
      </c>
    </row>
    <row r="55" spans="2:31" ht="13" x14ac:dyDescent="0.3">
      <c r="B55" s="273">
        <v>40544</v>
      </c>
      <c r="C55" s="272">
        <f>VLOOKUP($B55,'PetroleumStatistics Table 3B'!$A:$Y,MATCH(C$47,'PetroleumStatistics Table 3B'!$A$9:$G$9,0),FALSE)</f>
        <v>80.2</v>
      </c>
      <c r="D55" s="271">
        <f>VLOOKUP($B55,'PetroleumStatistics Table 3B'!$A:$Y,MATCH(D$47,'PetroleumStatistics Table 3B'!$A$9:$G$9,0),FALSE)</f>
        <v>62.959600000000002</v>
      </c>
      <c r="E55" s="271">
        <f>VLOOKUP($B55,'PetroleumStatistics Table 3B'!$A:$Y,MATCH(E$47,'PetroleumStatistics Table 3B'!$A$9:$G$9,0),FALSE)</f>
        <v>148.30000000000001</v>
      </c>
      <c r="F55" s="271">
        <f>VLOOKUP($B55,'PetroleumStatistics Table 3B'!$A:$Y,MATCH(F$47,'PetroleumStatistics Table 3B'!$A$9:$G$9,0),FALSE)</f>
        <v>175.3</v>
      </c>
      <c r="G55" s="271">
        <f>VLOOKUP($B55,'PetroleumStatistics Table 3B'!$A:$Y,MATCH(G$47,'PetroleumStatistics Table 3B'!$A$9:$G$9,0),FALSE)</f>
        <v>466.75960000000003</v>
      </c>
      <c r="H55" s="270">
        <f>VLOOKUP($B55,'PetroleumStatistics Table 3B'!$A:$Y,MATCH(H$47,'PetroleumStatistics Table 3B'!$A$9:$G$9,0),FALSE)</f>
        <v>379</v>
      </c>
      <c r="I55" s="269">
        <f t="shared" si="1"/>
        <v>0.37556806544525273</v>
      </c>
      <c r="J55" s="268"/>
      <c r="K55" s="267">
        <f t="shared" si="2"/>
        <v>40544</v>
      </c>
      <c r="L55" s="266">
        <v>0.6</v>
      </c>
      <c r="M55" s="277">
        <f t="shared" si="3"/>
        <v>0.37556806544525273</v>
      </c>
      <c r="N55" s="264">
        <f t="shared" si="4"/>
        <v>0.31772244213080997</v>
      </c>
      <c r="O55" s="263">
        <f t="shared" si="5"/>
        <v>0.3067094924239373</v>
      </c>
      <c r="P55" s="262">
        <f t="shared" si="6"/>
        <v>1</v>
      </c>
      <c r="Q55" s="261"/>
      <c r="R55" s="272">
        <f t="shared" si="7"/>
        <v>175.3</v>
      </c>
      <c r="S55" s="554">
        <f t="shared" si="8"/>
        <v>148.30000000000001</v>
      </c>
      <c r="T55" s="555">
        <f t="shared" si="9"/>
        <v>143.15960000000001</v>
      </c>
    </row>
    <row r="56" spans="2:31" ht="13" x14ac:dyDescent="0.3">
      <c r="B56" s="273">
        <v>40575</v>
      </c>
      <c r="C56" s="272">
        <f>VLOOKUP($B56,'PetroleumStatistics Table 3B'!$A:$Y,MATCH(C$47,'PetroleumStatistics Table 3B'!$A$9:$G$9,0),FALSE)</f>
        <v>83.7</v>
      </c>
      <c r="D56" s="271">
        <f>VLOOKUP($B56,'PetroleumStatistics Table 3B'!$A:$Y,MATCH(D$47,'PetroleumStatistics Table 3B'!$A$9:$G$9,0),FALSE)</f>
        <v>63.344300000000004</v>
      </c>
      <c r="E56" s="271">
        <f>VLOOKUP($B56,'PetroleumStatistics Table 3B'!$A:$Y,MATCH(E$47,'PetroleumStatistics Table 3B'!$A$9:$G$9,0),FALSE)</f>
        <v>157.6</v>
      </c>
      <c r="F56" s="271">
        <f>VLOOKUP($B56,'PetroleumStatistics Table 3B'!$A:$Y,MATCH(F$47,'PetroleumStatistics Table 3B'!$A$9:$G$9,0),FALSE)</f>
        <v>187</v>
      </c>
      <c r="G56" s="271">
        <f>VLOOKUP($B56,'PetroleumStatistics Table 3B'!$A:$Y,MATCH(G$47,'PetroleumStatistics Table 3B'!$A$9:$G$9,0),FALSE)</f>
        <v>491.64430000000004</v>
      </c>
      <c r="H56" s="270">
        <f>VLOOKUP($B56,'PetroleumStatistics Table 3B'!$A:$Y,MATCH(H$47,'PetroleumStatistics Table 3B'!$A$9:$G$9,0),FALSE)</f>
        <v>402.2</v>
      </c>
      <c r="I56" s="269">
        <f t="shared" si="1"/>
        <v>0.3803562860385038</v>
      </c>
      <c r="J56" s="268"/>
      <c r="K56" s="267">
        <f t="shared" si="2"/>
        <v>40575</v>
      </c>
      <c r="L56" s="266">
        <v>0.6</v>
      </c>
      <c r="M56" s="277">
        <f t="shared" si="3"/>
        <v>0.3803562860385038</v>
      </c>
      <c r="N56" s="264">
        <f t="shared" si="4"/>
        <v>0.32055695550624708</v>
      </c>
      <c r="O56" s="263">
        <f t="shared" si="5"/>
        <v>0.29908675845524907</v>
      </c>
      <c r="P56" s="262">
        <f t="shared" si="6"/>
        <v>1</v>
      </c>
      <c r="Q56" s="261"/>
      <c r="R56" s="272">
        <f t="shared" si="7"/>
        <v>187</v>
      </c>
      <c r="S56" s="554">
        <f t="shared" si="8"/>
        <v>157.6</v>
      </c>
      <c r="T56" s="555">
        <f t="shared" si="9"/>
        <v>147.04430000000002</v>
      </c>
    </row>
    <row r="57" spans="2:31" ht="13" x14ac:dyDescent="0.3">
      <c r="B57" s="273">
        <v>40603</v>
      </c>
      <c r="C57" s="272">
        <f>VLOOKUP($B57,'PetroleumStatistics Table 3B'!$A:$Y,MATCH(C$47,'PetroleumStatistics Table 3B'!$A$9:$G$9,0),FALSE)</f>
        <v>86.2</v>
      </c>
      <c r="D57" s="271">
        <f>VLOOKUP($B57,'PetroleumStatistics Table 3B'!$A:$Y,MATCH(D$47,'PetroleumStatistics Table 3B'!$A$9:$G$9,0),FALSE)</f>
        <v>68.601399999999998</v>
      </c>
      <c r="E57" s="271">
        <f>VLOOKUP($B57,'PetroleumStatistics Table 3B'!$A:$Y,MATCH(E$47,'PetroleumStatistics Table 3B'!$A$9:$G$9,0),FALSE)</f>
        <v>162.9</v>
      </c>
      <c r="F57" s="271">
        <f>VLOOKUP($B57,'PetroleumStatistics Table 3B'!$A:$Y,MATCH(F$47,'PetroleumStatistics Table 3B'!$A$9:$G$9,0),FALSE)</f>
        <v>201.2</v>
      </c>
      <c r="G57" s="271">
        <f>VLOOKUP($B57,'PetroleumStatistics Table 3B'!$A:$Y,MATCH(G$47,'PetroleumStatistics Table 3B'!$A$9:$G$9,0),FALSE)</f>
        <v>518.90139999999997</v>
      </c>
      <c r="H57" s="270">
        <f>VLOOKUP($B57,'PetroleumStatistics Table 3B'!$A:$Y,MATCH(H$47,'PetroleumStatistics Table 3B'!$A$9:$G$9,0),FALSE)</f>
        <v>421.4</v>
      </c>
      <c r="I57" s="269">
        <f t="shared" si="1"/>
        <v>0.38774225700682247</v>
      </c>
      <c r="J57" s="268"/>
      <c r="K57" s="267">
        <f t="shared" si="2"/>
        <v>40603</v>
      </c>
      <c r="L57" s="266">
        <v>0.6</v>
      </c>
      <c r="M57" s="277">
        <f t="shared" si="3"/>
        <v>0.38774225700682247</v>
      </c>
      <c r="N57" s="264">
        <f t="shared" si="4"/>
        <v>0.31393247349111031</v>
      </c>
      <c r="O57" s="263">
        <f t="shared" si="5"/>
        <v>0.29832526950206728</v>
      </c>
      <c r="P57" s="262">
        <f t="shared" si="6"/>
        <v>1</v>
      </c>
      <c r="Q57" s="261"/>
      <c r="R57" s="272">
        <f t="shared" si="7"/>
        <v>201.2</v>
      </c>
      <c r="S57" s="554">
        <f t="shared" si="8"/>
        <v>162.9</v>
      </c>
      <c r="T57" s="555">
        <f t="shared" si="9"/>
        <v>154.8014</v>
      </c>
    </row>
    <row r="58" spans="2:31" ht="13" x14ac:dyDescent="0.3">
      <c r="B58" s="273">
        <v>40634</v>
      </c>
      <c r="C58" s="272">
        <f>VLOOKUP($B58,'PetroleumStatistics Table 3B'!$A:$Y,MATCH(C$47,'PetroleumStatistics Table 3B'!$A$9:$G$9,0),FALSE)</f>
        <v>79.7</v>
      </c>
      <c r="D58" s="271">
        <f>VLOOKUP($B58,'PetroleumStatistics Table 3B'!$A:$Y,MATCH(D$47,'PetroleumStatistics Table 3B'!$A$9:$G$9,0),FALSE)</f>
        <v>64.708100000000002</v>
      </c>
      <c r="E58" s="271">
        <f>VLOOKUP($B58,'PetroleumStatistics Table 3B'!$A:$Y,MATCH(E$47,'PetroleumStatistics Table 3B'!$A$9:$G$9,0),FALSE)</f>
        <v>144.69999999999999</v>
      </c>
      <c r="F58" s="271">
        <f>VLOOKUP($B58,'PetroleumStatistics Table 3B'!$A:$Y,MATCH(F$47,'PetroleumStatistics Table 3B'!$A$9:$G$9,0),FALSE)</f>
        <v>177.3</v>
      </c>
      <c r="G58" s="271">
        <f>VLOOKUP($B58,'PetroleumStatistics Table 3B'!$A:$Y,MATCH(G$47,'PetroleumStatistics Table 3B'!$A$9:$G$9,0),FALSE)</f>
        <v>466.40809999999999</v>
      </c>
      <c r="H58" s="270">
        <f>VLOOKUP($B58,'PetroleumStatistics Table 3B'!$A:$Y,MATCH(H$47,'PetroleumStatistics Table 3B'!$A$9:$G$9,0),FALSE)</f>
        <v>383.2</v>
      </c>
      <c r="I58" s="269">
        <f t="shared" si="1"/>
        <v>0.38013919569578664</v>
      </c>
      <c r="J58" s="268"/>
      <c r="K58" s="267">
        <f t="shared" si="2"/>
        <v>40634</v>
      </c>
      <c r="L58" s="266">
        <v>0.6</v>
      </c>
      <c r="M58" s="277">
        <f t="shared" si="3"/>
        <v>0.38013919569578664</v>
      </c>
      <c r="N58" s="264">
        <f t="shared" si="4"/>
        <v>0.31024332553401196</v>
      </c>
      <c r="O58" s="263">
        <f t="shared" si="5"/>
        <v>0.30961747877020146</v>
      </c>
      <c r="P58" s="262">
        <f t="shared" si="6"/>
        <v>1</v>
      </c>
      <c r="Q58" s="261"/>
      <c r="R58" s="272">
        <f t="shared" si="7"/>
        <v>177.3</v>
      </c>
      <c r="S58" s="554">
        <f t="shared" si="8"/>
        <v>144.69999999999999</v>
      </c>
      <c r="T58" s="555">
        <f t="shared" si="9"/>
        <v>144.40809999999999</v>
      </c>
    </row>
    <row r="59" spans="2:31" ht="13" x14ac:dyDescent="0.3">
      <c r="B59" s="273">
        <v>40664</v>
      </c>
      <c r="C59" s="272">
        <f>VLOOKUP($B59,'PetroleumStatistics Table 3B'!$A:$Y,MATCH(C$47,'PetroleumStatistics Table 3B'!$A$9:$G$9,0),FALSE)</f>
        <v>83.4</v>
      </c>
      <c r="D59" s="271">
        <f>VLOOKUP($B59,'PetroleumStatistics Table 3B'!$A:$Y,MATCH(D$47,'PetroleumStatistics Table 3B'!$A$9:$G$9,0),FALSE)</f>
        <v>67.394499999999994</v>
      </c>
      <c r="E59" s="271">
        <f>VLOOKUP($B59,'PetroleumStatistics Table 3B'!$A:$Y,MATCH(E$47,'PetroleumStatistics Table 3B'!$A$9:$G$9,0),FALSE)</f>
        <v>145.1</v>
      </c>
      <c r="F59" s="271">
        <f>VLOOKUP($B59,'PetroleumStatistics Table 3B'!$A:$Y,MATCH(F$47,'PetroleumStatistics Table 3B'!$A$9:$G$9,0),FALSE)</f>
        <v>183.8</v>
      </c>
      <c r="G59" s="271">
        <f>VLOOKUP($B59,'PetroleumStatistics Table 3B'!$A:$Y,MATCH(G$47,'PetroleumStatistics Table 3B'!$A$9:$G$9,0),FALSE)</f>
        <v>479.69450000000001</v>
      </c>
      <c r="H59" s="270">
        <f>VLOOKUP($B59,'PetroleumStatistics Table 3B'!$A:$Y,MATCH(H$47,'PetroleumStatistics Table 3B'!$A$9:$G$9,0),FALSE)</f>
        <v>397.4</v>
      </c>
      <c r="I59" s="269">
        <f t="shared" si="1"/>
        <v>0.38316053238050468</v>
      </c>
      <c r="J59" s="268"/>
      <c r="K59" s="267">
        <f t="shared" si="2"/>
        <v>40664</v>
      </c>
      <c r="L59" s="266">
        <v>0.6</v>
      </c>
      <c r="M59" s="277">
        <f t="shared" si="3"/>
        <v>0.38316053238050468</v>
      </c>
      <c r="N59" s="264">
        <f t="shared" si="4"/>
        <v>0.30248418524706872</v>
      </c>
      <c r="O59" s="263">
        <f t="shared" si="5"/>
        <v>0.3143552823724266</v>
      </c>
      <c r="P59" s="262">
        <f t="shared" si="6"/>
        <v>1</v>
      </c>
      <c r="Q59" s="261"/>
      <c r="R59" s="272">
        <f t="shared" si="7"/>
        <v>183.8</v>
      </c>
      <c r="S59" s="554">
        <f t="shared" si="8"/>
        <v>145.1</v>
      </c>
      <c r="T59" s="555">
        <f t="shared" si="9"/>
        <v>150.7945</v>
      </c>
      <c r="AE59" s="278"/>
    </row>
    <row r="60" spans="2:31" ht="13" x14ac:dyDescent="0.3">
      <c r="B60" s="273">
        <v>40695</v>
      </c>
      <c r="C60" s="272">
        <f>VLOOKUP($B60,'PetroleumStatistics Table 3B'!$A:$Y,MATCH(C$47,'PetroleumStatistics Table 3B'!$A$9:$G$9,0),FALSE)</f>
        <v>81.2</v>
      </c>
      <c r="D60" s="271">
        <f>VLOOKUP($B60,'PetroleumStatistics Table 3B'!$A:$Y,MATCH(D$47,'PetroleumStatistics Table 3B'!$A$9:$G$9,0),FALSE)</f>
        <v>67.226500000000001</v>
      </c>
      <c r="E60" s="271">
        <f>VLOOKUP($B60,'PetroleumStatistics Table 3B'!$A:$Y,MATCH(E$47,'PetroleumStatistics Table 3B'!$A$9:$G$9,0),FALSE)</f>
        <v>192</v>
      </c>
      <c r="F60" s="271">
        <f>VLOOKUP($B60,'PetroleumStatistics Table 3B'!$A:$Y,MATCH(F$47,'PetroleumStatistics Table 3B'!$A$9:$G$9,0),FALSE)</f>
        <v>176.8</v>
      </c>
      <c r="G60" s="271">
        <f>VLOOKUP($B60,'PetroleumStatistics Table 3B'!$A:$Y,MATCH(G$47,'PetroleumStatistics Table 3B'!$A$9:$G$9,0),FALSE)</f>
        <v>517.22649999999999</v>
      </c>
      <c r="H60" s="270">
        <f>VLOOKUP($B60,'PetroleumStatistics Table 3B'!$A:$Y,MATCH(H$47,'PetroleumStatistics Table 3B'!$A$9:$G$9,0),FALSE)</f>
        <v>383</v>
      </c>
      <c r="I60" s="269">
        <f t="shared" si="1"/>
        <v>0.34182316644642147</v>
      </c>
      <c r="J60" s="268"/>
      <c r="K60" s="267">
        <f t="shared" si="2"/>
        <v>40695</v>
      </c>
      <c r="L60" s="266">
        <v>0.6</v>
      </c>
      <c r="M60" s="277">
        <f t="shared" si="3"/>
        <v>0.34182316644642147</v>
      </c>
      <c r="N60" s="264">
        <f t="shared" si="4"/>
        <v>0.37121067849385136</v>
      </c>
      <c r="O60" s="263">
        <f t="shared" si="5"/>
        <v>0.28696615505972722</v>
      </c>
      <c r="P60" s="262">
        <f t="shared" si="6"/>
        <v>1</v>
      </c>
      <c r="Q60" s="261"/>
      <c r="R60" s="272">
        <f t="shared" si="7"/>
        <v>176.8</v>
      </c>
      <c r="S60" s="554">
        <f t="shared" si="8"/>
        <v>192</v>
      </c>
      <c r="T60" s="555">
        <f t="shared" si="9"/>
        <v>148.4265</v>
      </c>
    </row>
    <row r="61" spans="2:31" ht="13" x14ac:dyDescent="0.3">
      <c r="B61" s="273">
        <v>40725</v>
      </c>
      <c r="C61" s="272">
        <f>VLOOKUP($B61,'PetroleumStatistics Table 3B'!$A:$Y,MATCH(C$47,'PetroleumStatistics Table 3B'!$A$9:$G$9,0),FALSE)</f>
        <v>87.3</v>
      </c>
      <c r="D61" s="271">
        <f>VLOOKUP($B61,'PetroleumStatistics Table 3B'!$A:$Y,MATCH(D$47,'PetroleumStatistics Table 3B'!$A$9:$G$9,0),FALSE)</f>
        <v>69.541800000000009</v>
      </c>
      <c r="E61" s="271">
        <f>VLOOKUP($B61,'PetroleumStatistics Table 3B'!$A:$Y,MATCH(E$47,'PetroleumStatistics Table 3B'!$A$9:$G$9,0),FALSE)</f>
        <v>155.19999999999999</v>
      </c>
      <c r="F61" s="271">
        <f>VLOOKUP($B61,'PetroleumStatistics Table 3B'!$A:$Y,MATCH(F$47,'PetroleumStatistics Table 3B'!$A$9:$G$9,0),FALSE)</f>
        <v>185.9</v>
      </c>
      <c r="G61" s="271">
        <f>VLOOKUP($B61,'PetroleumStatistics Table 3B'!$A:$Y,MATCH(G$47,'PetroleumStatistics Table 3B'!$A$9:$G$9,0),FALSE)</f>
        <v>497.94179999999994</v>
      </c>
      <c r="H61" s="270">
        <f>VLOOKUP($B61,'PetroleumStatistics Table 3B'!$A:$Y,MATCH(H$47,'PetroleumStatistics Table 3B'!$A$9:$G$9,0),FALSE)</f>
        <v>403.4</v>
      </c>
      <c r="I61" s="269">
        <f t="shared" si="1"/>
        <v>0.37333680361841487</v>
      </c>
      <c r="J61" s="268"/>
      <c r="K61" s="267">
        <f t="shared" si="2"/>
        <v>40725</v>
      </c>
      <c r="L61" s="266">
        <v>0.6</v>
      </c>
      <c r="M61" s="277">
        <f t="shared" si="3"/>
        <v>0.37333680361841487</v>
      </c>
      <c r="N61" s="264">
        <f t="shared" si="4"/>
        <v>0.31168301195039261</v>
      </c>
      <c r="O61" s="263">
        <f t="shared" si="5"/>
        <v>0.31498018443119263</v>
      </c>
      <c r="P61" s="262">
        <f t="shared" si="6"/>
        <v>1</v>
      </c>
      <c r="Q61" s="261"/>
      <c r="R61" s="272">
        <f t="shared" si="7"/>
        <v>185.9</v>
      </c>
      <c r="S61" s="554">
        <f t="shared" si="8"/>
        <v>155.19999999999999</v>
      </c>
      <c r="T61" s="555">
        <f t="shared" si="9"/>
        <v>156.84180000000001</v>
      </c>
    </row>
    <row r="62" spans="2:31" ht="13" x14ac:dyDescent="0.3">
      <c r="B62" s="273">
        <v>40756</v>
      </c>
      <c r="C62" s="272">
        <f>VLOOKUP($B62,'PetroleumStatistics Table 3B'!$A:$Y,MATCH(C$47,'PetroleumStatistics Table 3B'!$A$9:$G$9,0),FALSE)</f>
        <v>94</v>
      </c>
      <c r="D62" s="271">
        <f>VLOOKUP($B62,'PetroleumStatistics Table 3B'!$A:$Y,MATCH(D$47,'PetroleumStatistics Table 3B'!$A$9:$G$9,0),FALSE)</f>
        <v>76.140100000000004</v>
      </c>
      <c r="E62" s="271">
        <f>VLOOKUP($B62,'PetroleumStatistics Table 3B'!$A:$Y,MATCH(E$47,'PetroleumStatistics Table 3B'!$A$9:$G$9,0),FALSE)</f>
        <v>156</v>
      </c>
      <c r="F62" s="271">
        <f>VLOOKUP($B62,'PetroleumStatistics Table 3B'!$A:$Y,MATCH(F$47,'PetroleumStatistics Table 3B'!$A$9:$G$9,0),FALSE)</f>
        <v>192</v>
      </c>
      <c r="G62" s="271">
        <f>VLOOKUP($B62,'PetroleumStatistics Table 3B'!$A:$Y,MATCH(G$47,'PetroleumStatistics Table 3B'!$A$9:$G$9,0),FALSE)</f>
        <v>518.14010000000007</v>
      </c>
      <c r="H62" s="270">
        <f>VLOOKUP($B62,'PetroleumStatistics Table 3B'!$A:$Y,MATCH(H$47,'PetroleumStatistics Table 3B'!$A$9:$G$9,0),FALSE)</f>
        <v>423</v>
      </c>
      <c r="I62" s="269">
        <f t="shared" si="1"/>
        <v>0.37055614880994536</v>
      </c>
      <c r="J62" s="268"/>
      <c r="K62" s="267">
        <f t="shared" si="2"/>
        <v>40756</v>
      </c>
      <c r="L62" s="266">
        <v>0.6</v>
      </c>
      <c r="M62" s="277">
        <f t="shared" si="3"/>
        <v>0.37055614880994536</v>
      </c>
      <c r="N62" s="264">
        <f t="shared" si="4"/>
        <v>0.30107687090808061</v>
      </c>
      <c r="O62" s="263">
        <f t="shared" si="5"/>
        <v>0.32836698028197392</v>
      </c>
      <c r="P62" s="262">
        <f t="shared" si="6"/>
        <v>1</v>
      </c>
      <c r="Q62" s="261"/>
      <c r="R62" s="272">
        <f t="shared" si="7"/>
        <v>192</v>
      </c>
      <c r="S62" s="554">
        <f t="shared" si="8"/>
        <v>156</v>
      </c>
      <c r="T62" s="555">
        <f t="shared" si="9"/>
        <v>170.14010000000002</v>
      </c>
      <c r="AE62" s="278"/>
    </row>
    <row r="63" spans="2:31" ht="13" x14ac:dyDescent="0.3">
      <c r="B63" s="273">
        <v>40787</v>
      </c>
      <c r="C63" s="272">
        <f>VLOOKUP($B63,'PetroleumStatistics Table 3B'!$A:$Y,MATCH(C$47,'PetroleumStatistics Table 3B'!$A$9:$G$9,0),FALSE)</f>
        <v>86.9</v>
      </c>
      <c r="D63" s="271">
        <f>VLOOKUP($B63,'PetroleumStatistics Table 3B'!$A:$Y,MATCH(D$47,'PetroleumStatistics Table 3B'!$A$9:$G$9,0),FALSE)</f>
        <v>72.826599999999999</v>
      </c>
      <c r="E63" s="271">
        <f>VLOOKUP($B63,'PetroleumStatistics Table 3B'!$A:$Y,MATCH(E$47,'PetroleumStatistics Table 3B'!$A$9:$G$9,0),FALSE)</f>
        <v>145.30000000000001</v>
      </c>
      <c r="F63" s="271">
        <f>VLOOKUP($B63,'PetroleumStatistics Table 3B'!$A:$Y,MATCH(F$47,'PetroleumStatistics Table 3B'!$A$9:$G$9,0),FALSE)</f>
        <v>176.1</v>
      </c>
      <c r="G63" s="271">
        <f>VLOOKUP($B63,'PetroleumStatistics Table 3B'!$A:$Y,MATCH(G$47,'PetroleumStatistics Table 3B'!$A$9:$G$9,0),FALSE)</f>
        <v>481.12660000000005</v>
      </c>
      <c r="H63" s="270">
        <f>VLOOKUP($B63,'PetroleumStatistics Table 3B'!$A:$Y,MATCH(H$47,'PetroleumStatistics Table 3B'!$A$9:$G$9,0),FALSE)</f>
        <v>389.2</v>
      </c>
      <c r="I63" s="269">
        <f t="shared" si="1"/>
        <v>0.3660159301107026</v>
      </c>
      <c r="J63" s="268"/>
      <c r="K63" s="267">
        <f t="shared" si="2"/>
        <v>40787</v>
      </c>
      <c r="L63" s="266">
        <v>0.6</v>
      </c>
      <c r="M63" s="277">
        <f t="shared" si="3"/>
        <v>0.3660159301107026</v>
      </c>
      <c r="N63" s="264">
        <f t="shared" si="4"/>
        <v>0.30199951530428787</v>
      </c>
      <c r="O63" s="263">
        <f t="shared" si="5"/>
        <v>0.33198455458500942</v>
      </c>
      <c r="P63" s="262">
        <f t="shared" si="6"/>
        <v>0.99999999999999989</v>
      </c>
      <c r="Q63" s="261"/>
      <c r="R63" s="272">
        <f t="shared" si="7"/>
        <v>176.1</v>
      </c>
      <c r="S63" s="554">
        <f t="shared" si="8"/>
        <v>145.30000000000001</v>
      </c>
      <c r="T63" s="555">
        <f t="shared" si="9"/>
        <v>159.72660000000002</v>
      </c>
    </row>
    <row r="64" spans="2:31" ht="13" x14ac:dyDescent="0.3">
      <c r="B64" s="273">
        <v>40817</v>
      </c>
      <c r="C64" s="272">
        <f>VLOOKUP($B64,'PetroleumStatistics Table 3B'!$A:$Y,MATCH(C$47,'PetroleumStatistics Table 3B'!$A$9:$G$9,0),FALSE)</f>
        <v>86.2</v>
      </c>
      <c r="D64" s="271">
        <f>VLOOKUP($B64,'PetroleumStatistics Table 3B'!$A:$Y,MATCH(D$47,'PetroleumStatistics Table 3B'!$A$9:$G$9,0),FALSE)</f>
        <v>72.701100000000011</v>
      </c>
      <c r="E64" s="271">
        <f>VLOOKUP($B64,'PetroleumStatistics Table 3B'!$A:$Y,MATCH(E$47,'PetroleumStatistics Table 3B'!$A$9:$G$9,0),FALSE)</f>
        <v>137.6</v>
      </c>
      <c r="F64" s="271">
        <f>VLOOKUP($B64,'PetroleumStatistics Table 3B'!$A:$Y,MATCH(F$47,'PetroleumStatistics Table 3B'!$A$9:$G$9,0),FALSE)</f>
        <v>173.9</v>
      </c>
      <c r="G64" s="271">
        <f>VLOOKUP($B64,'PetroleumStatistics Table 3B'!$A:$Y,MATCH(G$47,'PetroleumStatistics Table 3B'!$A$9:$G$9,0),FALSE)</f>
        <v>470.40110000000004</v>
      </c>
      <c r="H64" s="270">
        <f>VLOOKUP($B64,'PetroleumStatistics Table 3B'!$A:$Y,MATCH(H$47,'PetroleumStatistics Table 3B'!$A$9:$G$9,0),FALSE)</f>
        <v>388.2</v>
      </c>
      <c r="I64" s="269">
        <f t="shared" si="1"/>
        <v>0.36968450966632516</v>
      </c>
      <c r="J64" s="268"/>
      <c r="K64" s="267">
        <f t="shared" si="2"/>
        <v>40817</v>
      </c>
      <c r="L64" s="266">
        <v>0.6</v>
      </c>
      <c r="M64" s="277">
        <f t="shared" si="3"/>
        <v>0.36968450966632516</v>
      </c>
      <c r="N64" s="264">
        <f t="shared" si="4"/>
        <v>0.29251632277220435</v>
      </c>
      <c r="O64" s="263">
        <f t="shared" si="5"/>
        <v>0.33779916756147044</v>
      </c>
      <c r="P64" s="262">
        <f t="shared" si="6"/>
        <v>1</v>
      </c>
      <c r="Q64" s="261"/>
      <c r="R64" s="272">
        <f t="shared" si="7"/>
        <v>173.9</v>
      </c>
      <c r="S64" s="554">
        <f t="shared" si="8"/>
        <v>137.6</v>
      </c>
      <c r="T64" s="555">
        <f t="shared" si="9"/>
        <v>158.90110000000001</v>
      </c>
    </row>
    <row r="65" spans="2:20" ht="13" x14ac:dyDescent="0.3">
      <c r="B65" s="273">
        <v>40848</v>
      </c>
      <c r="C65" s="272">
        <f>VLOOKUP($B65,'PetroleumStatistics Table 3B'!$A:$Y,MATCH(C$47,'PetroleumStatistics Table 3B'!$A$9:$G$9,0),FALSE)</f>
        <v>96.7</v>
      </c>
      <c r="D65" s="271">
        <f>VLOOKUP($B65,'PetroleumStatistics Table 3B'!$A:$Y,MATCH(D$47,'PetroleumStatistics Table 3B'!$A$9:$G$9,0),FALSE)</f>
        <v>79.591899999999995</v>
      </c>
      <c r="E65" s="271">
        <f>VLOOKUP($B65,'PetroleumStatistics Table 3B'!$A:$Y,MATCH(E$47,'PetroleumStatistics Table 3B'!$A$9:$G$9,0),FALSE)</f>
        <v>153.1</v>
      </c>
      <c r="F65" s="271">
        <f>VLOOKUP($B65,'PetroleumStatistics Table 3B'!$A:$Y,MATCH(F$47,'PetroleumStatistics Table 3B'!$A$9:$G$9,0),FALSE)</f>
        <v>189.8</v>
      </c>
      <c r="G65" s="271">
        <f>VLOOKUP($B65,'PetroleumStatistics Table 3B'!$A:$Y,MATCH(G$47,'PetroleumStatistics Table 3B'!$A$9:$G$9,0),FALSE)</f>
        <v>519.19190000000003</v>
      </c>
      <c r="H65" s="270">
        <f>VLOOKUP($B65,'PetroleumStatistics Table 3B'!$A:$Y,MATCH(H$47,'PetroleumStatistics Table 3B'!$A$9:$G$9,0),FALSE)</f>
        <v>424.8</v>
      </c>
      <c r="I65" s="269">
        <f t="shared" si="1"/>
        <v>0.36556810689843194</v>
      </c>
      <c r="J65" s="268"/>
      <c r="K65" s="267">
        <f t="shared" si="2"/>
        <v>40848</v>
      </c>
      <c r="L65" s="266">
        <v>0.6</v>
      </c>
      <c r="M65" s="277">
        <f t="shared" si="3"/>
        <v>0.36556810689843194</v>
      </c>
      <c r="N65" s="264">
        <f t="shared" si="4"/>
        <v>0.29488133385748116</v>
      </c>
      <c r="O65" s="263">
        <f t="shared" si="5"/>
        <v>0.33955055924408678</v>
      </c>
      <c r="P65" s="262">
        <f t="shared" si="6"/>
        <v>1</v>
      </c>
      <c r="Q65" s="261"/>
      <c r="R65" s="272">
        <f t="shared" si="7"/>
        <v>189.8</v>
      </c>
      <c r="S65" s="554">
        <f t="shared" si="8"/>
        <v>153.1</v>
      </c>
      <c r="T65" s="555">
        <f t="shared" si="9"/>
        <v>176.2919</v>
      </c>
    </row>
    <row r="66" spans="2:20" ht="13" x14ac:dyDescent="0.3">
      <c r="B66" s="273">
        <v>40878</v>
      </c>
      <c r="C66" s="272">
        <f>VLOOKUP($B66,'PetroleumStatistics Table 3B'!$A:$Y,MATCH(C$47,'PetroleumStatistics Table 3B'!$A$9:$G$9,0),FALSE)</f>
        <v>100.6</v>
      </c>
      <c r="D66" s="271">
        <f>VLOOKUP($B66,'PetroleumStatistics Table 3B'!$A:$Y,MATCH(D$47,'PetroleumStatistics Table 3B'!$A$9:$G$9,0),FALSE)</f>
        <v>82.206999999999994</v>
      </c>
      <c r="E66" s="271">
        <f>VLOOKUP($B66,'PetroleumStatistics Table 3B'!$A:$Y,MATCH(E$47,'PetroleumStatistics Table 3B'!$A$9:$G$9,0),FALSE)</f>
        <v>148.5</v>
      </c>
      <c r="F66" s="271">
        <f>VLOOKUP($B66,'PetroleumStatistics Table 3B'!$A:$Y,MATCH(F$47,'PetroleumStatistics Table 3B'!$A$9:$G$9,0),FALSE)</f>
        <v>187.6</v>
      </c>
      <c r="G66" s="271">
        <f>VLOOKUP($B66,'PetroleumStatistics Table 3B'!$A:$Y,MATCH(G$47,'PetroleumStatistics Table 3B'!$A$9:$G$9,0),FALSE)</f>
        <v>518.90700000000004</v>
      </c>
      <c r="H66" s="270">
        <f>VLOOKUP($B66,'PetroleumStatistics Table 3B'!$A:$Y,MATCH(H$47,'PetroleumStatistics Table 3B'!$A$9:$G$9,0),FALSE)</f>
        <v>420.5</v>
      </c>
      <c r="I66" s="269">
        <f t="shared" si="1"/>
        <v>0.36152913720570351</v>
      </c>
      <c r="J66" s="268"/>
      <c r="K66" s="267">
        <f t="shared" si="2"/>
        <v>40878</v>
      </c>
      <c r="L66" s="266">
        <v>0.6</v>
      </c>
      <c r="M66" s="277">
        <f t="shared" si="3"/>
        <v>0.36152913720570351</v>
      </c>
      <c r="N66" s="264">
        <f t="shared" si="4"/>
        <v>0.28617844816123117</v>
      </c>
      <c r="O66" s="263">
        <f t="shared" si="5"/>
        <v>0.35229241463306521</v>
      </c>
      <c r="P66" s="262">
        <f t="shared" si="6"/>
        <v>1</v>
      </c>
      <c r="Q66" s="261"/>
      <c r="R66" s="272">
        <f t="shared" si="7"/>
        <v>187.6</v>
      </c>
      <c r="S66" s="554">
        <f t="shared" si="8"/>
        <v>148.5</v>
      </c>
      <c r="T66" s="555">
        <f t="shared" si="9"/>
        <v>182.80699999999999</v>
      </c>
    </row>
    <row r="67" spans="2:20" ht="13" x14ac:dyDescent="0.3">
      <c r="B67" s="273">
        <v>40909</v>
      </c>
      <c r="C67" s="272">
        <f>VLOOKUP($B67,'PetroleumStatistics Table 3B'!$A:$Y,MATCH(C$47,'PetroleumStatistics Table 3B'!$A$9:$G$9,0),FALSE)</f>
        <v>91.9</v>
      </c>
      <c r="D67" s="271">
        <f>VLOOKUP($B67,'PetroleumStatistics Table 3B'!$A:$Y,MATCH(D$47,'PetroleumStatistics Table 3B'!$A$9:$G$9,0),FALSE)</f>
        <v>78.620500000000007</v>
      </c>
      <c r="E67" s="271">
        <f>VLOOKUP($B67,'PetroleumStatistics Table 3B'!$A:$Y,MATCH(E$47,'PetroleumStatistics Table 3B'!$A$9:$G$9,0),FALSE)</f>
        <v>133.69999999999999</v>
      </c>
      <c r="F67" s="271">
        <f>VLOOKUP($B67,'PetroleumStatistics Table 3B'!$A:$Y,MATCH(F$47,'PetroleumStatistics Table 3B'!$A$9:$G$9,0),FALSE)</f>
        <v>165.2</v>
      </c>
      <c r="G67" s="271">
        <f>VLOOKUP($B67,'PetroleumStatistics Table 3B'!$A:$Y,MATCH(G$47,'PetroleumStatistics Table 3B'!$A$9:$G$9,0),FALSE)</f>
        <v>469.4205</v>
      </c>
      <c r="H67" s="270">
        <f>VLOOKUP($B67,'PetroleumStatistics Table 3B'!$A:$Y,MATCH(H$47,'PetroleumStatistics Table 3B'!$A$9:$G$9,0),FALSE)</f>
        <v>379.1</v>
      </c>
      <c r="I67" s="269">
        <f t="shared" si="1"/>
        <v>0.3519232756132295</v>
      </c>
      <c r="J67" s="268"/>
      <c r="K67" s="267">
        <f t="shared" si="2"/>
        <v>40909</v>
      </c>
      <c r="L67" s="266">
        <v>0.6</v>
      </c>
      <c r="M67" s="277">
        <f t="shared" si="3"/>
        <v>0.3519232756132295</v>
      </c>
      <c r="N67" s="264">
        <f t="shared" si="4"/>
        <v>0.28481926119545264</v>
      </c>
      <c r="O67" s="263">
        <f t="shared" si="5"/>
        <v>0.36325746319131785</v>
      </c>
      <c r="P67" s="262">
        <f t="shared" si="6"/>
        <v>1</v>
      </c>
      <c r="Q67" s="261"/>
      <c r="R67" s="272">
        <f t="shared" si="7"/>
        <v>165.2</v>
      </c>
      <c r="S67" s="554">
        <f t="shared" si="8"/>
        <v>133.69999999999999</v>
      </c>
      <c r="T67" s="555">
        <f t="shared" si="9"/>
        <v>170.52050000000003</v>
      </c>
    </row>
    <row r="68" spans="2:20" ht="13" x14ac:dyDescent="0.3">
      <c r="B68" s="273">
        <v>40940</v>
      </c>
      <c r="C68" s="272">
        <f>VLOOKUP($B68,'PetroleumStatistics Table 3B'!$A:$Y,MATCH(C$47,'PetroleumStatistics Table 3B'!$A$9:$G$9,0),FALSE)</f>
        <v>98.6</v>
      </c>
      <c r="D68" s="271">
        <f>VLOOKUP($B68,'PetroleumStatistics Table 3B'!$A:$Y,MATCH(D$47,'PetroleumStatistics Table 3B'!$A$9:$G$9,0),FALSE)</f>
        <v>79.907300000000006</v>
      </c>
      <c r="E68" s="271">
        <f>VLOOKUP($B68,'PetroleumStatistics Table 3B'!$A:$Y,MATCH(E$47,'PetroleumStatistics Table 3B'!$A$9:$G$9,0),FALSE)</f>
        <v>137.69999999999999</v>
      </c>
      <c r="F68" s="271">
        <f>VLOOKUP($B68,'PetroleumStatistics Table 3B'!$A:$Y,MATCH(F$47,'PetroleumStatistics Table 3B'!$A$9:$G$9,0),FALSE)</f>
        <v>178.7</v>
      </c>
      <c r="G68" s="271">
        <f>VLOOKUP($B68,'PetroleumStatistics Table 3B'!$A:$Y,MATCH(G$47,'PetroleumStatistics Table 3B'!$A$9:$G$9,0),FALSE)</f>
        <v>494.90729999999996</v>
      </c>
      <c r="H68" s="270">
        <f>VLOOKUP($B68,'PetroleumStatistics Table 3B'!$A:$Y,MATCH(H$47,'PetroleumStatistics Table 3B'!$A$9:$G$9,0),FALSE)</f>
        <v>401.3</v>
      </c>
      <c r="I68" s="269">
        <f t="shared" si="1"/>
        <v>0.36107772101967378</v>
      </c>
      <c r="J68" s="268"/>
      <c r="K68" s="267">
        <f t="shared" si="2"/>
        <v>40940</v>
      </c>
      <c r="L68" s="266">
        <v>0.6</v>
      </c>
      <c r="M68" s="277">
        <f t="shared" si="3"/>
        <v>0.36107772101967378</v>
      </c>
      <c r="N68" s="264">
        <f t="shared" si="4"/>
        <v>0.27823392380754941</v>
      </c>
      <c r="O68" s="263">
        <f t="shared" si="5"/>
        <v>0.36068835517277681</v>
      </c>
      <c r="P68" s="262">
        <f t="shared" si="6"/>
        <v>1</v>
      </c>
      <c r="Q68" s="261"/>
      <c r="R68" s="272">
        <f t="shared" si="7"/>
        <v>178.7</v>
      </c>
      <c r="S68" s="554">
        <f t="shared" si="8"/>
        <v>137.69999999999999</v>
      </c>
      <c r="T68" s="555">
        <f t="shared" si="9"/>
        <v>178.50729999999999</v>
      </c>
    </row>
    <row r="69" spans="2:20" ht="13" x14ac:dyDescent="0.3">
      <c r="B69" s="273">
        <v>40969</v>
      </c>
      <c r="C69" s="272">
        <f>VLOOKUP($B69,'PetroleumStatistics Table 3B'!$A:$Y,MATCH(C$47,'PetroleumStatistics Table 3B'!$A$9:$G$9,0),FALSE)</f>
        <v>98.2</v>
      </c>
      <c r="D69" s="271">
        <f>VLOOKUP($B69,'PetroleumStatistics Table 3B'!$A:$Y,MATCH(D$47,'PetroleumStatistics Table 3B'!$A$9:$G$9,0),FALSE)</f>
        <v>82.787999999999997</v>
      </c>
      <c r="E69" s="271">
        <f>VLOOKUP($B69,'PetroleumStatistics Table 3B'!$A:$Y,MATCH(E$47,'PetroleumStatistics Table 3B'!$A$9:$G$9,0),FALSE)</f>
        <v>137.9</v>
      </c>
      <c r="F69" s="271">
        <f>VLOOKUP($B69,'PetroleumStatistics Table 3B'!$A:$Y,MATCH(F$47,'PetroleumStatistics Table 3B'!$A$9:$G$9,0),FALSE)</f>
        <v>182.6</v>
      </c>
      <c r="G69" s="271">
        <f>VLOOKUP($B69,'PetroleumStatistics Table 3B'!$A:$Y,MATCH(G$47,'PetroleumStatistics Table 3B'!$A$9:$G$9,0),FALSE)</f>
        <v>501.48800000000006</v>
      </c>
      <c r="H69" s="270">
        <f>VLOOKUP($B69,'PetroleumStatistics Table 3B'!$A:$Y,MATCH(H$47,'PetroleumStatistics Table 3B'!$A$9:$G$9,0),FALSE)</f>
        <v>407.4</v>
      </c>
      <c r="I69" s="269">
        <f t="shared" si="1"/>
        <v>0.36411638962447751</v>
      </c>
      <c r="J69" s="268"/>
      <c r="K69" s="267">
        <f t="shared" si="2"/>
        <v>40969</v>
      </c>
      <c r="L69" s="266">
        <v>0.6</v>
      </c>
      <c r="M69" s="277">
        <f t="shared" si="3"/>
        <v>0.36411638962447751</v>
      </c>
      <c r="N69" s="264">
        <f t="shared" si="4"/>
        <v>0.2749816545959225</v>
      </c>
      <c r="O69" s="263">
        <f t="shared" si="5"/>
        <v>0.36090195577959988</v>
      </c>
      <c r="P69" s="262">
        <f t="shared" si="6"/>
        <v>0.99999999999999978</v>
      </c>
      <c r="Q69" s="261"/>
      <c r="R69" s="272">
        <f t="shared" si="7"/>
        <v>182.6</v>
      </c>
      <c r="S69" s="554">
        <f t="shared" si="8"/>
        <v>137.9</v>
      </c>
      <c r="T69" s="555">
        <f t="shared" si="9"/>
        <v>180.988</v>
      </c>
    </row>
    <row r="70" spans="2:20" ht="13" x14ac:dyDescent="0.3">
      <c r="B70" s="273">
        <v>41000</v>
      </c>
      <c r="C70" s="272">
        <f>VLOOKUP($B70,'PetroleumStatistics Table 3B'!$A:$Y,MATCH(C$47,'PetroleumStatistics Table 3B'!$A$9:$G$9,0),FALSE)</f>
        <v>91.1</v>
      </c>
      <c r="D70" s="271">
        <f>VLOOKUP($B70,'PetroleumStatistics Table 3B'!$A:$Y,MATCH(D$47,'PetroleumStatistics Table 3B'!$A$9:$G$9,0),FALSE)</f>
        <v>74.779399999999995</v>
      </c>
      <c r="E70" s="271">
        <f>VLOOKUP($B70,'PetroleumStatistics Table 3B'!$A:$Y,MATCH(E$47,'PetroleumStatistics Table 3B'!$A$9:$G$9,0),FALSE)</f>
        <v>129.1</v>
      </c>
      <c r="F70" s="271">
        <f>VLOOKUP($B70,'PetroleumStatistics Table 3B'!$A:$Y,MATCH(F$47,'PetroleumStatistics Table 3B'!$A$9:$G$9,0),FALSE)</f>
        <v>166</v>
      </c>
      <c r="G70" s="271">
        <f>VLOOKUP($B70,'PetroleumStatistics Table 3B'!$A:$Y,MATCH(G$47,'PetroleumStatistics Table 3B'!$A$9:$G$9,0),FALSE)</f>
        <v>460.97939999999994</v>
      </c>
      <c r="H70" s="270">
        <f>VLOOKUP($B70,'PetroleumStatistics Table 3B'!$A:$Y,MATCH(H$47,'PetroleumStatistics Table 3B'!$A$9:$G$9,0),FALSE)</f>
        <v>372.5</v>
      </c>
      <c r="I70" s="269">
        <f t="shared" si="1"/>
        <v>0.36010285926008845</v>
      </c>
      <c r="J70" s="268"/>
      <c r="K70" s="267">
        <f t="shared" si="2"/>
        <v>41000</v>
      </c>
      <c r="L70" s="266">
        <v>0.6</v>
      </c>
      <c r="M70" s="277">
        <f t="shared" si="3"/>
        <v>0.36010285926008845</v>
      </c>
      <c r="N70" s="264">
        <f t="shared" si="4"/>
        <v>0.28005589837636996</v>
      </c>
      <c r="O70" s="263">
        <f t="shared" si="5"/>
        <v>0.35984124236354159</v>
      </c>
      <c r="P70" s="262">
        <f t="shared" si="6"/>
        <v>1</v>
      </c>
      <c r="Q70" s="261"/>
      <c r="R70" s="272">
        <f t="shared" si="7"/>
        <v>166</v>
      </c>
      <c r="S70" s="554">
        <f t="shared" si="8"/>
        <v>129.1</v>
      </c>
      <c r="T70" s="555">
        <f t="shared" si="9"/>
        <v>165.87939999999998</v>
      </c>
    </row>
    <row r="71" spans="2:20" ht="13" x14ac:dyDescent="0.3">
      <c r="B71" s="273">
        <v>41030</v>
      </c>
      <c r="C71" s="272">
        <f>VLOOKUP($B71,'PetroleumStatistics Table 3B'!$A:$Y,MATCH(C$47,'PetroleumStatistics Table 3B'!$A$9:$G$9,0),FALSE)</f>
        <v>98</v>
      </c>
      <c r="D71" s="271">
        <f>VLOOKUP($B71,'PetroleumStatistics Table 3B'!$A:$Y,MATCH(D$47,'PetroleumStatistics Table 3B'!$A$9:$G$9,0),FALSE)</f>
        <v>82.807400000000001</v>
      </c>
      <c r="E71" s="271">
        <f>VLOOKUP($B71,'PetroleumStatistics Table 3B'!$A:$Y,MATCH(E$47,'PetroleumStatistics Table 3B'!$A$9:$G$9,0),FALSE)</f>
        <v>147</v>
      </c>
      <c r="F71" s="271">
        <f>VLOOKUP($B71,'PetroleumStatistics Table 3B'!$A:$Y,MATCH(F$47,'PetroleumStatistics Table 3B'!$A$9:$G$9,0),FALSE)</f>
        <v>187.1</v>
      </c>
      <c r="G71" s="271">
        <f>VLOOKUP($B71,'PetroleumStatistics Table 3B'!$A:$Y,MATCH(G$47,'PetroleumStatistics Table 3B'!$A$9:$G$9,0),FALSE)</f>
        <v>514.90740000000005</v>
      </c>
      <c r="H71" s="270">
        <f>VLOOKUP($B71,'PetroleumStatistics Table 3B'!$A:$Y,MATCH(H$47,'PetroleumStatistics Table 3B'!$A$9:$G$9,0),FALSE)</f>
        <v>411</v>
      </c>
      <c r="I71" s="269">
        <f t="shared" si="1"/>
        <v>0.36336630625234745</v>
      </c>
      <c r="J71" s="268"/>
      <c r="K71" s="267">
        <f t="shared" si="2"/>
        <v>41030</v>
      </c>
      <c r="L71" s="266">
        <v>0.6</v>
      </c>
      <c r="M71" s="277">
        <f t="shared" si="3"/>
        <v>0.36336630625234745</v>
      </c>
      <c r="N71" s="264">
        <f t="shared" si="4"/>
        <v>0.28548822564989351</v>
      </c>
      <c r="O71" s="263">
        <f t="shared" si="5"/>
        <v>0.35114546809775893</v>
      </c>
      <c r="P71" s="262">
        <f t="shared" si="6"/>
        <v>0.99999999999999989</v>
      </c>
      <c r="Q71" s="261"/>
      <c r="R71" s="272">
        <f t="shared" si="7"/>
        <v>187.1</v>
      </c>
      <c r="S71" s="554">
        <f t="shared" si="8"/>
        <v>147</v>
      </c>
      <c r="T71" s="555">
        <f t="shared" si="9"/>
        <v>180.8074</v>
      </c>
    </row>
    <row r="72" spans="2:20" ht="13" x14ac:dyDescent="0.3">
      <c r="B72" s="273">
        <v>41061</v>
      </c>
      <c r="C72" s="272">
        <f>VLOOKUP($B72,'PetroleumStatistics Table 3B'!$A:$Y,MATCH(C$47,'PetroleumStatistics Table 3B'!$A$9:$G$9,0),FALSE)</f>
        <v>89.6</v>
      </c>
      <c r="D72" s="271">
        <f>VLOOKUP($B72,'PetroleumStatistics Table 3B'!$A:$Y,MATCH(D$47,'PetroleumStatistics Table 3B'!$A$9:$G$9,0),FALSE)</f>
        <v>78.286600000000007</v>
      </c>
      <c r="E72" s="271">
        <f>VLOOKUP($B72,'PetroleumStatistics Table 3B'!$A:$Y,MATCH(E$47,'PetroleumStatistics Table 3B'!$A$9:$G$9,0),FALSE)</f>
        <v>130.4</v>
      </c>
      <c r="F72" s="271">
        <f>VLOOKUP($B72,'PetroleumStatistics Table 3B'!$A:$Y,MATCH(F$47,'PetroleumStatistics Table 3B'!$A$9:$G$9,0),FALSE)</f>
        <v>170.4</v>
      </c>
      <c r="G72" s="271">
        <f>VLOOKUP($B72,'PetroleumStatistics Table 3B'!$A:$Y,MATCH(G$47,'PetroleumStatistics Table 3B'!$A$9:$G$9,0),FALSE)</f>
        <v>468.6866</v>
      </c>
      <c r="H72" s="270">
        <f>VLOOKUP($B72,'PetroleumStatistics Table 3B'!$A:$Y,MATCH(H$47,'PetroleumStatistics Table 3B'!$A$9:$G$9,0),FALSE)</f>
        <v>377.7</v>
      </c>
      <c r="I72" s="269">
        <f t="shared" si="1"/>
        <v>0.36356917394267302</v>
      </c>
      <c r="J72" s="268"/>
      <c r="K72" s="267">
        <f t="shared" si="2"/>
        <v>41061</v>
      </c>
      <c r="L72" s="266">
        <v>0.6</v>
      </c>
      <c r="M72" s="277">
        <f t="shared" si="3"/>
        <v>0.36356917394267302</v>
      </c>
      <c r="N72" s="264">
        <f t="shared" si="4"/>
        <v>0.27822429743030846</v>
      </c>
      <c r="O72" s="263">
        <f t="shared" si="5"/>
        <v>0.35820652862701852</v>
      </c>
      <c r="P72" s="262">
        <f t="shared" si="6"/>
        <v>1</v>
      </c>
      <c r="Q72" s="261"/>
      <c r="R72" s="272">
        <f t="shared" si="7"/>
        <v>170.4</v>
      </c>
      <c r="S72" s="554">
        <f t="shared" si="8"/>
        <v>130.4</v>
      </c>
      <c r="T72" s="555">
        <f t="shared" si="9"/>
        <v>167.88659999999999</v>
      </c>
    </row>
    <row r="73" spans="2:20" ht="13" x14ac:dyDescent="0.3">
      <c r="B73" s="273">
        <v>41091</v>
      </c>
      <c r="C73" s="272">
        <f>VLOOKUP($B73,'PetroleumStatistics Table 3B'!$A:$Y,MATCH(C$47,'PetroleumStatistics Table 3B'!$A$9:$G$9,0),FALSE)</f>
        <v>95.7</v>
      </c>
      <c r="D73" s="271">
        <f>VLOOKUP($B73,'PetroleumStatistics Table 3B'!$A:$Y,MATCH(D$47,'PetroleumStatistics Table 3B'!$A$9:$G$9,0),FALSE)</f>
        <v>82.957899999999995</v>
      </c>
      <c r="E73" s="271">
        <f>VLOOKUP($B73,'PetroleumStatistics Table 3B'!$A:$Y,MATCH(E$47,'PetroleumStatistics Table 3B'!$A$9:$G$9,0),FALSE)</f>
        <v>136.6</v>
      </c>
      <c r="F73" s="271">
        <f>VLOOKUP($B73,'PetroleumStatistics Table 3B'!$A:$Y,MATCH(F$47,'PetroleumStatistics Table 3B'!$A$9:$G$9,0),FALSE)</f>
        <v>181.5</v>
      </c>
      <c r="G73" s="271">
        <f>VLOOKUP($B73,'PetroleumStatistics Table 3B'!$A:$Y,MATCH(G$47,'PetroleumStatistics Table 3B'!$A$9:$G$9,0),FALSE)</f>
        <v>496.75789999999995</v>
      </c>
      <c r="H73" s="270">
        <f>VLOOKUP($B73,'PetroleumStatistics Table 3B'!$A:$Y,MATCH(H$47,'PetroleumStatistics Table 3B'!$A$9:$G$9,0),FALSE)</f>
        <v>400.4</v>
      </c>
      <c r="I73" s="269">
        <f t="shared" si="1"/>
        <v>0.36536912648998643</v>
      </c>
      <c r="J73" s="268"/>
      <c r="K73" s="267">
        <f t="shared" si="2"/>
        <v>41091</v>
      </c>
      <c r="L73" s="266">
        <v>0.6</v>
      </c>
      <c r="M73" s="277">
        <f t="shared" si="3"/>
        <v>0.36536912648998643</v>
      </c>
      <c r="N73" s="264">
        <f t="shared" si="4"/>
        <v>0.27498304506078314</v>
      </c>
      <c r="O73" s="263">
        <f t="shared" si="5"/>
        <v>0.35964782844923049</v>
      </c>
      <c r="P73" s="262">
        <f t="shared" si="6"/>
        <v>1</v>
      </c>
      <c r="Q73" s="261"/>
      <c r="R73" s="272">
        <f t="shared" si="7"/>
        <v>181.5</v>
      </c>
      <c r="S73" s="554">
        <f t="shared" si="8"/>
        <v>136.6</v>
      </c>
      <c r="T73" s="555">
        <f t="shared" si="9"/>
        <v>178.65789999999998</v>
      </c>
    </row>
    <row r="74" spans="2:20" ht="13" x14ac:dyDescent="0.3">
      <c r="B74" s="273">
        <v>41122</v>
      </c>
      <c r="C74" s="272">
        <f>VLOOKUP($B74,'PetroleumStatistics Table 3B'!$A:$Y,MATCH(C$47,'PetroleumStatistics Table 3B'!$A$9:$G$9,0),FALSE)</f>
        <v>100.2</v>
      </c>
      <c r="D74" s="271">
        <f>VLOOKUP($B74,'PetroleumStatistics Table 3B'!$A:$Y,MATCH(D$47,'PetroleumStatistics Table 3B'!$A$9:$G$9,0),FALSE)</f>
        <v>84.448800000000006</v>
      </c>
      <c r="E74" s="271">
        <f>VLOOKUP($B74,'PetroleumStatistics Table 3B'!$A:$Y,MATCH(E$47,'PetroleumStatistics Table 3B'!$A$9:$G$9,0),FALSE)</f>
        <v>135.5</v>
      </c>
      <c r="F74" s="271">
        <f>VLOOKUP($B74,'PetroleumStatistics Table 3B'!$A:$Y,MATCH(F$47,'PetroleumStatistics Table 3B'!$A$9:$G$9,0),FALSE)</f>
        <v>187.4</v>
      </c>
      <c r="G74" s="271">
        <f>VLOOKUP($B74,'PetroleumStatistics Table 3B'!$A:$Y,MATCH(G$47,'PetroleumStatistics Table 3B'!$A$9:$G$9,0),FALSE)</f>
        <v>507.54880000000003</v>
      </c>
      <c r="H74" s="270">
        <f>VLOOKUP($B74,'PetroleumStatistics Table 3B'!$A:$Y,MATCH(H$47,'PetroleumStatistics Table 3B'!$A$9:$G$9,0),FALSE)</f>
        <v>417.2</v>
      </c>
      <c r="I74" s="269">
        <f t="shared" si="1"/>
        <v>0.36922557988512633</v>
      </c>
      <c r="J74" s="268"/>
      <c r="K74" s="267">
        <f t="shared" si="2"/>
        <v>41122</v>
      </c>
      <c r="L74" s="266">
        <v>0.6</v>
      </c>
      <c r="M74" s="277">
        <f t="shared" si="3"/>
        <v>0.36922557988512633</v>
      </c>
      <c r="N74" s="264">
        <f t="shared" si="4"/>
        <v>0.26696940274511533</v>
      </c>
      <c r="O74" s="263">
        <f t="shared" si="5"/>
        <v>0.36380501736975829</v>
      </c>
      <c r="P74" s="262">
        <f t="shared" si="6"/>
        <v>1</v>
      </c>
      <c r="Q74" s="261"/>
      <c r="R74" s="272">
        <f t="shared" si="7"/>
        <v>187.4</v>
      </c>
      <c r="S74" s="554">
        <f t="shared" si="8"/>
        <v>135.5</v>
      </c>
      <c r="T74" s="555">
        <f t="shared" si="9"/>
        <v>184.64879999999999</v>
      </c>
    </row>
    <row r="75" spans="2:20" ht="13" x14ac:dyDescent="0.3">
      <c r="B75" s="273">
        <v>41153</v>
      </c>
      <c r="C75" s="272">
        <f>VLOOKUP($B75,'PetroleumStatistics Table 3B'!$A:$Y,MATCH(C$47,'PetroleumStatistics Table 3B'!$A$9:$G$9,0),FALSE)</f>
        <v>91</v>
      </c>
      <c r="D75" s="271">
        <f>VLOOKUP($B75,'PetroleumStatistics Table 3B'!$A:$Y,MATCH(D$47,'PetroleumStatistics Table 3B'!$A$9:$G$9,0),FALSE)</f>
        <v>80.5916</v>
      </c>
      <c r="E75" s="271">
        <f>VLOOKUP($B75,'PetroleumStatistics Table 3B'!$A:$Y,MATCH(E$47,'PetroleumStatistics Table 3B'!$A$9:$G$9,0),FALSE)</f>
        <v>124.3</v>
      </c>
      <c r="F75" s="271">
        <f>VLOOKUP($B75,'PetroleumStatistics Table 3B'!$A:$Y,MATCH(F$47,'PetroleumStatistics Table 3B'!$A$9:$G$9,0),FALSE)</f>
        <v>171.4</v>
      </c>
      <c r="G75" s="271">
        <f>VLOOKUP($B75,'PetroleumStatistics Table 3B'!$A:$Y,MATCH(G$47,'PetroleumStatistics Table 3B'!$A$9:$G$9,0),FALSE)</f>
        <v>467.29160000000002</v>
      </c>
      <c r="H75" s="270">
        <f>VLOOKUP($B75,'PetroleumStatistics Table 3B'!$A:$Y,MATCH(H$47,'PetroleumStatistics Table 3B'!$A$9:$G$9,0),FALSE)</f>
        <v>384.5</v>
      </c>
      <c r="I75" s="269">
        <f t="shared" si="1"/>
        <v>0.36679452401883533</v>
      </c>
      <c r="J75" s="268"/>
      <c r="K75" s="267">
        <f t="shared" si="2"/>
        <v>41153</v>
      </c>
      <c r="L75" s="266">
        <v>0.6</v>
      </c>
      <c r="M75" s="277">
        <f t="shared" si="3"/>
        <v>0.36679452401883533</v>
      </c>
      <c r="N75" s="264">
        <f t="shared" si="4"/>
        <v>0.26600092961225924</v>
      </c>
      <c r="O75" s="263">
        <f t="shared" si="5"/>
        <v>0.36720454636890537</v>
      </c>
      <c r="P75" s="262">
        <f t="shared" si="6"/>
        <v>1</v>
      </c>
      <c r="Q75" s="261"/>
      <c r="R75" s="272">
        <f t="shared" si="7"/>
        <v>171.4</v>
      </c>
      <c r="S75" s="554">
        <f t="shared" si="8"/>
        <v>124.3</v>
      </c>
      <c r="T75" s="555">
        <f t="shared" si="9"/>
        <v>171.5916</v>
      </c>
    </row>
    <row r="76" spans="2:20" ht="13" x14ac:dyDescent="0.3">
      <c r="B76" s="273">
        <v>41183</v>
      </c>
      <c r="C76" s="272">
        <f>VLOOKUP($B76,'PetroleumStatistics Table 3B'!$A:$Y,MATCH(C$47,'PetroleumStatistics Table 3B'!$A$9:$G$9,0),FALSE)</f>
        <v>94.2</v>
      </c>
      <c r="D76" s="271">
        <f>VLOOKUP($B76,'PetroleumStatistics Table 3B'!$A:$Y,MATCH(D$47,'PetroleumStatistics Table 3B'!$A$9:$G$9,0),FALSE)</f>
        <v>82.706199999999995</v>
      </c>
      <c r="E76" s="271">
        <f>VLOOKUP($B76,'PetroleumStatistics Table 3B'!$A:$Y,MATCH(E$47,'PetroleumStatistics Table 3B'!$A$9:$G$9,0),FALSE)</f>
        <v>138.4</v>
      </c>
      <c r="F76" s="271">
        <f>VLOOKUP($B76,'PetroleumStatistics Table 3B'!$A:$Y,MATCH(F$47,'PetroleumStatistics Table 3B'!$A$9:$G$9,0),FALSE)</f>
        <v>177.9</v>
      </c>
      <c r="G76" s="271">
        <f>VLOOKUP($B76,'PetroleumStatistics Table 3B'!$A:$Y,MATCH(G$47,'PetroleumStatistics Table 3B'!$A$9:$G$9,0),FALSE)</f>
        <v>493.20619999999997</v>
      </c>
      <c r="H76" s="270">
        <f>VLOOKUP($B76,'PetroleumStatistics Table 3B'!$A:$Y,MATCH(H$47,'PetroleumStatistics Table 3B'!$A$9:$G$9,0),FALSE)</f>
        <v>396.8</v>
      </c>
      <c r="I76" s="269">
        <f t="shared" si="1"/>
        <v>0.36070106174658795</v>
      </c>
      <c r="J76" s="268"/>
      <c r="K76" s="267">
        <f t="shared" si="2"/>
        <v>41183</v>
      </c>
      <c r="L76" s="266">
        <v>0.6</v>
      </c>
      <c r="M76" s="277">
        <f t="shared" si="3"/>
        <v>0.36070106174658795</v>
      </c>
      <c r="N76" s="264">
        <f t="shared" si="4"/>
        <v>0.28061285523174689</v>
      </c>
      <c r="O76" s="263">
        <f t="shared" si="5"/>
        <v>0.35868608302166521</v>
      </c>
      <c r="P76" s="262">
        <f t="shared" si="6"/>
        <v>1</v>
      </c>
      <c r="Q76" s="261"/>
      <c r="R76" s="272">
        <f t="shared" si="7"/>
        <v>177.9</v>
      </c>
      <c r="S76" s="554">
        <f t="shared" si="8"/>
        <v>138.4</v>
      </c>
      <c r="T76" s="555">
        <f t="shared" si="9"/>
        <v>176.90620000000001</v>
      </c>
    </row>
    <row r="77" spans="2:20" ht="13" x14ac:dyDescent="0.3">
      <c r="B77" s="273">
        <v>41214</v>
      </c>
      <c r="C77" s="272">
        <f>VLOOKUP($B77,'PetroleumStatistics Table 3B'!$A:$Y,MATCH(C$47,'PetroleumStatistics Table 3B'!$A$9:$G$9,0),FALSE)</f>
        <v>94.5</v>
      </c>
      <c r="D77" s="271">
        <f>VLOOKUP($B77,'PetroleumStatistics Table 3B'!$A:$Y,MATCH(D$47,'PetroleumStatistics Table 3B'!$A$9:$G$9,0),FALSE)</f>
        <v>86.868800000000007</v>
      </c>
      <c r="E77" s="271">
        <f>VLOOKUP($B77,'PetroleumStatistics Table 3B'!$A:$Y,MATCH(E$47,'PetroleumStatistics Table 3B'!$A$9:$G$9,0),FALSE)</f>
        <v>140.5</v>
      </c>
      <c r="F77" s="271">
        <f>VLOOKUP($B77,'PetroleumStatistics Table 3B'!$A:$Y,MATCH(F$47,'PetroleumStatistics Table 3B'!$A$9:$G$9,0),FALSE)</f>
        <v>178.2</v>
      </c>
      <c r="G77" s="271">
        <f>VLOOKUP($B77,'PetroleumStatistics Table 3B'!$A:$Y,MATCH(G$47,'PetroleumStatistics Table 3B'!$A$9:$G$9,0),FALSE)</f>
        <v>500.06880000000001</v>
      </c>
      <c r="H77" s="270">
        <f>VLOOKUP($B77,'PetroleumStatistics Table 3B'!$A:$Y,MATCH(H$47,'PetroleumStatistics Table 3B'!$A$9:$G$9,0),FALSE)</f>
        <v>403.4</v>
      </c>
      <c r="I77" s="269">
        <f t="shared" si="1"/>
        <v>0.35635096610706363</v>
      </c>
      <c r="J77" s="268"/>
      <c r="K77" s="267">
        <f t="shared" si="2"/>
        <v>41214</v>
      </c>
      <c r="L77" s="266">
        <v>0.6</v>
      </c>
      <c r="M77" s="277">
        <f t="shared" si="3"/>
        <v>0.35635096610706363</v>
      </c>
      <c r="N77" s="264">
        <f t="shared" si="4"/>
        <v>0.28096133971965459</v>
      </c>
      <c r="O77" s="263">
        <f t="shared" si="5"/>
        <v>0.36268769417328178</v>
      </c>
      <c r="P77" s="262">
        <f t="shared" si="6"/>
        <v>1</v>
      </c>
      <c r="Q77" s="261"/>
      <c r="R77" s="272">
        <f t="shared" si="7"/>
        <v>178.2</v>
      </c>
      <c r="S77" s="554">
        <f t="shared" si="8"/>
        <v>140.5</v>
      </c>
      <c r="T77" s="555">
        <f t="shared" si="9"/>
        <v>181.36880000000002</v>
      </c>
    </row>
    <row r="78" spans="2:20" ht="13" x14ac:dyDescent="0.3">
      <c r="B78" s="273">
        <v>41244</v>
      </c>
      <c r="C78" s="272">
        <f>VLOOKUP($B78,'PetroleumStatistics Table 3B'!$A:$Y,MATCH(C$47,'PetroleumStatistics Table 3B'!$A$9:$G$9,0),FALSE)</f>
        <v>104.7</v>
      </c>
      <c r="D78" s="271">
        <f>VLOOKUP($B78,'PetroleumStatistics Table 3B'!$A:$Y,MATCH(D$47,'PetroleumStatistics Table 3B'!$A$9:$G$9,0),FALSE)</f>
        <v>87.160300000000007</v>
      </c>
      <c r="E78" s="271">
        <f>VLOOKUP($B78,'PetroleumStatistics Table 3B'!$A:$Y,MATCH(E$47,'PetroleumStatistics Table 3B'!$A$9:$G$9,0),FALSE)</f>
        <v>142.19999999999999</v>
      </c>
      <c r="F78" s="271">
        <f>VLOOKUP($B78,'PetroleumStatistics Table 3B'!$A:$Y,MATCH(F$47,'PetroleumStatistics Table 3B'!$A$9:$G$9,0),FALSE)</f>
        <v>183.1</v>
      </c>
      <c r="G78" s="271">
        <f>VLOOKUP($B78,'PetroleumStatistics Table 3B'!$A:$Y,MATCH(G$47,'PetroleumStatistics Table 3B'!$A$9:$G$9,0),FALSE)</f>
        <v>517.16030000000001</v>
      </c>
      <c r="H78" s="270">
        <f>VLOOKUP($B78,'PetroleumStatistics Table 3B'!$A:$Y,MATCH(H$47,'PetroleumStatistics Table 3B'!$A$9:$G$9,0),FALSE)</f>
        <v>423.1</v>
      </c>
      <c r="I78" s="269">
        <f t="shared" si="1"/>
        <v>0.35404883166786005</v>
      </c>
      <c r="J78" s="268"/>
      <c r="K78" s="267">
        <f t="shared" si="2"/>
        <v>41244</v>
      </c>
      <c r="L78" s="266">
        <v>0.6</v>
      </c>
      <c r="M78" s="277">
        <f t="shared" si="3"/>
        <v>0.35404883166786005</v>
      </c>
      <c r="N78" s="264">
        <f t="shared" si="4"/>
        <v>0.27496310138268537</v>
      </c>
      <c r="O78" s="263">
        <f t="shared" si="5"/>
        <v>0.37098806694945452</v>
      </c>
      <c r="P78" s="262">
        <f t="shared" si="6"/>
        <v>1</v>
      </c>
      <c r="Q78" s="261"/>
      <c r="R78" s="272">
        <f t="shared" si="7"/>
        <v>183.1</v>
      </c>
      <c r="S78" s="554">
        <f t="shared" si="8"/>
        <v>142.19999999999999</v>
      </c>
      <c r="T78" s="555">
        <f t="shared" si="9"/>
        <v>191.8603</v>
      </c>
    </row>
    <row r="79" spans="2:20" ht="13" x14ac:dyDescent="0.3">
      <c r="B79" s="273">
        <v>41275</v>
      </c>
      <c r="C79" s="272">
        <f>VLOOKUP($B79,'PetroleumStatistics Table 3B'!$A:$Y,MATCH(C$47,'PetroleumStatistics Table 3B'!$A$9:$G$9,0),FALSE)</f>
        <v>94.5</v>
      </c>
      <c r="D79" s="271">
        <f>VLOOKUP($B79,'PetroleumStatistics Table 3B'!$A:$Y,MATCH(D$47,'PetroleumStatistics Table 3B'!$A$9:$G$9,0),FALSE)</f>
        <v>85.355800000000002</v>
      </c>
      <c r="E79" s="271">
        <f>VLOOKUP($B79,'PetroleumStatistics Table 3B'!$A:$Y,MATCH(E$47,'PetroleumStatistics Table 3B'!$A$9:$G$9,0),FALSE)</f>
        <v>137.19999999999999</v>
      </c>
      <c r="F79" s="271">
        <f>VLOOKUP($B79,'PetroleumStatistics Table 3B'!$A:$Y,MATCH(F$47,'PetroleumStatistics Table 3B'!$A$9:$G$9,0),FALSE)</f>
        <v>166.5</v>
      </c>
      <c r="G79" s="271">
        <f>VLOOKUP($B79,'PetroleumStatistics Table 3B'!$A:$Y,MATCH(G$47,'PetroleumStatistics Table 3B'!$A$9:$G$9,0),FALSE)</f>
        <v>483.55579999999998</v>
      </c>
      <c r="H79" s="270">
        <f>VLOOKUP($B79,'PetroleumStatistics Table 3B'!$A:$Y,MATCH(H$47,'PetroleumStatistics Table 3B'!$A$9:$G$9,0),FALSE)</f>
        <v>391.1</v>
      </c>
      <c r="I79" s="269">
        <f t="shared" si="1"/>
        <v>0.34432427446842745</v>
      </c>
      <c r="J79" s="268"/>
      <c r="K79" s="267">
        <f t="shared" si="2"/>
        <v>41275</v>
      </c>
      <c r="L79" s="266">
        <v>0.6</v>
      </c>
      <c r="M79" s="277">
        <f t="shared" si="3"/>
        <v>0.34432427446842745</v>
      </c>
      <c r="N79" s="264">
        <f t="shared" si="4"/>
        <v>0.28373147421662609</v>
      </c>
      <c r="O79" s="263">
        <f t="shared" si="5"/>
        <v>0.37194425131494646</v>
      </c>
      <c r="P79" s="262">
        <f t="shared" si="6"/>
        <v>1</v>
      </c>
      <c r="Q79" s="261"/>
      <c r="R79" s="272">
        <f t="shared" si="7"/>
        <v>166.5</v>
      </c>
      <c r="S79" s="554">
        <f t="shared" si="8"/>
        <v>137.19999999999999</v>
      </c>
      <c r="T79" s="555">
        <f t="shared" si="9"/>
        <v>179.85579999999999</v>
      </c>
    </row>
    <row r="80" spans="2:20" ht="13" x14ac:dyDescent="0.3">
      <c r="B80" s="273">
        <v>41306</v>
      </c>
      <c r="C80" s="272">
        <f>VLOOKUP($B80,'PetroleumStatistics Table 3B'!$A:$Y,MATCH(C$47,'PetroleumStatistics Table 3B'!$A$9:$G$9,0),FALSE)</f>
        <v>93.5</v>
      </c>
      <c r="D80" s="271">
        <f>VLOOKUP($B80,'PetroleumStatistics Table 3B'!$A:$Y,MATCH(D$47,'PetroleumStatistics Table 3B'!$A$9:$G$9,0),FALSE)</f>
        <v>78.900700000000001</v>
      </c>
      <c r="E80" s="271">
        <f>VLOOKUP($B80,'PetroleumStatistics Table 3B'!$A:$Y,MATCH(E$47,'PetroleumStatistics Table 3B'!$A$9:$G$9,0),FALSE)</f>
        <v>131.80000000000001</v>
      </c>
      <c r="F80" s="271">
        <f>VLOOKUP($B80,'PetroleumStatistics Table 3B'!$A:$Y,MATCH(F$47,'PetroleumStatistics Table 3B'!$A$9:$G$9,0),FALSE)</f>
        <v>171.7</v>
      </c>
      <c r="G80" s="271">
        <f>VLOOKUP($B80,'PetroleumStatistics Table 3B'!$A:$Y,MATCH(G$47,'PetroleumStatistics Table 3B'!$A$9:$G$9,0),FALSE)</f>
        <v>475.90069999999997</v>
      </c>
      <c r="H80" s="270">
        <f>VLOOKUP($B80,'PetroleumStatistics Table 3B'!$A:$Y,MATCH(H$47,'PetroleumStatistics Table 3B'!$A$9:$G$9,0),FALSE)</f>
        <v>386.2</v>
      </c>
      <c r="I80" s="269">
        <f t="shared" ref="I80:I111" si="10">F80/G80</f>
        <v>0.36078955126563167</v>
      </c>
      <c r="J80" s="268"/>
      <c r="K80" s="267">
        <f t="shared" ref="K80:K111" si="11">B80</f>
        <v>41306</v>
      </c>
      <c r="L80" s="266">
        <v>0.6</v>
      </c>
      <c r="M80" s="277">
        <f t="shared" ref="M80:M111" si="12">F80/G80</f>
        <v>0.36078955126563167</v>
      </c>
      <c r="N80" s="264">
        <f t="shared" ref="N80:N111" si="13">E80/G80</f>
        <v>0.27694853148986759</v>
      </c>
      <c r="O80" s="263">
        <f t="shared" ref="O80:O111" si="14">(C80+D80)/G80</f>
        <v>0.3622619172445008</v>
      </c>
      <c r="P80" s="262">
        <f t="shared" ref="P80:P111" si="15">SUM(M80,N80,O80)</f>
        <v>1</v>
      </c>
      <c r="Q80" s="261"/>
      <c r="R80" s="272">
        <f t="shared" si="7"/>
        <v>171.7</v>
      </c>
      <c r="S80" s="554">
        <f t="shared" si="8"/>
        <v>131.80000000000001</v>
      </c>
      <c r="T80" s="555">
        <f t="shared" si="9"/>
        <v>172.4007</v>
      </c>
    </row>
    <row r="81" spans="2:20" ht="13" x14ac:dyDescent="0.3">
      <c r="B81" s="273">
        <v>41334</v>
      </c>
      <c r="C81" s="272">
        <f>VLOOKUP($B81,'PetroleumStatistics Table 3B'!$A:$Y,MATCH(C$47,'PetroleumStatistics Table 3B'!$A$9:$G$9,0),FALSE)</f>
        <v>100.4</v>
      </c>
      <c r="D81" s="271">
        <f>VLOOKUP($B81,'PetroleumStatistics Table 3B'!$A:$Y,MATCH(D$47,'PetroleumStatistics Table 3B'!$A$9:$G$9,0),FALSE)</f>
        <v>89.309100000000001</v>
      </c>
      <c r="E81" s="271">
        <f>VLOOKUP($B81,'PetroleumStatistics Table 3B'!$A:$Y,MATCH(E$47,'PetroleumStatistics Table 3B'!$A$9:$G$9,0),FALSE)</f>
        <v>145.5</v>
      </c>
      <c r="F81" s="271">
        <f>VLOOKUP($B81,'PetroleumStatistics Table 3B'!$A:$Y,MATCH(F$47,'PetroleumStatistics Table 3B'!$A$9:$G$9,0),FALSE)</f>
        <v>180.8</v>
      </c>
      <c r="G81" s="271">
        <f>VLOOKUP($B81,'PetroleumStatistics Table 3B'!$A:$Y,MATCH(G$47,'PetroleumStatistics Table 3B'!$A$9:$G$9,0),FALSE)</f>
        <v>516.00909999999999</v>
      </c>
      <c r="H81" s="270">
        <f>VLOOKUP($B81,'PetroleumStatistics Table 3B'!$A:$Y,MATCH(H$47,'PetroleumStatistics Table 3B'!$A$9:$G$9,0),FALSE)</f>
        <v>416.9</v>
      </c>
      <c r="I81" s="269">
        <f t="shared" si="10"/>
        <v>0.35038141769205233</v>
      </c>
      <c r="J81" s="268"/>
      <c r="K81" s="267">
        <f t="shared" si="11"/>
        <v>41334</v>
      </c>
      <c r="L81" s="266">
        <v>0.6</v>
      </c>
      <c r="M81" s="277">
        <f t="shared" si="12"/>
        <v>0.35038141769205233</v>
      </c>
      <c r="N81" s="264">
        <f t="shared" si="13"/>
        <v>0.28197177142806201</v>
      </c>
      <c r="O81" s="263">
        <f t="shared" si="14"/>
        <v>0.36764681087988565</v>
      </c>
      <c r="P81" s="262">
        <f t="shared" si="15"/>
        <v>1</v>
      </c>
      <c r="Q81" s="261"/>
      <c r="R81" s="272">
        <f t="shared" si="7"/>
        <v>180.8</v>
      </c>
      <c r="S81" s="554">
        <f t="shared" si="8"/>
        <v>145.5</v>
      </c>
      <c r="T81" s="555">
        <f t="shared" si="9"/>
        <v>189.70910000000001</v>
      </c>
    </row>
    <row r="82" spans="2:20" ht="13" x14ac:dyDescent="0.3">
      <c r="B82" s="273">
        <v>41365</v>
      </c>
      <c r="C82" s="272">
        <f>VLOOKUP($B82,'PetroleumStatistics Table 3B'!$A:$Y,MATCH(C$47,'PetroleumStatistics Table 3B'!$A$9:$G$9,0),FALSE)</f>
        <v>94.2</v>
      </c>
      <c r="D82" s="271">
        <f>VLOOKUP($B82,'PetroleumStatistics Table 3B'!$A:$Y,MATCH(D$47,'PetroleumStatistics Table 3B'!$A$9:$G$9,0),FALSE)</f>
        <v>86.596299999999999</v>
      </c>
      <c r="E82" s="271">
        <f>VLOOKUP($B82,'PetroleumStatistics Table 3B'!$A:$Y,MATCH(E$47,'PetroleumStatistics Table 3B'!$A$9:$G$9,0),FALSE)</f>
        <v>132.9</v>
      </c>
      <c r="F82" s="271">
        <f>VLOOKUP($B82,'PetroleumStatistics Table 3B'!$A:$Y,MATCH(F$47,'PetroleumStatistics Table 3B'!$A$9:$G$9,0),FALSE)</f>
        <v>163.6</v>
      </c>
      <c r="G82" s="271">
        <f>VLOOKUP($B82,'PetroleumStatistics Table 3B'!$A:$Y,MATCH(G$47,'PetroleumStatistics Table 3B'!$A$9:$G$9,0),FALSE)</f>
        <v>477.29629999999997</v>
      </c>
      <c r="H82" s="270">
        <f>VLOOKUP($B82,'PetroleumStatistics Table 3B'!$A:$Y,MATCH(H$47,'PetroleumStatistics Table 3B'!$A$9:$G$9,0),FALSE)</f>
        <v>387</v>
      </c>
      <c r="I82" s="269">
        <f t="shared" si="10"/>
        <v>0.34276402310263038</v>
      </c>
      <c r="J82" s="268"/>
      <c r="K82" s="267">
        <f t="shared" si="11"/>
        <v>41365</v>
      </c>
      <c r="L82" s="266">
        <v>0.6</v>
      </c>
      <c r="M82" s="277">
        <f t="shared" si="12"/>
        <v>0.34276402310263038</v>
      </c>
      <c r="N82" s="264">
        <f t="shared" si="13"/>
        <v>0.27844339040549865</v>
      </c>
      <c r="O82" s="263">
        <f t="shared" si="14"/>
        <v>0.37879258649187103</v>
      </c>
      <c r="P82" s="262">
        <f t="shared" si="15"/>
        <v>1</v>
      </c>
      <c r="Q82" s="261"/>
      <c r="R82" s="272">
        <f t="shared" si="7"/>
        <v>163.6</v>
      </c>
      <c r="S82" s="554">
        <f t="shared" si="8"/>
        <v>132.9</v>
      </c>
      <c r="T82" s="555">
        <f t="shared" si="9"/>
        <v>180.7963</v>
      </c>
    </row>
    <row r="83" spans="2:20" ht="13" x14ac:dyDescent="0.3">
      <c r="B83" s="273">
        <v>41395</v>
      </c>
      <c r="C83" s="272">
        <f>VLOOKUP($B83,'PetroleumStatistics Table 3B'!$A:$Y,MATCH(C$47,'PetroleumStatistics Table 3B'!$A$9:$G$9,0),FALSE)</f>
        <v>94.8</v>
      </c>
      <c r="D83" s="271">
        <f>VLOOKUP($B83,'PetroleumStatistics Table 3B'!$A:$Y,MATCH(D$47,'PetroleumStatistics Table 3B'!$A$9:$G$9,0),FALSE)</f>
        <v>89.122199999999992</v>
      </c>
      <c r="E83" s="271">
        <f>VLOOKUP($B83,'PetroleumStatistics Table 3B'!$A:$Y,MATCH(E$47,'PetroleumStatistics Table 3B'!$A$9:$G$9,0),FALSE)</f>
        <v>136.5</v>
      </c>
      <c r="F83" s="271">
        <f>VLOOKUP($B83,'PetroleumStatistics Table 3B'!$A:$Y,MATCH(F$47,'PetroleumStatistics Table 3B'!$A$9:$G$9,0),FALSE)</f>
        <v>162.1</v>
      </c>
      <c r="G83" s="271">
        <f>VLOOKUP($B83,'PetroleumStatistics Table 3B'!$A:$Y,MATCH(G$47,'PetroleumStatistics Table 3B'!$A$9:$G$9,0),FALSE)</f>
        <v>482.5222</v>
      </c>
      <c r="H83" s="270">
        <f>VLOOKUP($B83,'PetroleumStatistics Table 3B'!$A:$Y,MATCH(H$47,'PetroleumStatistics Table 3B'!$A$9:$G$9,0),FALSE)</f>
        <v>389.6</v>
      </c>
      <c r="I83" s="269">
        <f t="shared" si="10"/>
        <v>0.33594309235927383</v>
      </c>
      <c r="J83" s="268"/>
      <c r="K83" s="267">
        <f t="shared" si="11"/>
        <v>41395</v>
      </c>
      <c r="L83" s="266">
        <v>0.6</v>
      </c>
      <c r="M83" s="277">
        <f t="shared" si="12"/>
        <v>0.33594309235927383</v>
      </c>
      <c r="N83" s="264">
        <f t="shared" si="13"/>
        <v>0.28288853859988206</v>
      </c>
      <c r="O83" s="263">
        <f t="shared" si="14"/>
        <v>0.38116836904084406</v>
      </c>
      <c r="P83" s="262">
        <f t="shared" si="15"/>
        <v>1</v>
      </c>
      <c r="Q83" s="261"/>
      <c r="R83" s="272">
        <f t="shared" si="7"/>
        <v>162.1</v>
      </c>
      <c r="S83" s="554">
        <f t="shared" si="8"/>
        <v>136.5</v>
      </c>
      <c r="T83" s="555">
        <f t="shared" si="9"/>
        <v>183.92219999999998</v>
      </c>
    </row>
    <row r="84" spans="2:20" ht="13" x14ac:dyDescent="0.3">
      <c r="B84" s="273">
        <v>41426</v>
      </c>
      <c r="C84" s="272">
        <f>VLOOKUP($B84,'PetroleumStatistics Table 3B'!$A:$Y,MATCH(C$47,'PetroleumStatistics Table 3B'!$A$9:$G$9,0),FALSE)</f>
        <v>87</v>
      </c>
      <c r="D84" s="271">
        <f>VLOOKUP($B84,'PetroleumStatistics Table 3B'!$A:$Y,MATCH(D$47,'PetroleumStatistics Table 3B'!$A$9:$G$9,0),FALSE)</f>
        <v>83.463300000000004</v>
      </c>
      <c r="E84" s="271">
        <f>VLOOKUP($B84,'PetroleumStatistics Table 3B'!$A:$Y,MATCH(E$47,'PetroleumStatistics Table 3B'!$A$9:$G$9,0),FALSE)</f>
        <v>130.19999999999999</v>
      </c>
      <c r="F84" s="271">
        <f>VLOOKUP($B84,'PetroleumStatistics Table 3B'!$A:$Y,MATCH(F$47,'PetroleumStatistics Table 3B'!$A$9:$G$9,0),FALSE)</f>
        <v>167.1</v>
      </c>
      <c r="G84" s="271">
        <f>VLOOKUP($B84,'PetroleumStatistics Table 3B'!$A:$Y,MATCH(G$47,'PetroleumStatistics Table 3B'!$A$9:$G$9,0),FALSE)</f>
        <v>467.76329999999996</v>
      </c>
      <c r="H84" s="270">
        <f>VLOOKUP($B84,'PetroleumStatistics Table 3B'!$A:$Y,MATCH(H$47,'PetroleumStatistics Table 3B'!$A$9:$G$9,0),FALSE)</f>
        <v>387.7</v>
      </c>
      <c r="I84" s="269">
        <f t="shared" si="10"/>
        <v>0.35723195898438381</v>
      </c>
      <c r="J84" s="268"/>
      <c r="K84" s="267">
        <f t="shared" si="11"/>
        <v>41426</v>
      </c>
      <c r="L84" s="266">
        <v>0.6</v>
      </c>
      <c r="M84" s="277">
        <f t="shared" si="12"/>
        <v>0.35723195898438381</v>
      </c>
      <c r="N84" s="264">
        <f t="shared" si="13"/>
        <v>0.27834590700039957</v>
      </c>
      <c r="O84" s="263">
        <f t="shared" si="14"/>
        <v>0.36442213401521673</v>
      </c>
      <c r="P84" s="262">
        <f t="shared" si="15"/>
        <v>1</v>
      </c>
      <c r="Q84" s="261"/>
      <c r="R84" s="272">
        <f t="shared" si="7"/>
        <v>167.1</v>
      </c>
      <c r="S84" s="554">
        <f t="shared" si="8"/>
        <v>130.19999999999999</v>
      </c>
      <c r="T84" s="555">
        <f t="shared" si="9"/>
        <v>170.4633</v>
      </c>
    </row>
    <row r="85" spans="2:20" ht="13" x14ac:dyDescent="0.3">
      <c r="B85" s="273">
        <v>41456</v>
      </c>
      <c r="C85" s="272">
        <f>VLOOKUP($B85,'PetroleumStatistics Table 3B'!$A:$Y,MATCH(C$47,'PetroleumStatistics Table 3B'!$A$9:$G$9,0),FALSE)</f>
        <v>98.7</v>
      </c>
      <c r="D85" s="271">
        <f>VLOOKUP($B85,'PetroleumStatistics Table 3B'!$A:$Y,MATCH(D$47,'PetroleumStatistics Table 3B'!$A$9:$G$9,0),FALSE)</f>
        <v>91.954999999999998</v>
      </c>
      <c r="E85" s="271">
        <f>VLOOKUP($B85,'PetroleumStatistics Table 3B'!$A:$Y,MATCH(E$47,'PetroleumStatistics Table 3B'!$A$9:$G$9,0),FALSE)</f>
        <v>140</v>
      </c>
      <c r="F85" s="271">
        <f>VLOOKUP($B85,'PetroleumStatistics Table 3B'!$A:$Y,MATCH(F$47,'PetroleumStatistics Table 3B'!$A$9:$G$9,0),FALSE)</f>
        <v>179.9</v>
      </c>
      <c r="G85" s="271">
        <f>VLOOKUP($B85,'PetroleumStatistics Table 3B'!$A:$Y,MATCH(G$47,'PetroleumStatistics Table 3B'!$A$9:$G$9,0),FALSE)</f>
        <v>510.55499999999995</v>
      </c>
      <c r="H85" s="270">
        <f>VLOOKUP($B85,'PetroleumStatistics Table 3B'!$A:$Y,MATCH(H$47,'PetroleumStatistics Table 3B'!$A$9:$G$9,0),FALSE)</f>
        <v>403.7</v>
      </c>
      <c r="I85" s="269">
        <f t="shared" si="10"/>
        <v>0.35236164566011502</v>
      </c>
      <c r="J85" s="268"/>
      <c r="K85" s="267">
        <f t="shared" si="11"/>
        <v>41456</v>
      </c>
      <c r="L85" s="266">
        <v>0.6</v>
      </c>
      <c r="M85" s="277">
        <f t="shared" si="12"/>
        <v>0.35236164566011502</v>
      </c>
      <c r="N85" s="264">
        <f t="shared" si="13"/>
        <v>0.2742113974008677</v>
      </c>
      <c r="O85" s="263">
        <f t="shared" si="14"/>
        <v>0.3734269569390174</v>
      </c>
      <c r="P85" s="262">
        <f t="shared" si="15"/>
        <v>1</v>
      </c>
      <c r="Q85" s="261"/>
      <c r="R85" s="272">
        <f t="shared" si="7"/>
        <v>179.9</v>
      </c>
      <c r="S85" s="554">
        <f t="shared" si="8"/>
        <v>140</v>
      </c>
      <c r="T85" s="555">
        <f t="shared" si="9"/>
        <v>190.655</v>
      </c>
    </row>
    <row r="86" spans="2:20" ht="13" x14ac:dyDescent="0.3">
      <c r="B86" s="273">
        <v>41487</v>
      </c>
      <c r="C86" s="272">
        <f>VLOOKUP($B86,'PetroleumStatistics Table 3B'!$A:$Y,MATCH(C$47,'PetroleumStatistics Table 3B'!$A$9:$G$9,0),FALSE)</f>
        <v>100</v>
      </c>
      <c r="D86" s="271">
        <f>VLOOKUP($B86,'PetroleumStatistics Table 3B'!$A:$Y,MATCH(D$47,'PetroleumStatistics Table 3B'!$A$9:$G$9,0),FALSE)</f>
        <v>95.891199999999998</v>
      </c>
      <c r="E86" s="271">
        <f>VLOOKUP($B86,'PetroleumStatistics Table 3B'!$A:$Y,MATCH(E$47,'PetroleumStatistics Table 3B'!$A$9:$G$9,0),FALSE)</f>
        <v>145.30000000000001</v>
      </c>
      <c r="F86" s="271">
        <f>VLOOKUP($B86,'PetroleumStatistics Table 3B'!$A:$Y,MATCH(F$47,'PetroleumStatistics Table 3B'!$A$9:$G$9,0),FALSE)</f>
        <v>175.4</v>
      </c>
      <c r="G86" s="271">
        <f>VLOOKUP($B86,'PetroleumStatistics Table 3B'!$A:$Y,MATCH(G$47,'PetroleumStatistics Table 3B'!$A$9:$G$9,0),FALSE)</f>
        <v>516.59119999999996</v>
      </c>
      <c r="H86" s="270">
        <f>VLOOKUP($B86,'PetroleumStatistics Table 3B'!$A:$Y,MATCH(H$47,'PetroleumStatistics Table 3B'!$A$9:$G$9,0),FALSE)</f>
        <v>407.5</v>
      </c>
      <c r="I86" s="269">
        <f t="shared" si="10"/>
        <v>0.33953346475898161</v>
      </c>
      <c r="J86" s="268"/>
      <c r="K86" s="267">
        <f t="shared" si="11"/>
        <v>41487</v>
      </c>
      <c r="L86" s="266">
        <v>0.6</v>
      </c>
      <c r="M86" s="277">
        <f t="shared" si="12"/>
        <v>0.33953346475898161</v>
      </c>
      <c r="N86" s="264">
        <f t="shared" si="13"/>
        <v>0.28126688956374019</v>
      </c>
      <c r="O86" s="263">
        <f t="shared" si="14"/>
        <v>0.37919964567727832</v>
      </c>
      <c r="P86" s="262">
        <f t="shared" si="15"/>
        <v>1.0000000000000002</v>
      </c>
      <c r="Q86" s="261"/>
      <c r="R86" s="272">
        <f t="shared" si="7"/>
        <v>175.4</v>
      </c>
      <c r="S86" s="554">
        <f t="shared" si="8"/>
        <v>145.30000000000001</v>
      </c>
      <c r="T86" s="555">
        <f t="shared" si="9"/>
        <v>195.8912</v>
      </c>
    </row>
    <row r="87" spans="2:20" ht="13" x14ac:dyDescent="0.3">
      <c r="B87" s="273">
        <v>41518</v>
      </c>
      <c r="C87" s="272">
        <f>VLOOKUP($B87,'PetroleumStatistics Table 3B'!$A:$Y,MATCH(C$47,'PetroleumStatistics Table 3B'!$A$9:$G$9,0),FALSE)</f>
        <v>91.5</v>
      </c>
      <c r="D87" s="271">
        <f>VLOOKUP($B87,'PetroleumStatistics Table 3B'!$A:$Y,MATCH(D$47,'PetroleumStatistics Table 3B'!$A$9:$G$9,0),FALSE)</f>
        <v>88.802300000000002</v>
      </c>
      <c r="E87" s="271">
        <f>VLOOKUP($B87,'PetroleumStatistics Table 3B'!$A:$Y,MATCH(E$47,'PetroleumStatistics Table 3B'!$A$9:$G$9,0),FALSE)</f>
        <v>134.5</v>
      </c>
      <c r="F87" s="271">
        <f>VLOOKUP($B87,'PetroleumStatistics Table 3B'!$A:$Y,MATCH(F$47,'PetroleumStatistics Table 3B'!$A$9:$G$9,0),FALSE)</f>
        <v>156</v>
      </c>
      <c r="G87" s="271">
        <f>VLOOKUP($B87,'PetroleumStatistics Table 3B'!$A:$Y,MATCH(G$47,'PetroleumStatistics Table 3B'!$A$9:$G$9,0),FALSE)</f>
        <v>470.8023</v>
      </c>
      <c r="H87" s="270">
        <f>VLOOKUP($B87,'PetroleumStatistics Table 3B'!$A:$Y,MATCH(H$47,'PetroleumStatistics Table 3B'!$A$9:$G$9,0),FALSE)</f>
        <v>370.2</v>
      </c>
      <c r="I87" s="269">
        <f t="shared" si="10"/>
        <v>0.33134927335741565</v>
      </c>
      <c r="J87" s="268"/>
      <c r="K87" s="267">
        <f t="shared" si="11"/>
        <v>41518</v>
      </c>
      <c r="L87" s="266">
        <v>0.6</v>
      </c>
      <c r="M87" s="277">
        <f t="shared" si="12"/>
        <v>0.33134927335741565</v>
      </c>
      <c r="N87" s="264">
        <f t="shared" si="13"/>
        <v>0.28568254658059233</v>
      </c>
      <c r="O87" s="263">
        <f t="shared" si="14"/>
        <v>0.38296818006199207</v>
      </c>
      <c r="P87" s="262">
        <f t="shared" si="15"/>
        <v>1</v>
      </c>
      <c r="Q87" s="261"/>
      <c r="R87" s="272">
        <f t="shared" si="7"/>
        <v>156</v>
      </c>
      <c r="S87" s="554">
        <f t="shared" si="8"/>
        <v>134.5</v>
      </c>
      <c r="T87" s="555">
        <f t="shared" si="9"/>
        <v>180.3023</v>
      </c>
    </row>
    <row r="88" spans="2:20" ht="13" x14ac:dyDescent="0.3">
      <c r="B88" s="273">
        <v>41548</v>
      </c>
      <c r="C88" s="272">
        <f>VLOOKUP($B88,'PetroleumStatistics Table 3B'!$A:$Y,MATCH(C$47,'PetroleumStatistics Table 3B'!$A$9:$G$9,0),FALSE)</f>
        <v>97.9</v>
      </c>
      <c r="D88" s="271">
        <f>VLOOKUP($B88,'PetroleumStatistics Table 3B'!$A:$Y,MATCH(D$47,'PetroleumStatistics Table 3B'!$A$9:$G$9,0),FALSE)</f>
        <v>94.452699999999993</v>
      </c>
      <c r="E88" s="271">
        <f>VLOOKUP($B88,'PetroleumStatistics Table 3B'!$A:$Y,MATCH(E$47,'PetroleumStatistics Table 3B'!$A$9:$G$9,0),FALSE)</f>
        <v>143.19999999999999</v>
      </c>
      <c r="F88" s="271">
        <f>VLOOKUP($B88,'PetroleumStatistics Table 3B'!$A:$Y,MATCH(F$47,'PetroleumStatistics Table 3B'!$A$9:$G$9,0),FALSE)</f>
        <v>163.1</v>
      </c>
      <c r="G88" s="271">
        <f>VLOOKUP($B88,'PetroleumStatistics Table 3B'!$A:$Y,MATCH(G$47,'PetroleumStatistics Table 3B'!$A$9:$G$9,0),FALSE)</f>
        <v>498.65269999999998</v>
      </c>
      <c r="H88" s="270">
        <f>VLOOKUP($B88,'PetroleumStatistics Table 3B'!$A:$Y,MATCH(H$47,'PetroleumStatistics Table 3B'!$A$9:$G$9,0),FALSE)</f>
        <v>383.2</v>
      </c>
      <c r="I88" s="269">
        <f t="shared" si="10"/>
        <v>0.32708135341491185</v>
      </c>
      <c r="J88" s="268"/>
      <c r="K88" s="267">
        <f t="shared" si="11"/>
        <v>41548</v>
      </c>
      <c r="L88" s="266">
        <v>0.6</v>
      </c>
      <c r="M88" s="277">
        <f t="shared" si="12"/>
        <v>0.32708135341491185</v>
      </c>
      <c r="N88" s="264">
        <f t="shared" si="13"/>
        <v>0.2871738185715228</v>
      </c>
      <c r="O88" s="263">
        <f t="shared" si="14"/>
        <v>0.38574482801356536</v>
      </c>
      <c r="P88" s="262">
        <f t="shared" si="15"/>
        <v>1</v>
      </c>
      <c r="Q88" s="261"/>
      <c r="R88" s="272">
        <f t="shared" si="7"/>
        <v>163.1</v>
      </c>
      <c r="S88" s="554">
        <f t="shared" si="8"/>
        <v>143.19999999999999</v>
      </c>
      <c r="T88" s="555">
        <f t="shared" si="9"/>
        <v>192.3527</v>
      </c>
    </row>
    <row r="89" spans="2:20" ht="13" x14ac:dyDescent="0.3">
      <c r="B89" s="273">
        <v>41579</v>
      </c>
      <c r="C89" s="272">
        <f>VLOOKUP($B89,'PetroleumStatistics Table 3B'!$A:$Y,MATCH(C$47,'PetroleumStatistics Table 3B'!$A$9:$G$9,0),FALSE)</f>
        <v>97.2</v>
      </c>
      <c r="D89" s="271">
        <f>VLOOKUP($B89,'PetroleumStatistics Table 3B'!$A:$Y,MATCH(D$47,'PetroleumStatistics Table 3B'!$A$9:$G$9,0),FALSE)</f>
        <v>97.028000000000006</v>
      </c>
      <c r="E89" s="271">
        <f>VLOOKUP($B89,'PetroleumStatistics Table 3B'!$A:$Y,MATCH(E$47,'PetroleumStatistics Table 3B'!$A$9:$G$9,0),FALSE)</f>
        <v>141.4</v>
      </c>
      <c r="F89" s="271">
        <f>VLOOKUP($B89,'PetroleumStatistics Table 3B'!$A:$Y,MATCH(F$47,'PetroleumStatistics Table 3B'!$A$9:$G$9,0),FALSE)</f>
        <v>164.4</v>
      </c>
      <c r="G89" s="271">
        <f>VLOOKUP($B89,'PetroleumStatistics Table 3B'!$A:$Y,MATCH(G$47,'PetroleumStatistics Table 3B'!$A$9:$G$9,0),FALSE)</f>
        <v>500.02800000000002</v>
      </c>
      <c r="H89" s="270">
        <f>VLOOKUP($B89,'PetroleumStatistics Table 3B'!$A:$Y,MATCH(H$47,'PetroleumStatistics Table 3B'!$A$9:$G$9,0),FALSE)</f>
        <v>390.1</v>
      </c>
      <c r="I89" s="269">
        <f t="shared" si="10"/>
        <v>0.32878158823105907</v>
      </c>
      <c r="J89" s="268"/>
      <c r="K89" s="267">
        <f t="shared" si="11"/>
        <v>41579</v>
      </c>
      <c r="L89" s="266">
        <v>0.6</v>
      </c>
      <c r="M89" s="277">
        <f t="shared" si="12"/>
        <v>0.32878158823105907</v>
      </c>
      <c r="N89" s="264">
        <f t="shared" si="13"/>
        <v>0.28278416408681112</v>
      </c>
      <c r="O89" s="263">
        <f t="shared" si="14"/>
        <v>0.38843424768212981</v>
      </c>
      <c r="P89" s="262">
        <f t="shared" si="15"/>
        <v>1</v>
      </c>
      <c r="Q89" s="261"/>
      <c r="R89" s="272">
        <f t="shared" si="7"/>
        <v>164.4</v>
      </c>
      <c r="S89" s="554">
        <f t="shared" si="8"/>
        <v>141.4</v>
      </c>
      <c r="T89" s="555">
        <f t="shared" si="9"/>
        <v>194.22800000000001</v>
      </c>
    </row>
    <row r="90" spans="2:20" ht="13" x14ac:dyDescent="0.3">
      <c r="B90" s="273">
        <v>41609</v>
      </c>
      <c r="C90" s="272">
        <f>VLOOKUP($B90,'PetroleumStatistics Table 3B'!$A:$Y,MATCH(C$47,'PetroleumStatistics Table 3B'!$A$9:$G$9,0),FALSE)</f>
        <v>104.7</v>
      </c>
      <c r="D90" s="271">
        <f>VLOOKUP($B90,'PetroleumStatistics Table 3B'!$A:$Y,MATCH(D$47,'PetroleumStatistics Table 3B'!$A$9:$G$9,0),FALSE)</f>
        <v>101.6212</v>
      </c>
      <c r="E90" s="271">
        <f>VLOOKUP($B90,'PetroleumStatistics Table 3B'!$A:$Y,MATCH(E$47,'PetroleumStatistics Table 3B'!$A$9:$G$9,0),FALSE)</f>
        <v>147.1</v>
      </c>
      <c r="F90" s="271">
        <f>VLOOKUP($B90,'PetroleumStatistics Table 3B'!$A:$Y,MATCH(F$47,'PetroleumStatistics Table 3B'!$A$9:$G$9,0),FALSE)</f>
        <v>171.1</v>
      </c>
      <c r="G90" s="271">
        <f>VLOOKUP($B90,'PetroleumStatistics Table 3B'!$A:$Y,MATCH(G$47,'PetroleumStatistics Table 3B'!$A$9:$G$9,0),FALSE)</f>
        <v>524.52120000000002</v>
      </c>
      <c r="H90" s="270">
        <f>VLOOKUP($B90,'PetroleumStatistics Table 3B'!$A:$Y,MATCH(H$47,'PetroleumStatistics Table 3B'!$A$9:$G$9,0),FALSE)</f>
        <v>412.2</v>
      </c>
      <c r="I90" s="269">
        <f t="shared" si="10"/>
        <v>0.32620225836439021</v>
      </c>
      <c r="J90" s="268"/>
      <c r="K90" s="267">
        <f t="shared" si="11"/>
        <v>41609</v>
      </c>
      <c r="L90" s="266">
        <v>0.6</v>
      </c>
      <c r="M90" s="277">
        <f t="shared" si="12"/>
        <v>0.32620225836439021</v>
      </c>
      <c r="N90" s="264">
        <f t="shared" si="13"/>
        <v>0.28044624316424194</v>
      </c>
      <c r="O90" s="263">
        <f t="shared" si="14"/>
        <v>0.3933514984713678</v>
      </c>
      <c r="P90" s="262">
        <f t="shared" si="15"/>
        <v>1</v>
      </c>
      <c r="Q90" s="261"/>
      <c r="R90" s="272">
        <f t="shared" si="7"/>
        <v>171.1</v>
      </c>
      <c r="S90" s="554">
        <f t="shared" si="8"/>
        <v>147.1</v>
      </c>
      <c r="T90" s="555">
        <f t="shared" si="9"/>
        <v>206.3212</v>
      </c>
    </row>
    <row r="91" spans="2:20" ht="13" x14ac:dyDescent="0.3">
      <c r="B91" s="273">
        <v>41640</v>
      </c>
      <c r="C91" s="272">
        <f>VLOOKUP($B91,'PetroleumStatistics Table 3B'!$A:$Y,MATCH(C$47,'PetroleumStatistics Table 3B'!$A$9:$G$9,0),FALSE)</f>
        <v>96.2</v>
      </c>
      <c r="D91" s="271">
        <f>VLOOKUP($B91,'PetroleumStatistics Table 3B'!$A:$Y,MATCH(D$47,'PetroleumStatistics Table 3B'!$A$9:$G$9,0),FALSE)</f>
        <v>91.045000000000002</v>
      </c>
      <c r="E91" s="271">
        <f>VLOOKUP($B91,'PetroleumStatistics Table 3B'!$A:$Y,MATCH(E$47,'PetroleumStatistics Table 3B'!$A$9:$G$9,0),FALSE)</f>
        <v>136.69999999999999</v>
      </c>
      <c r="F91" s="271">
        <f>VLOOKUP($B91,'PetroleumStatistics Table 3B'!$A:$Y,MATCH(F$47,'PetroleumStatistics Table 3B'!$A$9:$G$9,0),FALSE)</f>
        <v>154.9</v>
      </c>
      <c r="G91" s="271">
        <f>VLOOKUP($B91,'PetroleumStatistics Table 3B'!$A:$Y,MATCH(G$47,'PetroleumStatistics Table 3B'!$A$9:$G$9,0),FALSE)</f>
        <v>478.84500000000003</v>
      </c>
      <c r="H91" s="270">
        <f>VLOOKUP($B91,'PetroleumStatistics Table 3B'!$A:$Y,MATCH(H$47,'PetroleumStatistics Table 3B'!$A$9:$G$9,0),FALSE)</f>
        <v>374.5</v>
      </c>
      <c r="I91" s="269">
        <f t="shared" si="10"/>
        <v>0.32348672326118055</v>
      </c>
      <c r="J91" s="268"/>
      <c r="K91" s="267">
        <f t="shared" si="11"/>
        <v>41640</v>
      </c>
      <c r="L91" s="266">
        <v>0.6</v>
      </c>
      <c r="M91" s="277">
        <f t="shared" si="12"/>
        <v>0.32348672326118055</v>
      </c>
      <c r="N91" s="264">
        <f t="shared" si="13"/>
        <v>0.28547859954682619</v>
      </c>
      <c r="O91" s="263">
        <f t="shared" si="14"/>
        <v>0.3910346771919932</v>
      </c>
      <c r="P91" s="262">
        <f t="shared" si="15"/>
        <v>1</v>
      </c>
      <c r="Q91" s="261"/>
      <c r="R91" s="272">
        <f t="shared" si="7"/>
        <v>154.9</v>
      </c>
      <c r="S91" s="554">
        <f t="shared" si="8"/>
        <v>136.69999999999999</v>
      </c>
      <c r="T91" s="555">
        <f t="shared" si="9"/>
        <v>187.245</v>
      </c>
    </row>
    <row r="92" spans="2:20" ht="13" x14ac:dyDescent="0.3">
      <c r="B92" s="273">
        <v>41671</v>
      </c>
      <c r="C92" s="272">
        <f>VLOOKUP($B92,'PetroleumStatistics Table 3B'!$A:$Y,MATCH(C$47,'PetroleumStatistics Table 3B'!$A$9:$G$9,0),FALSE)</f>
        <v>95.8</v>
      </c>
      <c r="D92" s="271">
        <f>VLOOKUP($B92,'PetroleumStatistics Table 3B'!$A:$Y,MATCH(D$47,'PetroleumStatistics Table 3B'!$A$9:$G$9,0),FALSE)</f>
        <v>89.772199999999998</v>
      </c>
      <c r="E92" s="271">
        <f>VLOOKUP($B92,'PetroleumStatistics Table 3B'!$A:$Y,MATCH(E$47,'PetroleumStatistics Table 3B'!$A$9:$G$9,0),FALSE)</f>
        <v>131.30000000000001</v>
      </c>
      <c r="F92" s="271">
        <f>VLOOKUP($B92,'PetroleumStatistics Table 3B'!$A:$Y,MATCH(F$47,'PetroleumStatistics Table 3B'!$A$9:$G$9,0),FALSE)</f>
        <v>155.1</v>
      </c>
      <c r="G92" s="271">
        <f>VLOOKUP($B92,'PetroleumStatistics Table 3B'!$A:$Y,MATCH(G$47,'PetroleumStatistics Table 3B'!$A$9:$G$9,0),FALSE)</f>
        <v>471.97220000000004</v>
      </c>
      <c r="H92" s="270">
        <f>VLOOKUP($B92,'PetroleumStatistics Table 3B'!$A:$Y,MATCH(H$47,'PetroleumStatistics Table 3B'!$A$9:$G$9,0),FALSE)</f>
        <v>372.4</v>
      </c>
      <c r="I92" s="269">
        <f t="shared" si="10"/>
        <v>0.32862105013812248</v>
      </c>
      <c r="J92" s="268"/>
      <c r="K92" s="267">
        <f t="shared" si="11"/>
        <v>41671</v>
      </c>
      <c r="L92" s="266">
        <v>0.6</v>
      </c>
      <c r="M92" s="277">
        <f t="shared" si="12"/>
        <v>0.32862105013812248</v>
      </c>
      <c r="N92" s="264">
        <f t="shared" si="13"/>
        <v>0.27819435127746933</v>
      </c>
      <c r="O92" s="263">
        <f t="shared" si="14"/>
        <v>0.39318459858440813</v>
      </c>
      <c r="P92" s="262">
        <f t="shared" si="15"/>
        <v>0.99999999999999989</v>
      </c>
      <c r="Q92" s="261"/>
      <c r="R92" s="272">
        <f t="shared" si="7"/>
        <v>155.1</v>
      </c>
      <c r="S92" s="554">
        <f t="shared" si="8"/>
        <v>131.30000000000001</v>
      </c>
      <c r="T92" s="555">
        <f t="shared" si="9"/>
        <v>185.57220000000001</v>
      </c>
    </row>
    <row r="93" spans="2:20" ht="13" x14ac:dyDescent="0.3">
      <c r="B93" s="273">
        <v>41699</v>
      </c>
      <c r="C93" s="272">
        <f>VLOOKUP($B93,'PetroleumStatistics Table 3B'!$A:$Y,MATCH(C$47,'PetroleumStatistics Table 3B'!$A$9:$G$9,0),FALSE)</f>
        <v>97</v>
      </c>
      <c r="D93" s="271">
        <f>VLOOKUP($B93,'PetroleumStatistics Table 3B'!$A:$Y,MATCH(D$47,'PetroleumStatistics Table 3B'!$A$9:$G$9,0),FALSE)</f>
        <v>93.694999999999993</v>
      </c>
      <c r="E93" s="271">
        <f>VLOOKUP($B93,'PetroleumStatistics Table 3B'!$A:$Y,MATCH(E$47,'PetroleumStatistics Table 3B'!$A$9:$G$9,0),FALSE)</f>
        <v>140</v>
      </c>
      <c r="F93" s="271">
        <f>VLOOKUP($B93,'PetroleumStatistics Table 3B'!$A:$Y,MATCH(F$47,'PetroleumStatistics Table 3B'!$A$9:$G$9,0),FALSE)</f>
        <v>158.30000000000001</v>
      </c>
      <c r="G93" s="271">
        <f>VLOOKUP($B93,'PetroleumStatistics Table 3B'!$A:$Y,MATCH(G$47,'PetroleumStatistics Table 3B'!$A$9:$G$9,0),FALSE)</f>
        <v>488.995</v>
      </c>
      <c r="H93" s="270">
        <f>VLOOKUP($B93,'PetroleumStatistics Table 3B'!$A:$Y,MATCH(H$47,'PetroleumStatistics Table 3B'!$A$9:$G$9,0),FALSE)</f>
        <v>386.2</v>
      </c>
      <c r="I93" s="269">
        <f t="shared" si="10"/>
        <v>0.32372519146412543</v>
      </c>
      <c r="J93" s="268"/>
      <c r="K93" s="267">
        <f t="shared" si="11"/>
        <v>41699</v>
      </c>
      <c r="L93" s="266">
        <v>0.6</v>
      </c>
      <c r="M93" s="277">
        <f t="shared" si="12"/>
        <v>0.32372519146412543</v>
      </c>
      <c r="N93" s="264">
        <f t="shared" si="13"/>
        <v>0.28630149592531623</v>
      </c>
      <c r="O93" s="263">
        <f t="shared" si="14"/>
        <v>0.3899733126105584</v>
      </c>
      <c r="P93" s="262">
        <f t="shared" si="15"/>
        <v>1</v>
      </c>
      <c r="Q93" s="261"/>
      <c r="R93" s="272">
        <f t="shared" si="7"/>
        <v>158.30000000000001</v>
      </c>
      <c r="S93" s="554">
        <f t="shared" si="8"/>
        <v>140</v>
      </c>
      <c r="T93" s="555">
        <f t="shared" si="9"/>
        <v>190.69499999999999</v>
      </c>
    </row>
    <row r="94" spans="2:20" ht="13" x14ac:dyDescent="0.3">
      <c r="B94" s="273">
        <v>41730</v>
      </c>
      <c r="C94" s="272">
        <f>VLOOKUP($B94,'PetroleumStatistics Table 3B'!$A:$Y,MATCH(C$47,'PetroleumStatistics Table 3B'!$A$9:$G$9,0),FALSE)</f>
        <v>94.8</v>
      </c>
      <c r="D94" s="271">
        <f>VLOOKUP($B94,'PetroleumStatistics Table 3B'!$A:$Y,MATCH(D$47,'PetroleumStatistics Table 3B'!$A$9:$G$9,0),FALSE)</f>
        <v>94.291699999999992</v>
      </c>
      <c r="E94" s="271">
        <f>VLOOKUP($B94,'PetroleumStatistics Table 3B'!$A:$Y,MATCH(E$47,'PetroleumStatistics Table 3B'!$A$9:$G$9,0),FALSE)</f>
        <v>137.9</v>
      </c>
      <c r="F94" s="271">
        <f>VLOOKUP($B94,'PetroleumStatistics Table 3B'!$A:$Y,MATCH(F$47,'PetroleumStatistics Table 3B'!$A$9:$G$9,0),FALSE)</f>
        <v>152</v>
      </c>
      <c r="G94" s="271">
        <f>VLOOKUP($B94,'PetroleumStatistics Table 3B'!$A:$Y,MATCH(G$47,'PetroleumStatistics Table 3B'!$A$9:$G$9,0),FALSE)</f>
        <v>478.99170000000004</v>
      </c>
      <c r="H94" s="270">
        <f>VLOOKUP($B94,'PetroleumStatistics Table 3B'!$A:$Y,MATCH(H$47,'PetroleumStatistics Table 3B'!$A$9:$G$9,0),FALSE)</f>
        <v>374.6</v>
      </c>
      <c r="I94" s="269">
        <f t="shared" si="10"/>
        <v>0.3173332648561551</v>
      </c>
      <c r="J94" s="268"/>
      <c r="K94" s="267">
        <f t="shared" si="11"/>
        <v>41730</v>
      </c>
      <c r="L94" s="266">
        <v>0.6</v>
      </c>
      <c r="M94" s="277">
        <f t="shared" si="12"/>
        <v>0.3173332648561551</v>
      </c>
      <c r="N94" s="264">
        <f t="shared" si="13"/>
        <v>0.28789642910305124</v>
      </c>
      <c r="O94" s="263">
        <f t="shared" si="14"/>
        <v>0.39477030604079361</v>
      </c>
      <c r="P94" s="262">
        <f t="shared" si="15"/>
        <v>1</v>
      </c>
      <c r="Q94" s="261"/>
      <c r="R94" s="272">
        <f t="shared" si="7"/>
        <v>152</v>
      </c>
      <c r="S94" s="554">
        <f t="shared" si="8"/>
        <v>137.9</v>
      </c>
      <c r="T94" s="555">
        <f t="shared" si="9"/>
        <v>189.0917</v>
      </c>
    </row>
    <row r="95" spans="2:20" ht="13" x14ac:dyDescent="0.3">
      <c r="B95" s="273">
        <v>41760</v>
      </c>
      <c r="C95" s="272">
        <f>VLOOKUP($B95,'PetroleumStatistics Table 3B'!$A:$Y,MATCH(C$47,'PetroleumStatistics Table 3B'!$A$9:$G$9,0),FALSE)</f>
        <v>95.2</v>
      </c>
      <c r="D95" s="271">
        <f>VLOOKUP($B95,'PetroleumStatistics Table 3B'!$A:$Y,MATCH(D$47,'PetroleumStatistics Table 3B'!$A$9:$G$9,0),FALSE)</f>
        <v>93.534999999999997</v>
      </c>
      <c r="E95" s="271">
        <f>VLOOKUP($B95,'PetroleumStatistics Table 3B'!$A:$Y,MATCH(E$47,'PetroleumStatistics Table 3B'!$A$9:$G$9,0),FALSE)</f>
        <v>138.30000000000001</v>
      </c>
      <c r="F95" s="271">
        <f>VLOOKUP($B95,'PetroleumStatistics Table 3B'!$A:$Y,MATCH(F$47,'PetroleumStatistics Table 3B'!$A$9:$G$9,0),FALSE)</f>
        <v>152</v>
      </c>
      <c r="G95" s="271">
        <f>VLOOKUP($B95,'PetroleumStatistics Table 3B'!$A:$Y,MATCH(G$47,'PetroleumStatistics Table 3B'!$A$9:$G$9,0),FALSE)</f>
        <v>479.03500000000003</v>
      </c>
      <c r="H95" s="270">
        <f>VLOOKUP($B95,'PetroleumStatistics Table 3B'!$A:$Y,MATCH(H$47,'PetroleumStatistics Table 3B'!$A$9:$G$9,0),FALSE)</f>
        <v>375.2</v>
      </c>
      <c r="I95" s="269">
        <f t="shared" si="10"/>
        <v>0.3173045810848894</v>
      </c>
      <c r="J95" s="268"/>
      <c r="K95" s="267">
        <f t="shared" si="11"/>
        <v>41760</v>
      </c>
      <c r="L95" s="266">
        <v>0.6</v>
      </c>
      <c r="M95" s="277">
        <f t="shared" si="12"/>
        <v>0.3173045810848894</v>
      </c>
      <c r="N95" s="264">
        <f t="shared" si="13"/>
        <v>0.28870541818447504</v>
      </c>
      <c r="O95" s="263">
        <f t="shared" si="14"/>
        <v>0.39399000073063556</v>
      </c>
      <c r="P95" s="262">
        <f t="shared" si="15"/>
        <v>1</v>
      </c>
      <c r="Q95" s="261"/>
      <c r="R95" s="272">
        <f t="shared" si="7"/>
        <v>152</v>
      </c>
      <c r="S95" s="554">
        <f t="shared" si="8"/>
        <v>138.30000000000001</v>
      </c>
      <c r="T95" s="555">
        <f t="shared" si="9"/>
        <v>188.73500000000001</v>
      </c>
    </row>
    <row r="96" spans="2:20" ht="13" x14ac:dyDescent="0.3">
      <c r="B96" s="273">
        <v>41791</v>
      </c>
      <c r="C96" s="272">
        <f>VLOOKUP($B96,'PetroleumStatistics Table 3B'!$A:$Y,MATCH(C$47,'PetroleumStatistics Table 3B'!$A$9:$G$9,0),FALSE)</f>
        <v>89.1</v>
      </c>
      <c r="D96" s="271">
        <f>VLOOKUP($B96,'PetroleumStatistics Table 3B'!$A:$Y,MATCH(D$47,'PetroleumStatistics Table 3B'!$A$9:$G$9,0),FALSE)</f>
        <v>88.906999999999996</v>
      </c>
      <c r="E96" s="271">
        <f>VLOOKUP($B96,'PetroleumStatistics Table 3B'!$A:$Y,MATCH(E$47,'PetroleumStatistics Table 3B'!$A$9:$G$9,0),FALSE)</f>
        <v>129.5</v>
      </c>
      <c r="F96" s="271">
        <f>VLOOKUP($B96,'PetroleumStatistics Table 3B'!$A:$Y,MATCH(F$47,'PetroleumStatistics Table 3B'!$A$9:$G$9,0),FALSE)</f>
        <v>145.69999999999999</v>
      </c>
      <c r="G96" s="271">
        <f>VLOOKUP($B96,'PetroleumStatistics Table 3B'!$A:$Y,MATCH(G$47,'PetroleumStatistics Table 3B'!$A$9:$G$9,0),FALSE)</f>
        <v>453.20699999999999</v>
      </c>
      <c r="H96" s="270">
        <f>VLOOKUP($B96,'PetroleumStatistics Table 3B'!$A:$Y,MATCH(H$47,'PetroleumStatistics Table 3B'!$A$9:$G$9,0),FALSE)</f>
        <v>358.2</v>
      </c>
      <c r="I96" s="269">
        <f t="shared" si="10"/>
        <v>0.32148664958837792</v>
      </c>
      <c r="J96" s="268"/>
      <c r="K96" s="267">
        <f t="shared" si="11"/>
        <v>41791</v>
      </c>
      <c r="L96" s="266">
        <v>0.6</v>
      </c>
      <c r="M96" s="277">
        <f t="shared" si="12"/>
        <v>0.32148664958837792</v>
      </c>
      <c r="N96" s="264">
        <f t="shared" si="13"/>
        <v>0.28574139410909366</v>
      </c>
      <c r="O96" s="263">
        <f t="shared" si="14"/>
        <v>0.39277195630252842</v>
      </c>
      <c r="P96" s="262">
        <f t="shared" si="15"/>
        <v>1</v>
      </c>
      <c r="Q96" s="261"/>
      <c r="R96" s="272">
        <f t="shared" si="7"/>
        <v>145.69999999999999</v>
      </c>
      <c r="S96" s="554">
        <f t="shared" si="8"/>
        <v>129.5</v>
      </c>
      <c r="T96" s="555">
        <f t="shared" si="9"/>
        <v>178.00700000000001</v>
      </c>
    </row>
    <row r="97" spans="2:20" ht="13" x14ac:dyDescent="0.3">
      <c r="B97" s="273">
        <v>41821</v>
      </c>
      <c r="C97" s="272">
        <f>VLOOKUP($B97,'PetroleumStatistics Table 3B'!$A:$Y,MATCH(C$47,'PetroleumStatistics Table 3B'!$A$9:$G$9,0),FALSE)</f>
        <v>99.2</v>
      </c>
      <c r="D97" s="271">
        <f>VLOOKUP($B97,'PetroleumStatistics Table 3B'!$A:$Y,MATCH(D$47,'PetroleumStatistics Table 3B'!$A$9:$G$9,0),FALSE)</f>
        <v>96.066000000000003</v>
      </c>
      <c r="E97" s="271">
        <f>VLOOKUP($B97,'PetroleumStatistics Table 3B'!$A:$Y,MATCH(E$47,'PetroleumStatistics Table 3B'!$A$9:$G$9,0),FALSE)</f>
        <v>141.80000000000001</v>
      </c>
      <c r="F97" s="271">
        <f>VLOOKUP($B97,'PetroleumStatistics Table 3B'!$A:$Y,MATCH(F$47,'PetroleumStatistics Table 3B'!$A$9:$G$9,0),FALSE)</f>
        <v>164.8</v>
      </c>
      <c r="G97" s="271">
        <f>VLOOKUP($B97,'PetroleumStatistics Table 3B'!$A:$Y,MATCH(G$47,'PetroleumStatistics Table 3B'!$A$9:$G$9,0),FALSE)</f>
        <v>501.86600000000004</v>
      </c>
      <c r="H97" s="270">
        <f>VLOOKUP($B97,'PetroleumStatistics Table 3B'!$A:$Y,MATCH(H$47,'PetroleumStatistics Table 3B'!$A$9:$G$9,0),FALSE)</f>
        <v>390</v>
      </c>
      <c r="I97" s="269">
        <f t="shared" si="10"/>
        <v>0.3283745063423304</v>
      </c>
      <c r="J97" s="268"/>
      <c r="K97" s="267">
        <f t="shared" si="11"/>
        <v>41821</v>
      </c>
      <c r="L97" s="266">
        <v>0.6</v>
      </c>
      <c r="M97" s="277">
        <f t="shared" si="12"/>
        <v>0.3283745063423304</v>
      </c>
      <c r="N97" s="264">
        <f t="shared" si="13"/>
        <v>0.28254554004455373</v>
      </c>
      <c r="O97" s="263">
        <f t="shared" si="14"/>
        <v>0.38907995361311587</v>
      </c>
      <c r="P97" s="262">
        <f t="shared" si="15"/>
        <v>1</v>
      </c>
      <c r="Q97" s="261"/>
      <c r="R97" s="272">
        <f t="shared" si="7"/>
        <v>164.8</v>
      </c>
      <c r="S97" s="554">
        <f t="shared" si="8"/>
        <v>141.80000000000001</v>
      </c>
      <c r="T97" s="555">
        <f t="shared" si="9"/>
        <v>195.26600000000002</v>
      </c>
    </row>
    <row r="98" spans="2:20" ht="13" x14ac:dyDescent="0.3">
      <c r="B98" s="273">
        <v>41852</v>
      </c>
      <c r="C98" s="272">
        <f>VLOOKUP($B98,'PetroleumStatistics Table 3B'!$A:$Y,MATCH(C$47,'PetroleumStatistics Table 3B'!$A$9:$G$9,0),FALSE)</f>
        <v>98.1</v>
      </c>
      <c r="D98" s="271">
        <f>VLOOKUP($B98,'PetroleumStatistics Table 3B'!$A:$Y,MATCH(D$47,'PetroleumStatistics Table 3B'!$A$9:$G$9,0),FALSE)</f>
        <v>98.816000000000003</v>
      </c>
      <c r="E98" s="271">
        <f>VLOOKUP($B98,'PetroleumStatistics Table 3B'!$A:$Y,MATCH(E$47,'PetroleumStatistics Table 3B'!$A$9:$G$9,0),FALSE)</f>
        <v>141.30000000000001</v>
      </c>
      <c r="F98" s="271">
        <f>VLOOKUP($B98,'PetroleumStatistics Table 3B'!$A:$Y,MATCH(F$47,'PetroleumStatistics Table 3B'!$A$9:$G$9,0),FALSE)</f>
        <v>159.80000000000001</v>
      </c>
      <c r="G98" s="271">
        <f>VLOOKUP($B98,'PetroleumStatistics Table 3B'!$A:$Y,MATCH(G$47,'PetroleumStatistics Table 3B'!$A$9:$G$9,0),FALSE)</f>
        <v>498.01600000000002</v>
      </c>
      <c r="H98" s="270">
        <f>VLOOKUP($B98,'PetroleumStatistics Table 3B'!$A:$Y,MATCH(H$47,'PetroleumStatistics Table 3B'!$A$9:$G$9,0),FALSE)</f>
        <v>390.5</v>
      </c>
      <c r="I98" s="269">
        <f t="shared" si="10"/>
        <v>0.3208732249566279</v>
      </c>
      <c r="J98" s="268"/>
      <c r="K98" s="267">
        <f t="shared" si="11"/>
        <v>41852</v>
      </c>
      <c r="L98" s="266">
        <v>0.6</v>
      </c>
      <c r="M98" s="277">
        <f t="shared" si="12"/>
        <v>0.3208732249566279</v>
      </c>
      <c r="N98" s="264">
        <f t="shared" si="13"/>
        <v>0.28372582406990943</v>
      </c>
      <c r="O98" s="263">
        <f t="shared" si="14"/>
        <v>0.39540095097346267</v>
      </c>
      <c r="P98" s="262">
        <f t="shared" si="15"/>
        <v>1</v>
      </c>
      <c r="Q98" s="261"/>
      <c r="R98" s="272">
        <f t="shared" si="7"/>
        <v>159.80000000000001</v>
      </c>
      <c r="S98" s="554">
        <f t="shared" si="8"/>
        <v>141.30000000000001</v>
      </c>
      <c r="T98" s="555">
        <f t="shared" si="9"/>
        <v>196.916</v>
      </c>
    </row>
    <row r="99" spans="2:20" ht="13" x14ac:dyDescent="0.3">
      <c r="B99" s="273">
        <v>41883</v>
      </c>
      <c r="C99" s="272">
        <f>VLOOKUP($B99,'PetroleumStatistics Table 3B'!$A:$Y,MATCH(C$47,'PetroleumStatistics Table 3B'!$A$9:$G$9,0),FALSE)</f>
        <v>92.3</v>
      </c>
      <c r="D99" s="271">
        <f>VLOOKUP($B99,'PetroleumStatistics Table 3B'!$A:$Y,MATCH(D$47,'PetroleumStatistics Table 3B'!$A$9:$G$9,0),FALSE)</f>
        <v>91.646000000000001</v>
      </c>
      <c r="E99" s="271">
        <f>VLOOKUP($B99,'PetroleumStatistics Table 3B'!$A:$Y,MATCH(E$47,'PetroleumStatistics Table 3B'!$A$9:$G$9,0),FALSE)</f>
        <v>138.19999999999999</v>
      </c>
      <c r="F99" s="271">
        <f>VLOOKUP($B99,'PetroleumStatistics Table 3B'!$A:$Y,MATCH(F$47,'PetroleumStatistics Table 3B'!$A$9:$G$9,0),FALSE)</f>
        <v>147.80000000000001</v>
      </c>
      <c r="G99" s="271">
        <f>VLOOKUP($B99,'PetroleumStatistics Table 3B'!$A:$Y,MATCH(G$47,'PetroleumStatistics Table 3B'!$A$9:$G$9,0),FALSE)</f>
        <v>469.94599999999997</v>
      </c>
      <c r="H99" s="270">
        <f>VLOOKUP($B99,'PetroleumStatistics Table 3B'!$A:$Y,MATCH(H$47,'PetroleumStatistics Table 3B'!$A$9:$G$9,0),FALSE)</f>
        <v>364.6</v>
      </c>
      <c r="I99" s="269">
        <f t="shared" si="10"/>
        <v>0.3145042196337452</v>
      </c>
      <c r="J99" s="268"/>
      <c r="K99" s="267">
        <f t="shared" si="11"/>
        <v>41883</v>
      </c>
      <c r="L99" s="266">
        <v>0.6</v>
      </c>
      <c r="M99" s="277">
        <f t="shared" si="12"/>
        <v>0.3145042196337452</v>
      </c>
      <c r="N99" s="264">
        <f t="shared" si="13"/>
        <v>0.29407634068595112</v>
      </c>
      <c r="O99" s="263">
        <f t="shared" si="14"/>
        <v>0.39141943968030374</v>
      </c>
      <c r="P99" s="262">
        <f t="shared" si="15"/>
        <v>1</v>
      </c>
      <c r="Q99" s="261"/>
      <c r="R99" s="272">
        <f t="shared" si="7"/>
        <v>147.80000000000001</v>
      </c>
      <c r="S99" s="554">
        <f t="shared" si="8"/>
        <v>138.19999999999999</v>
      </c>
      <c r="T99" s="555">
        <f t="shared" si="9"/>
        <v>183.946</v>
      </c>
    </row>
    <row r="100" spans="2:20" ht="13" x14ac:dyDescent="0.3">
      <c r="B100" s="273">
        <v>41913</v>
      </c>
      <c r="C100" s="272">
        <f>VLOOKUP($B100,'PetroleumStatistics Table 3B'!$A:$Y,MATCH(C$47,'PetroleumStatistics Table 3B'!$A$9:$G$9,0),FALSE)</f>
        <v>98.2</v>
      </c>
      <c r="D100" s="271">
        <f>VLOOKUP($B100,'PetroleumStatistics Table 3B'!$A:$Y,MATCH(D$47,'PetroleumStatistics Table 3B'!$A$9:$G$9,0),FALSE)</f>
        <v>102.244</v>
      </c>
      <c r="E100" s="271">
        <f>VLOOKUP($B100,'PetroleumStatistics Table 3B'!$A:$Y,MATCH(E$47,'PetroleumStatistics Table 3B'!$A$9:$G$9,0),FALSE)</f>
        <v>142.4</v>
      </c>
      <c r="F100" s="271">
        <f>VLOOKUP($B100,'PetroleumStatistics Table 3B'!$A:$Y,MATCH(F$47,'PetroleumStatistics Table 3B'!$A$9:$G$9,0),FALSE)</f>
        <v>156.1</v>
      </c>
      <c r="G100" s="271">
        <f>VLOOKUP($B100,'PetroleumStatistics Table 3B'!$A:$Y,MATCH(G$47,'PetroleumStatistics Table 3B'!$A$9:$G$9,0),FALSE)</f>
        <v>498.94400000000007</v>
      </c>
      <c r="H100" s="270">
        <f>VLOOKUP($B100,'PetroleumStatistics Table 3B'!$A:$Y,MATCH(H$47,'PetroleumStatistics Table 3B'!$A$9:$G$9,0),FALSE)</f>
        <v>387.3</v>
      </c>
      <c r="I100" s="269">
        <f t="shared" si="10"/>
        <v>0.31286076192919438</v>
      </c>
      <c r="J100" s="268"/>
      <c r="K100" s="267">
        <f t="shared" si="11"/>
        <v>41913</v>
      </c>
      <c r="L100" s="266">
        <v>0.6</v>
      </c>
      <c r="M100" s="277">
        <f t="shared" si="12"/>
        <v>0.31286076192919438</v>
      </c>
      <c r="N100" s="264">
        <f t="shared" si="13"/>
        <v>0.28540277065161618</v>
      </c>
      <c r="O100" s="263">
        <f t="shared" si="14"/>
        <v>0.40173646741918928</v>
      </c>
      <c r="P100" s="262">
        <f t="shared" si="15"/>
        <v>0.99999999999999978</v>
      </c>
      <c r="Q100" s="261"/>
      <c r="R100" s="272">
        <f t="shared" si="7"/>
        <v>156.1</v>
      </c>
      <c r="S100" s="554">
        <f t="shared" si="8"/>
        <v>142.4</v>
      </c>
      <c r="T100" s="555">
        <f t="shared" si="9"/>
        <v>200.44400000000002</v>
      </c>
    </row>
    <row r="101" spans="2:20" ht="13" x14ac:dyDescent="0.3">
      <c r="B101" s="273">
        <v>41944</v>
      </c>
      <c r="C101" s="272">
        <f>VLOOKUP($B101,'PetroleumStatistics Table 3B'!$A:$Y,MATCH(C$47,'PetroleumStatistics Table 3B'!$A$9:$G$9,0),FALSE)</f>
        <v>95.4</v>
      </c>
      <c r="D101" s="271">
        <f>VLOOKUP($B101,'PetroleumStatistics Table 3B'!$A:$Y,MATCH(D$47,'PetroleumStatistics Table 3B'!$A$9:$G$9,0),FALSE)</f>
        <v>101.7</v>
      </c>
      <c r="E101" s="271">
        <f>VLOOKUP($B101,'PetroleumStatistics Table 3B'!$A:$Y,MATCH(E$47,'PetroleumStatistics Table 3B'!$A$9:$G$9,0),FALSE)</f>
        <v>137.6</v>
      </c>
      <c r="F101" s="271">
        <f>VLOOKUP($B101,'PetroleumStatistics Table 3B'!$A:$Y,MATCH(F$47,'PetroleumStatistics Table 3B'!$A$9:$G$9,0),FALSE)</f>
        <v>150.69999999999999</v>
      </c>
      <c r="G101" s="271">
        <f>VLOOKUP($B101,'PetroleumStatistics Table 3B'!$A:$Y,MATCH(G$47,'PetroleumStatistics Table 3B'!$A$9:$G$9,0),FALSE)</f>
        <v>485.40000000000003</v>
      </c>
      <c r="H101" s="270">
        <f>VLOOKUP($B101,'PetroleumStatistics Table 3B'!$A:$Y,MATCH(H$47,'PetroleumStatistics Table 3B'!$A$9:$G$9,0),FALSE)</f>
        <v>376.9</v>
      </c>
      <c r="I101" s="269">
        <f t="shared" si="10"/>
        <v>0.31046559538524926</v>
      </c>
      <c r="J101" s="268"/>
      <c r="K101" s="267">
        <f t="shared" si="11"/>
        <v>41944</v>
      </c>
      <c r="L101" s="266">
        <v>0.6</v>
      </c>
      <c r="M101" s="277">
        <f t="shared" si="12"/>
        <v>0.31046559538524926</v>
      </c>
      <c r="N101" s="264">
        <f t="shared" si="13"/>
        <v>0.28347754429336625</v>
      </c>
      <c r="O101" s="263">
        <f t="shared" si="14"/>
        <v>0.40605686032138444</v>
      </c>
      <c r="P101" s="262">
        <f t="shared" si="15"/>
        <v>0.99999999999999989</v>
      </c>
      <c r="Q101" s="261"/>
      <c r="R101" s="272">
        <f t="shared" si="7"/>
        <v>150.69999999999999</v>
      </c>
      <c r="S101" s="554">
        <f t="shared" si="8"/>
        <v>137.6</v>
      </c>
      <c r="T101" s="555">
        <f t="shared" si="9"/>
        <v>197.10000000000002</v>
      </c>
    </row>
    <row r="102" spans="2:20" ht="13" x14ac:dyDescent="0.3">
      <c r="B102" s="273">
        <v>41974</v>
      </c>
      <c r="C102" s="272">
        <f>VLOOKUP($B102,'PetroleumStatistics Table 3B'!$A:$Y,MATCH(C$47,'PetroleumStatistics Table 3B'!$A$9:$G$9,0),FALSE)</f>
        <v>106.4</v>
      </c>
      <c r="D102" s="271">
        <f>VLOOKUP($B102,'PetroleumStatistics Table 3B'!$A:$Y,MATCH(D$47,'PetroleumStatistics Table 3B'!$A$9:$G$9,0),FALSE)</f>
        <v>116.98</v>
      </c>
      <c r="E102" s="271">
        <f>VLOOKUP($B102,'PetroleumStatistics Table 3B'!$A:$Y,MATCH(E$47,'PetroleumStatistics Table 3B'!$A$9:$G$9,0),FALSE)</f>
        <v>149.4</v>
      </c>
      <c r="F102" s="271">
        <f>VLOOKUP($B102,'PetroleumStatistics Table 3B'!$A:$Y,MATCH(F$47,'PetroleumStatistics Table 3B'!$A$9:$G$9,0),FALSE)</f>
        <v>158.69999999999999</v>
      </c>
      <c r="G102" s="271">
        <f>VLOOKUP($B102,'PetroleumStatistics Table 3B'!$A:$Y,MATCH(G$47,'PetroleumStatistics Table 3B'!$A$9:$G$9,0),FALSE)</f>
        <v>531.48</v>
      </c>
      <c r="H102" s="270">
        <f>VLOOKUP($B102,'PetroleumStatistics Table 3B'!$A:$Y,MATCH(H$47,'PetroleumStatistics Table 3B'!$A$9:$G$9,0),FALSE)</f>
        <v>412.8</v>
      </c>
      <c r="I102" s="269">
        <f t="shared" si="10"/>
        <v>0.29860013547076086</v>
      </c>
      <c r="J102" s="268"/>
      <c r="K102" s="267">
        <f t="shared" si="11"/>
        <v>41974</v>
      </c>
      <c r="L102" s="266">
        <v>0.6</v>
      </c>
      <c r="M102" s="277">
        <f t="shared" si="12"/>
        <v>0.29860013547076086</v>
      </c>
      <c r="N102" s="264">
        <f t="shared" si="13"/>
        <v>0.28110182885527207</v>
      </c>
      <c r="O102" s="263">
        <f t="shared" si="14"/>
        <v>0.42029803567396701</v>
      </c>
      <c r="P102" s="262">
        <f t="shared" si="15"/>
        <v>1</v>
      </c>
      <c r="Q102" s="261"/>
      <c r="R102" s="272">
        <f t="shared" si="7"/>
        <v>158.69999999999999</v>
      </c>
      <c r="S102" s="554">
        <f t="shared" si="8"/>
        <v>149.4</v>
      </c>
      <c r="T102" s="555">
        <f t="shared" si="9"/>
        <v>223.38</v>
      </c>
    </row>
    <row r="103" spans="2:20" ht="13" x14ac:dyDescent="0.3">
      <c r="B103" s="273">
        <v>42005</v>
      </c>
      <c r="C103" s="272">
        <f>VLOOKUP($B103,'PetroleumStatistics Table 3B'!$A:$Y,MATCH(C$47,'PetroleumStatistics Table 3B'!$A$9:$G$9,0),FALSE)</f>
        <v>95.2</v>
      </c>
      <c r="D103" s="271">
        <f>VLOOKUP($B103,'PetroleumStatistics Table 3B'!$A:$Y,MATCH(D$47,'PetroleumStatistics Table 3B'!$A$9:$G$9,0),FALSE)</f>
        <v>110.42700000000001</v>
      </c>
      <c r="E103" s="271">
        <f>VLOOKUP($B103,'PetroleumStatistics Table 3B'!$A:$Y,MATCH(E$47,'PetroleumStatistics Table 3B'!$A$9:$G$9,0),FALSE)</f>
        <v>135.19999999999999</v>
      </c>
      <c r="F103" s="271">
        <f>VLOOKUP($B103,'PetroleumStatistics Table 3B'!$A:$Y,MATCH(F$47,'PetroleumStatistics Table 3B'!$A$9:$G$9,0),FALSE)</f>
        <v>138.19999999999999</v>
      </c>
      <c r="G103" s="271">
        <f>VLOOKUP($B103,'PetroleumStatistics Table 3B'!$A:$Y,MATCH(G$47,'PetroleumStatistics Table 3B'!$A$9:$G$9,0),FALSE)</f>
        <v>479.02699999999999</v>
      </c>
      <c r="H103" s="270">
        <f>VLOOKUP($B103,'PetroleumStatistics Table 3B'!$A:$Y,MATCH(H$47,'PetroleumStatistics Table 3B'!$A$9:$G$9,0),FALSE)</f>
        <v>372.9</v>
      </c>
      <c r="I103" s="269">
        <f t="shared" si="10"/>
        <v>0.28850148321493357</v>
      </c>
      <c r="J103" s="268"/>
      <c r="K103" s="267">
        <f t="shared" si="11"/>
        <v>42005</v>
      </c>
      <c r="L103" s="266">
        <v>0.6</v>
      </c>
      <c r="M103" s="277">
        <f t="shared" si="12"/>
        <v>0.28850148321493357</v>
      </c>
      <c r="N103" s="264">
        <f t="shared" si="13"/>
        <v>0.28223878821026788</v>
      </c>
      <c r="O103" s="263">
        <f t="shared" si="14"/>
        <v>0.42925972857479855</v>
      </c>
      <c r="P103" s="262">
        <f t="shared" si="15"/>
        <v>1</v>
      </c>
      <c r="Q103" s="261"/>
      <c r="R103" s="272">
        <f t="shared" si="7"/>
        <v>138.19999999999999</v>
      </c>
      <c r="S103" s="554">
        <f t="shared" si="8"/>
        <v>135.19999999999999</v>
      </c>
      <c r="T103" s="555">
        <f t="shared" si="9"/>
        <v>205.62700000000001</v>
      </c>
    </row>
    <row r="104" spans="2:20" ht="13" x14ac:dyDescent="0.3">
      <c r="B104" s="273">
        <v>42036</v>
      </c>
      <c r="C104" s="272">
        <f>VLOOKUP($B104,'PetroleumStatistics Table 3B'!$A:$Y,MATCH(C$47,'PetroleumStatistics Table 3B'!$A$9:$G$9,0),FALSE)</f>
        <v>95</v>
      </c>
      <c r="D104" s="271">
        <f>VLOOKUP($B104,'PetroleumStatistics Table 3B'!$A:$Y,MATCH(D$47,'PetroleumStatistics Table 3B'!$A$9:$G$9,0),FALSE)</f>
        <v>103.357</v>
      </c>
      <c r="E104" s="271">
        <f>VLOOKUP($B104,'PetroleumStatistics Table 3B'!$A:$Y,MATCH(E$47,'PetroleumStatistics Table 3B'!$A$9:$G$9,0),FALSE)</f>
        <v>130.69999999999999</v>
      </c>
      <c r="F104" s="271">
        <f>VLOOKUP($B104,'PetroleumStatistics Table 3B'!$A:$Y,MATCH(F$47,'PetroleumStatistics Table 3B'!$A$9:$G$9,0),FALSE)</f>
        <v>142.9</v>
      </c>
      <c r="G104" s="271">
        <f>VLOOKUP($B104,'PetroleumStatistics Table 3B'!$A:$Y,MATCH(G$47,'PetroleumStatistics Table 3B'!$A$9:$G$9,0),FALSE)</f>
        <v>471.95699999999999</v>
      </c>
      <c r="H104" s="270">
        <f>VLOOKUP($B104,'PetroleumStatistics Table 3B'!$A:$Y,MATCH(H$47,'PetroleumStatistics Table 3B'!$A$9:$G$9,0),FALSE)</f>
        <v>372.9</v>
      </c>
      <c r="I104" s="269">
        <f t="shared" si="10"/>
        <v>0.30278182122523878</v>
      </c>
      <c r="J104" s="268"/>
      <c r="K104" s="267">
        <f t="shared" si="11"/>
        <v>42036</v>
      </c>
      <c r="L104" s="266">
        <v>0.6</v>
      </c>
      <c r="M104" s="277">
        <f t="shared" si="12"/>
        <v>0.30278182122523878</v>
      </c>
      <c r="N104" s="264">
        <f t="shared" si="13"/>
        <v>0.27693200863638001</v>
      </c>
      <c r="O104" s="263">
        <f t="shared" si="14"/>
        <v>0.42028617013838127</v>
      </c>
      <c r="P104" s="262">
        <f t="shared" si="15"/>
        <v>1</v>
      </c>
      <c r="Q104" s="261"/>
      <c r="R104" s="272">
        <f t="shared" si="7"/>
        <v>142.9</v>
      </c>
      <c r="S104" s="554">
        <f t="shared" si="8"/>
        <v>130.69999999999999</v>
      </c>
      <c r="T104" s="555">
        <f t="shared" si="9"/>
        <v>198.357</v>
      </c>
    </row>
    <row r="105" spans="2:20" ht="13" x14ac:dyDescent="0.3">
      <c r="B105" s="273">
        <v>42064</v>
      </c>
      <c r="C105" s="272">
        <f>VLOOKUP($B105,'PetroleumStatistics Table 3B'!$A:$Y,MATCH(C$47,'PetroleumStatistics Table 3B'!$A$9:$G$9,0),FALSE)</f>
        <v>97.4</v>
      </c>
      <c r="D105" s="271">
        <f>VLOOKUP($B105,'PetroleumStatistics Table 3B'!$A:$Y,MATCH(D$47,'PetroleumStatistics Table 3B'!$A$9:$G$9,0),FALSE)</f>
        <v>108.69919999999999</v>
      </c>
      <c r="E105" s="271">
        <f>VLOOKUP($B105,'PetroleumStatistics Table 3B'!$A:$Y,MATCH(E$47,'PetroleumStatistics Table 3B'!$A$9:$G$9,0),FALSE)</f>
        <v>142.30000000000001</v>
      </c>
      <c r="F105" s="271">
        <f>VLOOKUP($B105,'PetroleumStatistics Table 3B'!$A:$Y,MATCH(F$47,'PetroleumStatistics Table 3B'!$A$9:$G$9,0),FALSE)</f>
        <v>147</v>
      </c>
      <c r="G105" s="271">
        <f>VLOOKUP($B105,'PetroleumStatistics Table 3B'!$A:$Y,MATCH(G$47,'PetroleumStatistics Table 3B'!$A$9:$G$9,0),FALSE)</f>
        <v>495.39920000000001</v>
      </c>
      <c r="H105" s="270">
        <f>VLOOKUP($B105,'PetroleumStatistics Table 3B'!$A:$Y,MATCH(H$47,'PetroleumStatistics Table 3B'!$A$9:$G$9,0),FALSE)</f>
        <v>387.1</v>
      </c>
      <c r="I105" s="269">
        <f t="shared" si="10"/>
        <v>0.29673039439708421</v>
      </c>
      <c r="J105" s="268"/>
      <c r="K105" s="267">
        <f t="shared" si="11"/>
        <v>42064</v>
      </c>
      <c r="L105" s="266">
        <v>0.6</v>
      </c>
      <c r="M105" s="277">
        <f t="shared" si="12"/>
        <v>0.29673039439708421</v>
      </c>
      <c r="N105" s="264">
        <f t="shared" si="13"/>
        <v>0.28724309607282372</v>
      </c>
      <c r="O105" s="263">
        <f t="shared" si="14"/>
        <v>0.41602650953009207</v>
      </c>
      <c r="P105" s="262">
        <f t="shared" si="15"/>
        <v>1</v>
      </c>
      <c r="Q105" s="261"/>
      <c r="R105" s="272">
        <f t="shared" si="7"/>
        <v>147</v>
      </c>
      <c r="S105" s="554">
        <f t="shared" si="8"/>
        <v>142.30000000000001</v>
      </c>
      <c r="T105" s="555">
        <f t="shared" si="9"/>
        <v>206.0992</v>
      </c>
    </row>
    <row r="106" spans="2:20" ht="13" x14ac:dyDescent="0.3">
      <c r="B106" s="273">
        <v>42095</v>
      </c>
      <c r="C106" s="272">
        <f>VLOOKUP($B106,'PetroleumStatistics Table 3B'!$A:$Y,MATCH(C$47,'PetroleumStatistics Table 3B'!$A$9:$G$9,0),FALSE)</f>
        <v>90.3</v>
      </c>
      <c r="D106" s="271">
        <f>VLOOKUP($B106,'PetroleumStatistics Table 3B'!$A:$Y,MATCH(D$47,'PetroleumStatistics Table 3B'!$A$9:$G$9,0),FALSE)</f>
        <v>103.33969999999999</v>
      </c>
      <c r="E106" s="271">
        <f>VLOOKUP($B106,'PetroleumStatistics Table 3B'!$A:$Y,MATCH(E$47,'PetroleumStatistics Table 3B'!$A$9:$G$9,0),FALSE)</f>
        <v>138.30000000000001</v>
      </c>
      <c r="F106" s="271">
        <f>VLOOKUP($B106,'PetroleumStatistics Table 3B'!$A:$Y,MATCH(F$47,'PetroleumStatistics Table 3B'!$A$9:$G$9,0),FALSE)</f>
        <v>129.6</v>
      </c>
      <c r="G106" s="271">
        <f>VLOOKUP($B106,'PetroleumStatistics Table 3B'!$A:$Y,MATCH(G$47,'PetroleumStatistics Table 3B'!$A$9:$G$9,0),FALSE)</f>
        <v>461.53970000000004</v>
      </c>
      <c r="H106" s="270">
        <f>VLOOKUP($B106,'PetroleumStatistics Table 3B'!$A:$Y,MATCH(H$47,'PetroleumStatistics Table 3B'!$A$9:$G$9,0),FALSE)</f>
        <v>361.5</v>
      </c>
      <c r="I106" s="269">
        <f t="shared" si="10"/>
        <v>0.28079924652202182</v>
      </c>
      <c r="J106" s="268"/>
      <c r="K106" s="267">
        <f t="shared" si="11"/>
        <v>42095</v>
      </c>
      <c r="L106" s="266">
        <v>0.6</v>
      </c>
      <c r="M106" s="277">
        <f t="shared" si="12"/>
        <v>0.28079924652202182</v>
      </c>
      <c r="N106" s="264">
        <f t="shared" si="13"/>
        <v>0.29964919594132422</v>
      </c>
      <c r="O106" s="263">
        <f t="shared" si="14"/>
        <v>0.41955155753665391</v>
      </c>
      <c r="P106" s="262">
        <f t="shared" si="15"/>
        <v>1</v>
      </c>
      <c r="Q106" s="261"/>
      <c r="R106" s="272">
        <f t="shared" si="7"/>
        <v>129.6</v>
      </c>
      <c r="S106" s="554">
        <f t="shared" si="8"/>
        <v>138.30000000000001</v>
      </c>
      <c r="T106" s="555">
        <f t="shared" si="9"/>
        <v>193.6397</v>
      </c>
    </row>
    <row r="107" spans="2:20" ht="13" x14ac:dyDescent="0.3">
      <c r="B107" s="273">
        <v>42125</v>
      </c>
      <c r="C107" s="272">
        <f>VLOOKUP($B107,'PetroleumStatistics Table 3B'!$A:$Y,MATCH(C$47,'PetroleumStatistics Table 3B'!$A$9:$G$9,0),FALSE)</f>
        <v>92.5</v>
      </c>
      <c r="D107" s="271">
        <f>VLOOKUP($B107,'PetroleumStatistics Table 3B'!$A:$Y,MATCH(D$47,'PetroleumStatistics Table 3B'!$A$9:$G$9,0),FALSE)</f>
        <v>103.027</v>
      </c>
      <c r="E107" s="271">
        <f>VLOOKUP($B107,'PetroleumStatistics Table 3B'!$A:$Y,MATCH(E$47,'PetroleumStatistics Table 3B'!$A$9:$G$9,0),FALSE)</f>
        <v>142.80000000000001</v>
      </c>
      <c r="F107" s="271">
        <f>VLOOKUP($B107,'PetroleumStatistics Table 3B'!$A:$Y,MATCH(F$47,'PetroleumStatistics Table 3B'!$A$9:$G$9,0),FALSE)</f>
        <v>129.19999999999999</v>
      </c>
      <c r="G107" s="271">
        <f>VLOOKUP($B107,'PetroleumStatistics Table 3B'!$A:$Y,MATCH(G$47,'PetroleumStatistics Table 3B'!$A$9:$G$9,0),FALSE)</f>
        <v>467.52699999999999</v>
      </c>
      <c r="H107" s="270">
        <f>VLOOKUP($B107,'PetroleumStatistics Table 3B'!$A:$Y,MATCH(H$47,'PetroleumStatistics Table 3B'!$A$9:$G$9,0),FALSE)</f>
        <v>369</v>
      </c>
      <c r="I107" s="269">
        <f t="shared" si="10"/>
        <v>0.27634767617699085</v>
      </c>
      <c r="J107" s="268"/>
      <c r="K107" s="267">
        <f t="shared" si="11"/>
        <v>42125</v>
      </c>
      <c r="L107" s="266">
        <v>0.6</v>
      </c>
      <c r="M107" s="277">
        <f t="shared" si="12"/>
        <v>0.27634767617699085</v>
      </c>
      <c r="N107" s="264">
        <f t="shared" si="13"/>
        <v>0.30543690524825307</v>
      </c>
      <c r="O107" s="263">
        <f t="shared" si="14"/>
        <v>0.41821541857475608</v>
      </c>
      <c r="P107" s="262">
        <f t="shared" si="15"/>
        <v>1</v>
      </c>
      <c r="Q107" s="261"/>
      <c r="R107" s="272">
        <f t="shared" si="7"/>
        <v>129.19999999999999</v>
      </c>
      <c r="S107" s="554">
        <f t="shared" si="8"/>
        <v>142.80000000000001</v>
      </c>
      <c r="T107" s="555">
        <f t="shared" si="9"/>
        <v>195.52699999999999</v>
      </c>
    </row>
    <row r="108" spans="2:20" ht="13" x14ac:dyDescent="0.3">
      <c r="B108" s="273">
        <v>42156</v>
      </c>
      <c r="C108" s="272">
        <f>VLOOKUP($B108,'PetroleumStatistics Table 3B'!$A:$Y,MATCH(C$47,'PetroleumStatistics Table 3B'!$A$9:$G$9,0),FALSE)</f>
        <v>88.9</v>
      </c>
      <c r="D108" s="271">
        <f>VLOOKUP($B108,'PetroleumStatistics Table 3B'!$A:$Y,MATCH(D$47,'PetroleumStatistics Table 3B'!$A$9:$G$9,0),FALSE)</f>
        <v>100.9794</v>
      </c>
      <c r="E108" s="271">
        <f>VLOOKUP($B108,'PetroleumStatistics Table 3B'!$A:$Y,MATCH(E$47,'PetroleumStatistics Table 3B'!$A$9:$G$9,0),FALSE)</f>
        <v>139.80000000000001</v>
      </c>
      <c r="F108" s="271">
        <f>VLOOKUP($B108,'PetroleumStatistics Table 3B'!$A:$Y,MATCH(F$47,'PetroleumStatistics Table 3B'!$A$9:$G$9,0),FALSE)</f>
        <v>123.2</v>
      </c>
      <c r="G108" s="271">
        <f>VLOOKUP($B108,'PetroleumStatistics Table 3B'!$A:$Y,MATCH(G$47,'PetroleumStatistics Table 3B'!$A$9:$G$9,0),FALSE)</f>
        <v>452.87939999999998</v>
      </c>
      <c r="H108" s="270">
        <f>VLOOKUP($B108,'PetroleumStatistics Table 3B'!$A:$Y,MATCH(H$47,'PetroleumStatistics Table 3B'!$A$9:$G$9,0),FALSE)</f>
        <v>354.6</v>
      </c>
      <c r="I108" s="269">
        <f t="shared" si="10"/>
        <v>0.27203710303449441</v>
      </c>
      <c r="J108" s="268"/>
      <c r="K108" s="267">
        <f t="shared" si="11"/>
        <v>42156</v>
      </c>
      <c r="L108" s="266">
        <v>0.6</v>
      </c>
      <c r="M108" s="277">
        <f t="shared" si="12"/>
        <v>0.27203710303449441</v>
      </c>
      <c r="N108" s="264">
        <f t="shared" si="13"/>
        <v>0.30869145295635003</v>
      </c>
      <c r="O108" s="263">
        <f t="shared" si="14"/>
        <v>0.41927144400915567</v>
      </c>
      <c r="P108" s="262">
        <f t="shared" si="15"/>
        <v>1</v>
      </c>
      <c r="Q108" s="261"/>
      <c r="R108" s="272">
        <f t="shared" si="7"/>
        <v>123.2</v>
      </c>
      <c r="S108" s="554">
        <f t="shared" si="8"/>
        <v>139.80000000000001</v>
      </c>
      <c r="T108" s="555">
        <f t="shared" si="9"/>
        <v>189.8794</v>
      </c>
    </row>
    <row r="109" spans="2:20" ht="13" x14ac:dyDescent="0.3">
      <c r="B109" s="273">
        <v>42186</v>
      </c>
      <c r="C109" s="272">
        <f>VLOOKUP($B109,'PetroleumStatistics Table 3B'!$A:$Y,MATCH(C$47,'PetroleumStatistics Table 3B'!$A$9:$G$9,0),FALSE)</f>
        <v>98.6</v>
      </c>
      <c r="D109" s="271">
        <f>VLOOKUP($B109,'PetroleumStatistics Table 3B'!$A:$Y,MATCH(D$47,'PetroleumStatistics Table 3B'!$A$9:$G$9,0),FALSE)</f>
        <v>107.792</v>
      </c>
      <c r="E109" s="271">
        <f>VLOOKUP($B109,'PetroleumStatistics Table 3B'!$A:$Y,MATCH(E$47,'PetroleumStatistics Table 3B'!$A$9:$G$9,0),FALSE)</f>
        <v>154.30000000000001</v>
      </c>
      <c r="F109" s="271">
        <f>VLOOKUP($B109,'PetroleumStatistics Table 3B'!$A:$Y,MATCH(F$47,'PetroleumStatistics Table 3B'!$A$9:$G$9,0),FALSE)</f>
        <v>131.4</v>
      </c>
      <c r="G109" s="271">
        <f>VLOOKUP($B109,'PetroleumStatistics Table 3B'!$A:$Y,MATCH(G$47,'PetroleumStatistics Table 3B'!$A$9:$G$9,0),FALSE)</f>
        <v>492.09199999999998</v>
      </c>
      <c r="H109" s="270">
        <f>VLOOKUP($B109,'PetroleumStatistics Table 3B'!$A:$Y,MATCH(H$47,'PetroleumStatistics Table 3B'!$A$9:$G$9,0),FALSE)</f>
        <v>391</v>
      </c>
      <c r="I109" s="269">
        <f t="shared" si="10"/>
        <v>0.26702323955683088</v>
      </c>
      <c r="J109" s="274">
        <v>2016</v>
      </c>
      <c r="K109" s="267">
        <f t="shared" si="11"/>
        <v>42186</v>
      </c>
      <c r="L109" s="266">
        <v>0.6</v>
      </c>
      <c r="M109" s="277">
        <f t="shared" si="12"/>
        <v>0.26702323955683088</v>
      </c>
      <c r="N109" s="264">
        <f t="shared" si="13"/>
        <v>0.31355925314778543</v>
      </c>
      <c r="O109" s="263">
        <f t="shared" si="14"/>
        <v>0.4194175072953838</v>
      </c>
      <c r="P109" s="262">
        <f t="shared" si="15"/>
        <v>1.0000000000000002</v>
      </c>
      <c r="Q109" s="261"/>
      <c r="R109" s="272">
        <f t="shared" si="7"/>
        <v>131.4</v>
      </c>
      <c r="S109" s="554">
        <f t="shared" si="8"/>
        <v>154.30000000000001</v>
      </c>
      <c r="T109" s="555">
        <f t="shared" si="9"/>
        <v>206.392</v>
      </c>
    </row>
    <row r="110" spans="2:20" ht="13" x14ac:dyDescent="0.3">
      <c r="B110" s="273">
        <v>42217</v>
      </c>
      <c r="C110" s="272">
        <f>VLOOKUP($B110,'PetroleumStatistics Table 3B'!$A:$Y,MATCH(C$47,'PetroleumStatistics Table 3B'!$A$9:$G$9,0),FALSE)</f>
        <v>97.4</v>
      </c>
      <c r="D110" s="271">
        <f>VLOOKUP($B110,'PetroleumStatistics Table 3B'!$A:$Y,MATCH(D$47,'PetroleumStatistics Table 3B'!$A$9:$G$9,0),FALSE)</f>
        <v>110.322</v>
      </c>
      <c r="E110" s="271">
        <f>VLOOKUP($B110,'PetroleumStatistics Table 3B'!$A:$Y,MATCH(E$47,'PetroleumStatistics Table 3B'!$A$9:$G$9,0),FALSE)</f>
        <v>152.30000000000001</v>
      </c>
      <c r="F110" s="271">
        <f>VLOOKUP($B110,'PetroleumStatistics Table 3B'!$A:$Y,MATCH(F$47,'PetroleumStatistics Table 3B'!$A$9:$G$9,0),FALSE)</f>
        <v>128.5</v>
      </c>
      <c r="G110" s="271">
        <f>VLOOKUP($B110,'PetroleumStatistics Table 3B'!$A:$Y,MATCH(G$47,'PetroleumStatistics Table 3B'!$A$9:$G$9,0),FALSE)</f>
        <v>488.52200000000005</v>
      </c>
      <c r="H110" s="270">
        <f>VLOOKUP($B110,'PetroleumStatistics Table 3B'!$A:$Y,MATCH(H$47,'PetroleumStatistics Table 3B'!$A$9:$G$9,0),FALSE)</f>
        <v>388.7</v>
      </c>
      <c r="I110" s="269">
        <f t="shared" si="10"/>
        <v>0.26303830738431427</v>
      </c>
      <c r="J110" s="274">
        <v>2016</v>
      </c>
      <c r="K110" s="267">
        <f t="shared" si="11"/>
        <v>42217</v>
      </c>
      <c r="L110" s="266">
        <v>0.6</v>
      </c>
      <c r="M110" s="277">
        <f t="shared" si="12"/>
        <v>0.26303830738431427</v>
      </c>
      <c r="N110" s="264">
        <f t="shared" si="13"/>
        <v>0.3117566864951834</v>
      </c>
      <c r="O110" s="263">
        <f t="shared" si="14"/>
        <v>0.42520500612050222</v>
      </c>
      <c r="P110" s="262">
        <f t="shared" si="15"/>
        <v>0.99999999999999978</v>
      </c>
      <c r="Q110" s="261"/>
      <c r="R110" s="272">
        <f t="shared" si="7"/>
        <v>128.5</v>
      </c>
      <c r="S110" s="554">
        <f t="shared" si="8"/>
        <v>152.30000000000001</v>
      </c>
      <c r="T110" s="555">
        <f t="shared" si="9"/>
        <v>207.72200000000001</v>
      </c>
    </row>
    <row r="111" spans="2:20" ht="13" x14ac:dyDescent="0.3">
      <c r="B111" s="273">
        <v>42248</v>
      </c>
      <c r="C111" s="272">
        <f>VLOOKUP($B111,'PetroleumStatistics Table 3B'!$A:$Y,MATCH(C$47,'PetroleumStatistics Table 3B'!$A$9:$G$9,0),FALSE)</f>
        <v>90.9</v>
      </c>
      <c r="D111" s="271">
        <f>VLOOKUP($B111,'PetroleumStatistics Table 3B'!$A:$Y,MATCH(D$47,'PetroleumStatistics Table 3B'!$A$9:$G$9,0),FALSE)</f>
        <v>108.26300000000001</v>
      </c>
      <c r="E111" s="271">
        <f>VLOOKUP($B111,'PetroleumStatistics Table 3B'!$A:$Y,MATCH(E$47,'PetroleumStatistics Table 3B'!$A$9:$G$9,0),FALSE)</f>
        <v>149.6</v>
      </c>
      <c r="F111" s="271">
        <f>VLOOKUP($B111,'PetroleumStatistics Table 3B'!$A:$Y,MATCH(F$47,'PetroleumStatistics Table 3B'!$A$9:$G$9,0),FALSE)</f>
        <v>118.7</v>
      </c>
      <c r="G111" s="271">
        <f>VLOOKUP($B111,'PetroleumStatistics Table 3B'!$A:$Y,MATCH(G$47,'PetroleumStatistics Table 3B'!$A$9:$G$9,0),FALSE)</f>
        <v>467.46300000000002</v>
      </c>
      <c r="H111" s="270">
        <f>VLOOKUP($B111,'PetroleumStatistics Table 3B'!$A:$Y,MATCH(H$47,'PetroleumStatistics Table 3B'!$A$9:$G$9,0),FALSE)</f>
        <v>364.8</v>
      </c>
      <c r="I111" s="269">
        <f t="shared" si="10"/>
        <v>0.2539238399616654</v>
      </c>
      <c r="J111" s="274">
        <v>2016</v>
      </c>
      <c r="K111" s="267">
        <f t="shared" si="11"/>
        <v>42248</v>
      </c>
      <c r="L111" s="266">
        <v>0.6</v>
      </c>
      <c r="M111" s="277">
        <f t="shared" si="12"/>
        <v>0.2539238399616654</v>
      </c>
      <c r="N111" s="264">
        <f t="shared" si="13"/>
        <v>0.32002532820779395</v>
      </c>
      <c r="O111" s="263">
        <f t="shared" si="14"/>
        <v>0.4260508318305406</v>
      </c>
      <c r="P111" s="262">
        <f t="shared" si="15"/>
        <v>0.99999999999999989</v>
      </c>
      <c r="Q111" s="261"/>
      <c r="R111" s="272">
        <f t="shared" si="7"/>
        <v>118.7</v>
      </c>
      <c r="S111" s="554">
        <f t="shared" si="8"/>
        <v>149.6</v>
      </c>
      <c r="T111" s="555">
        <f t="shared" si="9"/>
        <v>199.16300000000001</v>
      </c>
    </row>
    <row r="112" spans="2:20" ht="13" x14ac:dyDescent="0.3">
      <c r="B112" s="273">
        <v>42278</v>
      </c>
      <c r="C112" s="272">
        <f>VLOOKUP($B112,'PetroleumStatistics Table 3B'!$A:$Y,MATCH(C$47,'PetroleumStatistics Table 3B'!$A$9:$G$9,0),FALSE)</f>
        <v>95.5</v>
      </c>
      <c r="D112" s="271">
        <f>VLOOKUP($B112,'PetroleumStatistics Table 3B'!$A:$Y,MATCH(D$47,'PetroleumStatistics Table 3B'!$A$9:$G$9,0),FALSE)</f>
        <v>114.8154</v>
      </c>
      <c r="E112" s="271">
        <f>VLOOKUP($B112,'PetroleumStatistics Table 3B'!$A:$Y,MATCH(E$47,'PetroleumStatistics Table 3B'!$A$9:$G$9,0),FALSE)</f>
        <v>154.19999999999999</v>
      </c>
      <c r="F112" s="271">
        <f>VLOOKUP($B112,'PetroleumStatistics Table 3B'!$A:$Y,MATCH(F$47,'PetroleumStatistics Table 3B'!$A$9:$G$9,0),FALSE)</f>
        <v>122.8</v>
      </c>
      <c r="G112" s="271">
        <f>VLOOKUP($B112,'PetroleumStatistics Table 3B'!$A:$Y,MATCH(G$47,'PetroleumStatistics Table 3B'!$A$9:$G$9,0),FALSE)</f>
        <v>487.31540000000001</v>
      </c>
      <c r="H112" s="270">
        <f>VLOOKUP($B112,'PetroleumStatistics Table 3B'!$A:$Y,MATCH(H$47,'PetroleumStatistics Table 3B'!$A$9:$G$9,0),FALSE)</f>
        <v>379.8</v>
      </c>
      <c r="I112" s="269">
        <f t="shared" ref="I112:I143" si="16">F112/G112</f>
        <v>0.25199285719269288</v>
      </c>
      <c r="J112" s="274">
        <v>2016</v>
      </c>
      <c r="K112" s="267">
        <f t="shared" ref="K112:K143" si="17">B112</f>
        <v>42278</v>
      </c>
      <c r="L112" s="266">
        <v>0.6</v>
      </c>
      <c r="M112" s="277">
        <f t="shared" ref="M112:M143" si="18">F112/G112</f>
        <v>0.25199285719269288</v>
      </c>
      <c r="N112" s="264">
        <f t="shared" ref="N112:N143" si="19">E112/G112</f>
        <v>0.31642751285922832</v>
      </c>
      <c r="O112" s="263">
        <f t="shared" ref="O112:O143" si="20">(C112+D112)/G112</f>
        <v>0.4315796299480788</v>
      </c>
      <c r="P112" s="262">
        <f t="shared" ref="P112:P143" si="21">SUM(M112,N112,O112)</f>
        <v>1</v>
      </c>
      <c r="Q112" s="261"/>
      <c r="R112" s="272">
        <f t="shared" si="7"/>
        <v>122.8</v>
      </c>
      <c r="S112" s="554">
        <f t="shared" si="8"/>
        <v>154.19999999999999</v>
      </c>
      <c r="T112" s="555">
        <f t="shared" si="9"/>
        <v>210.31540000000001</v>
      </c>
    </row>
    <row r="113" spans="2:20" ht="13" x14ac:dyDescent="0.3">
      <c r="B113" s="273">
        <v>42309</v>
      </c>
      <c r="C113" s="272">
        <f>VLOOKUP($B113,'PetroleumStatistics Table 3B'!$A:$Y,MATCH(C$47,'PetroleumStatistics Table 3B'!$A$9:$G$9,0),FALSE)</f>
        <v>92.5</v>
      </c>
      <c r="D113" s="271">
        <f>VLOOKUP($B113,'PetroleumStatistics Table 3B'!$A:$Y,MATCH(D$47,'PetroleumStatistics Table 3B'!$A$9:$G$9,0),FALSE)</f>
        <v>113.56160000000001</v>
      </c>
      <c r="E113" s="271">
        <f>VLOOKUP($B113,'PetroleumStatistics Table 3B'!$A:$Y,MATCH(E$47,'PetroleumStatistics Table 3B'!$A$9:$G$9,0),FALSE)</f>
        <v>153.80000000000001</v>
      </c>
      <c r="F113" s="271">
        <f>VLOOKUP($B113,'PetroleumStatistics Table 3B'!$A:$Y,MATCH(F$47,'PetroleumStatistics Table 3B'!$A$9:$G$9,0),FALSE)</f>
        <v>120.7</v>
      </c>
      <c r="G113" s="271">
        <f>VLOOKUP($B113,'PetroleumStatistics Table 3B'!$A:$Y,MATCH(G$47,'PetroleumStatistics Table 3B'!$A$9:$G$9,0),FALSE)</f>
        <v>480.5616</v>
      </c>
      <c r="H113" s="270">
        <f>VLOOKUP($B113,'PetroleumStatistics Table 3B'!$A:$Y,MATCH(H$47,'PetroleumStatistics Table 3B'!$A$9:$G$9,0),FALSE)</f>
        <v>374.2</v>
      </c>
      <c r="I113" s="269">
        <f t="shared" si="16"/>
        <v>0.25116447090237753</v>
      </c>
      <c r="J113" s="274">
        <v>2016</v>
      </c>
      <c r="K113" s="267">
        <f t="shared" si="17"/>
        <v>42309</v>
      </c>
      <c r="L113" s="266">
        <v>0.6</v>
      </c>
      <c r="M113" s="277">
        <f t="shared" si="18"/>
        <v>0.25116447090237753</v>
      </c>
      <c r="N113" s="264">
        <f t="shared" si="19"/>
        <v>0.32004221727245791</v>
      </c>
      <c r="O113" s="263">
        <f t="shared" si="20"/>
        <v>0.42879331182516456</v>
      </c>
      <c r="P113" s="262">
        <f t="shared" si="21"/>
        <v>1</v>
      </c>
      <c r="Q113" s="261"/>
      <c r="R113" s="272">
        <f t="shared" ref="R113:R175" si="22">F113</f>
        <v>120.7</v>
      </c>
      <c r="S113" s="554">
        <f t="shared" ref="S113:S175" si="23">E113</f>
        <v>153.80000000000001</v>
      </c>
      <c r="T113" s="555">
        <f t="shared" ref="T113:T175" si="24">C113+D113</f>
        <v>206.0616</v>
      </c>
    </row>
    <row r="114" spans="2:20" ht="13" x14ac:dyDescent="0.3">
      <c r="B114" s="273">
        <v>42339</v>
      </c>
      <c r="C114" s="272">
        <f>VLOOKUP($B114,'PetroleumStatistics Table 3B'!$A:$Y,MATCH(C$47,'PetroleumStatistics Table 3B'!$A$9:$G$9,0),FALSE)</f>
        <v>103.7</v>
      </c>
      <c r="D114" s="271">
        <f>VLOOKUP($B114,'PetroleumStatistics Table 3B'!$A:$Y,MATCH(D$47,'PetroleumStatistics Table 3B'!$A$9:$G$9,0),FALSE)</f>
        <v>128.19</v>
      </c>
      <c r="E114" s="271">
        <f>VLOOKUP($B114,'PetroleumStatistics Table 3B'!$A:$Y,MATCH(E$47,'PetroleumStatistics Table 3B'!$A$9:$G$9,0),FALSE)</f>
        <v>169.8</v>
      </c>
      <c r="F114" s="271">
        <f>VLOOKUP($B114,'PetroleumStatistics Table 3B'!$A:$Y,MATCH(F$47,'PetroleumStatistics Table 3B'!$A$9:$G$9,0),FALSE)</f>
        <v>128.69999999999999</v>
      </c>
      <c r="G114" s="271">
        <f>VLOOKUP($B114,'PetroleumStatistics Table 3B'!$A:$Y,MATCH(G$47,'PetroleumStatistics Table 3B'!$A$9:$G$9,0),FALSE)</f>
        <v>530.39</v>
      </c>
      <c r="H114" s="270">
        <f>VLOOKUP($B114,'PetroleumStatistics Table 3B'!$A:$Y,MATCH(H$47,'PetroleumStatistics Table 3B'!$A$9:$G$9,0),FALSE)</f>
        <v>420.7</v>
      </c>
      <c r="I114" s="269">
        <f t="shared" si="16"/>
        <v>0.24265163370350118</v>
      </c>
      <c r="J114" s="274">
        <v>2016</v>
      </c>
      <c r="K114" s="267">
        <f t="shared" si="17"/>
        <v>42339</v>
      </c>
      <c r="L114" s="266">
        <v>0.6</v>
      </c>
      <c r="M114" s="277">
        <f t="shared" si="18"/>
        <v>0.24265163370350118</v>
      </c>
      <c r="N114" s="264">
        <f t="shared" si="19"/>
        <v>0.32014178246196195</v>
      </c>
      <c r="O114" s="263">
        <f t="shared" si="20"/>
        <v>0.43720658383453681</v>
      </c>
      <c r="P114" s="262">
        <f t="shared" si="21"/>
        <v>0.99999999999999989</v>
      </c>
      <c r="Q114" s="261"/>
      <c r="R114" s="272">
        <f t="shared" si="22"/>
        <v>128.69999999999999</v>
      </c>
      <c r="S114" s="554">
        <f t="shared" si="23"/>
        <v>169.8</v>
      </c>
      <c r="T114" s="555">
        <f t="shared" si="24"/>
        <v>231.89</v>
      </c>
    </row>
    <row r="115" spans="2:20" ht="13" x14ac:dyDescent="0.3">
      <c r="B115" s="273">
        <v>42370</v>
      </c>
      <c r="C115" s="272">
        <f>VLOOKUP($B115,'PetroleumStatistics Table 3B'!$A:$Y,MATCH(C$47,'PetroleumStatistics Table 3B'!$A$9:$G$9,0),FALSE)</f>
        <v>88.2</v>
      </c>
      <c r="D115" s="271">
        <f>VLOOKUP($B115,'PetroleumStatistics Table 3B'!$A:$Y,MATCH(D$47,'PetroleumStatistics Table 3B'!$A$9:$G$9,0),FALSE)</f>
        <v>114.8528</v>
      </c>
      <c r="E115" s="271">
        <f>VLOOKUP($B115,'PetroleumStatistics Table 3B'!$A:$Y,MATCH(E$47,'PetroleumStatistics Table 3B'!$A$9:$G$9,0),FALSE)</f>
        <v>146.1</v>
      </c>
      <c r="F115" s="271">
        <f>VLOOKUP($B115,'PetroleumStatistics Table 3B'!$A:$Y,MATCH(F$47,'PetroleumStatistics Table 3B'!$A$9:$G$9,0),FALSE)</f>
        <v>108.7</v>
      </c>
      <c r="G115" s="271">
        <f>VLOOKUP($B115,'PetroleumStatistics Table 3B'!$A:$Y,MATCH(G$47,'PetroleumStatistics Table 3B'!$A$9:$G$9,0),FALSE)</f>
        <v>457.85279999999995</v>
      </c>
      <c r="H115" s="270">
        <f>VLOOKUP($B115,'PetroleumStatistics Table 3B'!$A:$Y,MATCH(H$47,'PetroleumStatistics Table 3B'!$A$9:$G$9,0),FALSE)</f>
        <v>366.5</v>
      </c>
      <c r="I115" s="269">
        <f t="shared" si="16"/>
        <v>0.23741254831247077</v>
      </c>
      <c r="J115" s="274">
        <v>2016</v>
      </c>
      <c r="K115" s="267">
        <f t="shared" si="17"/>
        <v>42370</v>
      </c>
      <c r="L115" s="266">
        <v>0.6</v>
      </c>
      <c r="M115" s="277">
        <f t="shared" si="18"/>
        <v>0.23741254831247077</v>
      </c>
      <c r="N115" s="264">
        <f t="shared" si="19"/>
        <v>0.31909819051013777</v>
      </c>
      <c r="O115" s="263">
        <f t="shared" si="20"/>
        <v>0.44348926117739157</v>
      </c>
      <c r="P115" s="262">
        <f t="shared" si="21"/>
        <v>1</v>
      </c>
      <c r="Q115" s="261"/>
      <c r="R115" s="272">
        <f t="shared" si="22"/>
        <v>108.7</v>
      </c>
      <c r="S115" s="554">
        <f t="shared" si="23"/>
        <v>146.1</v>
      </c>
      <c r="T115" s="555">
        <f t="shared" si="24"/>
        <v>203.05279999999999</v>
      </c>
    </row>
    <row r="116" spans="2:20" ht="13" x14ac:dyDescent="0.3">
      <c r="B116" s="273">
        <v>42401</v>
      </c>
      <c r="C116" s="272">
        <f>VLOOKUP($B116,'PetroleumStatistics Table 3B'!$A:$Y,MATCH(C$47,'PetroleumStatistics Table 3B'!$A$9:$G$9,0),FALSE)</f>
        <v>95.4</v>
      </c>
      <c r="D116" s="271">
        <f>VLOOKUP($B116,'PetroleumStatistics Table 3B'!$A:$Y,MATCH(D$47,'PetroleumStatistics Table 3B'!$A$9:$G$9,0),FALSE)</f>
        <v>118.511</v>
      </c>
      <c r="E116" s="271">
        <f>VLOOKUP($B116,'PetroleumStatistics Table 3B'!$A:$Y,MATCH(E$47,'PetroleumStatistics Table 3B'!$A$9:$G$9,0),FALSE)</f>
        <v>150.1</v>
      </c>
      <c r="F116" s="271">
        <f>VLOOKUP($B116,'PetroleumStatistics Table 3B'!$A:$Y,MATCH(F$47,'PetroleumStatistics Table 3B'!$A$9:$G$9,0),FALSE)</f>
        <v>115.8</v>
      </c>
      <c r="G116" s="271">
        <f>VLOOKUP($B116,'PetroleumStatistics Table 3B'!$A:$Y,MATCH(G$47,'PetroleumStatistics Table 3B'!$A$9:$G$9,0),FALSE)</f>
        <v>479.81099999999998</v>
      </c>
      <c r="H116" s="270">
        <f>VLOOKUP($B116,'PetroleumStatistics Table 3B'!$A:$Y,MATCH(H$47,'PetroleumStatistics Table 3B'!$A$9:$G$9,0),FALSE)</f>
        <v>388</v>
      </c>
      <c r="I116" s="269">
        <f t="shared" si="16"/>
        <v>0.24134502960540713</v>
      </c>
      <c r="J116" s="274">
        <v>2016</v>
      </c>
      <c r="K116" s="267">
        <f t="shared" si="17"/>
        <v>42401</v>
      </c>
      <c r="L116" s="266">
        <v>0.6</v>
      </c>
      <c r="M116" s="277">
        <f t="shared" si="18"/>
        <v>0.24134502960540713</v>
      </c>
      <c r="N116" s="264">
        <f t="shared" si="19"/>
        <v>0.31283151074068749</v>
      </c>
      <c r="O116" s="263">
        <f t="shared" si="20"/>
        <v>0.44582345965390541</v>
      </c>
      <c r="P116" s="262">
        <f t="shared" si="21"/>
        <v>1</v>
      </c>
      <c r="Q116" s="261"/>
      <c r="R116" s="272">
        <f t="shared" si="22"/>
        <v>115.8</v>
      </c>
      <c r="S116" s="554">
        <f t="shared" si="23"/>
        <v>150.1</v>
      </c>
      <c r="T116" s="555">
        <f t="shared" si="24"/>
        <v>213.911</v>
      </c>
    </row>
    <row r="117" spans="2:20" ht="13" x14ac:dyDescent="0.3">
      <c r="B117" s="273">
        <v>42430</v>
      </c>
      <c r="C117" s="272">
        <f>VLOOKUP($B117,'PetroleumStatistics Table 3B'!$A:$Y,MATCH(C$47,'PetroleumStatistics Table 3B'!$A$9:$G$9,0),FALSE)</f>
        <v>95.1</v>
      </c>
      <c r="D117" s="271">
        <f>VLOOKUP($B117,'PetroleumStatistics Table 3B'!$A:$Y,MATCH(D$47,'PetroleumStatistics Table 3B'!$A$9:$G$9,0),FALSE)</f>
        <v>126.1318</v>
      </c>
      <c r="E117" s="271">
        <f>VLOOKUP($B117,'PetroleumStatistics Table 3B'!$A:$Y,MATCH(E$47,'PetroleumStatistics Table 3B'!$A$9:$G$9,0),FALSE)</f>
        <v>160</v>
      </c>
      <c r="F117" s="271">
        <f>VLOOKUP($B117,'PetroleumStatistics Table 3B'!$A:$Y,MATCH(F$47,'PetroleumStatistics Table 3B'!$A$9:$G$9,0),FALSE)</f>
        <v>119.4</v>
      </c>
      <c r="G117" s="271">
        <f>VLOOKUP($B117,'PetroleumStatistics Table 3B'!$A:$Y,MATCH(G$47,'PetroleumStatistics Table 3B'!$A$9:$G$9,0),FALSE)</f>
        <v>500.6318</v>
      </c>
      <c r="H117" s="270">
        <f>VLOOKUP($B117,'PetroleumStatistics Table 3B'!$A:$Y,MATCH(H$47,'PetroleumStatistics Table 3B'!$A$9:$G$9,0),FALSE)</f>
        <v>400.5</v>
      </c>
      <c r="I117" s="269">
        <f t="shared" si="16"/>
        <v>0.2384986331271805</v>
      </c>
      <c r="J117" s="274">
        <v>2016</v>
      </c>
      <c r="K117" s="267">
        <f t="shared" si="17"/>
        <v>42430</v>
      </c>
      <c r="L117" s="266">
        <v>0.6</v>
      </c>
      <c r="M117" s="277">
        <f t="shared" si="18"/>
        <v>0.2384986331271805</v>
      </c>
      <c r="N117" s="264">
        <f t="shared" si="19"/>
        <v>0.31959615829437921</v>
      </c>
      <c r="O117" s="263">
        <f t="shared" si="20"/>
        <v>0.44190520857844029</v>
      </c>
      <c r="P117" s="262">
        <f t="shared" si="21"/>
        <v>1</v>
      </c>
      <c r="Q117" s="261"/>
      <c r="R117" s="272">
        <f t="shared" si="22"/>
        <v>119.4</v>
      </c>
      <c r="S117" s="554">
        <f t="shared" si="23"/>
        <v>160</v>
      </c>
      <c r="T117" s="555">
        <f t="shared" si="24"/>
        <v>221.23179999999999</v>
      </c>
    </row>
    <row r="118" spans="2:20" ht="13" x14ac:dyDescent="0.3">
      <c r="B118" s="273">
        <v>42461</v>
      </c>
      <c r="C118" s="272">
        <f>VLOOKUP($B118,'PetroleumStatistics Table 3B'!$A:$Y,MATCH(C$47,'PetroleumStatistics Table 3B'!$A$9:$G$9,0),FALSE)</f>
        <v>85.5</v>
      </c>
      <c r="D118" s="271">
        <f>VLOOKUP($B118,'PetroleumStatistics Table 3B'!$A:$Y,MATCH(D$47,'PetroleumStatistics Table 3B'!$A$9:$G$9,0),FALSE)</f>
        <v>114.6224</v>
      </c>
      <c r="E118" s="271">
        <f>VLOOKUP($B118,'PetroleumStatistics Table 3B'!$A:$Y,MATCH(E$47,'PetroleumStatistics Table 3B'!$A$9:$G$9,0),FALSE)</f>
        <v>144.6</v>
      </c>
      <c r="F118" s="271">
        <f>VLOOKUP($B118,'PetroleumStatistics Table 3B'!$A:$Y,MATCH(F$47,'PetroleumStatistics Table 3B'!$A$9:$G$9,0),FALSE)</f>
        <v>107.1</v>
      </c>
      <c r="G118" s="271">
        <f>VLOOKUP($B118,'PetroleumStatistics Table 3B'!$A:$Y,MATCH(G$47,'PetroleumStatistics Table 3B'!$A$9:$G$9,0),FALSE)</f>
        <v>451.82240000000002</v>
      </c>
      <c r="H118" s="270">
        <f>VLOOKUP($B118,'PetroleumStatistics Table 3B'!$A:$Y,MATCH(H$47,'PetroleumStatistics Table 3B'!$A$9:$G$9,0),FALSE)</f>
        <v>364</v>
      </c>
      <c r="I118" s="269">
        <f t="shared" si="16"/>
        <v>0.23704004051149299</v>
      </c>
      <c r="J118" s="274">
        <v>2016</v>
      </c>
      <c r="K118" s="267">
        <f t="shared" si="17"/>
        <v>42461</v>
      </c>
      <c r="L118" s="266">
        <v>0.6</v>
      </c>
      <c r="M118" s="277">
        <f t="shared" si="18"/>
        <v>0.23704004051149299</v>
      </c>
      <c r="N118" s="264">
        <f t="shared" si="19"/>
        <v>0.32003725357574125</v>
      </c>
      <c r="O118" s="263">
        <f t="shared" si="20"/>
        <v>0.44292270591276572</v>
      </c>
      <c r="P118" s="262">
        <f t="shared" si="21"/>
        <v>1</v>
      </c>
      <c r="Q118" s="261"/>
      <c r="R118" s="272">
        <f t="shared" si="22"/>
        <v>107.1</v>
      </c>
      <c r="S118" s="554">
        <f t="shared" si="23"/>
        <v>144.6</v>
      </c>
      <c r="T118" s="555">
        <f t="shared" si="24"/>
        <v>200.1224</v>
      </c>
    </row>
    <row r="119" spans="2:20" ht="13" x14ac:dyDescent="0.3">
      <c r="B119" s="273">
        <v>42491</v>
      </c>
      <c r="C119" s="272">
        <f>VLOOKUP($B119,'PetroleumStatistics Table 3B'!$A:$Y,MATCH(C$47,'PetroleumStatistics Table 3B'!$A$9:$G$9,0),FALSE)</f>
        <v>85.4</v>
      </c>
      <c r="D119" s="271">
        <f>VLOOKUP($B119,'PetroleumStatistics Table 3B'!$A:$Y,MATCH(D$47,'PetroleumStatistics Table 3B'!$A$9:$G$9,0),FALSE)</f>
        <v>112.764</v>
      </c>
      <c r="E119" s="271">
        <f>VLOOKUP($B119,'PetroleumStatistics Table 3B'!$A:$Y,MATCH(E$47,'PetroleumStatistics Table 3B'!$A$9:$G$9,0),FALSE)</f>
        <v>147.80000000000001</v>
      </c>
      <c r="F119" s="271">
        <f>VLOOKUP($B119,'PetroleumStatistics Table 3B'!$A:$Y,MATCH(F$47,'PetroleumStatistics Table 3B'!$A$9:$G$9,0),FALSE)</f>
        <v>108.9</v>
      </c>
      <c r="G119" s="271">
        <f>VLOOKUP($B119,'PetroleumStatistics Table 3B'!$A:$Y,MATCH(G$47,'PetroleumStatistics Table 3B'!$A$9:$G$9,0),FALSE)</f>
        <v>454.86400000000003</v>
      </c>
      <c r="H119" s="270">
        <f>VLOOKUP($B119,'PetroleumStatistics Table 3B'!$A:$Y,MATCH(H$47,'PetroleumStatistics Table 3B'!$A$9:$G$9,0),FALSE)</f>
        <v>361</v>
      </c>
      <c r="I119" s="269">
        <f t="shared" si="16"/>
        <v>0.23941221991628267</v>
      </c>
      <c r="J119" s="274">
        <v>2016</v>
      </c>
      <c r="K119" s="267">
        <f t="shared" si="17"/>
        <v>42491</v>
      </c>
      <c r="L119" s="266">
        <v>0.6</v>
      </c>
      <c r="M119" s="277">
        <f t="shared" si="18"/>
        <v>0.23941221991628267</v>
      </c>
      <c r="N119" s="264">
        <f t="shared" si="19"/>
        <v>0.32493228745295299</v>
      </c>
      <c r="O119" s="263">
        <f t="shared" si="20"/>
        <v>0.43565549263076431</v>
      </c>
      <c r="P119" s="262">
        <f t="shared" si="21"/>
        <v>1</v>
      </c>
      <c r="Q119" s="261"/>
      <c r="R119" s="272">
        <f t="shared" si="22"/>
        <v>108.9</v>
      </c>
      <c r="S119" s="554">
        <f t="shared" si="23"/>
        <v>147.80000000000001</v>
      </c>
      <c r="T119" s="555">
        <f t="shared" si="24"/>
        <v>198.16399999999999</v>
      </c>
    </row>
    <row r="120" spans="2:20" ht="13" x14ac:dyDescent="0.3">
      <c r="B120" s="273">
        <v>42522</v>
      </c>
      <c r="C120" s="272">
        <f>VLOOKUP($B120,'PetroleumStatistics Table 3B'!$A:$Y,MATCH(C$47,'PetroleumStatistics Table 3B'!$A$9:$G$9,0),FALSE)</f>
        <v>80.5</v>
      </c>
      <c r="D120" s="271">
        <f>VLOOKUP($B120,'PetroleumStatistics Table 3B'!$A:$Y,MATCH(D$47,'PetroleumStatistics Table 3B'!$A$9:$G$9,0),FALSE)</f>
        <v>104.45699999999999</v>
      </c>
      <c r="E120" s="271">
        <f>VLOOKUP($B120,'PetroleumStatistics Table 3B'!$A:$Y,MATCH(E$47,'PetroleumStatistics Table 3B'!$A$9:$G$9,0),FALSE)</f>
        <v>142.1</v>
      </c>
      <c r="F120" s="271">
        <f>VLOOKUP($B120,'PetroleumStatistics Table 3B'!$A:$Y,MATCH(F$47,'PetroleumStatistics Table 3B'!$A$9:$G$9,0),FALSE)</f>
        <v>104.5</v>
      </c>
      <c r="G120" s="271">
        <f>VLOOKUP($B120,'PetroleumStatistics Table 3B'!$A:$Y,MATCH(G$47,'PetroleumStatistics Table 3B'!$A$9:$G$9,0),FALSE)</f>
        <v>431.55700000000002</v>
      </c>
      <c r="H120" s="270">
        <f>VLOOKUP($B120,'PetroleumStatistics Table 3B'!$A:$Y,MATCH(H$47,'PetroleumStatistics Table 3B'!$A$9:$G$9,0),FALSE)</f>
        <v>342.2</v>
      </c>
      <c r="I120" s="269">
        <f t="shared" si="16"/>
        <v>0.24214646037487514</v>
      </c>
      <c r="J120" s="274">
        <v>2016</v>
      </c>
      <c r="K120" s="267">
        <f t="shared" si="17"/>
        <v>42522</v>
      </c>
      <c r="L120" s="266">
        <v>0.6</v>
      </c>
      <c r="M120" s="277">
        <f t="shared" si="18"/>
        <v>0.24214646037487514</v>
      </c>
      <c r="N120" s="264">
        <f t="shared" si="19"/>
        <v>0.32927284228966275</v>
      </c>
      <c r="O120" s="263">
        <f t="shared" si="20"/>
        <v>0.428580697335462</v>
      </c>
      <c r="P120" s="262">
        <f t="shared" si="21"/>
        <v>0.99999999999999989</v>
      </c>
      <c r="Q120" s="261"/>
      <c r="R120" s="272">
        <f t="shared" si="22"/>
        <v>104.5</v>
      </c>
      <c r="S120" s="554">
        <f t="shared" si="23"/>
        <v>142.1</v>
      </c>
      <c r="T120" s="555">
        <f t="shared" si="24"/>
        <v>184.95699999999999</v>
      </c>
    </row>
    <row r="121" spans="2:20" ht="13" x14ac:dyDescent="0.3">
      <c r="B121" s="273">
        <v>42552</v>
      </c>
      <c r="C121" s="272">
        <f>VLOOKUP($B121,'PetroleumStatistics Table 3B'!$A:$Y,MATCH(C$47,'PetroleumStatistics Table 3B'!$A$9:$G$9,0),FALSE)</f>
        <v>90</v>
      </c>
      <c r="D121" s="271">
        <f>VLOOKUP($B121,'PetroleumStatistics Table 3B'!$A:$Y,MATCH(D$47,'PetroleumStatistics Table 3B'!$A$9:$G$9,0),FALSE)</f>
        <v>114.794</v>
      </c>
      <c r="E121" s="271">
        <f>VLOOKUP($B121,'PetroleumStatistics Table 3B'!$A:$Y,MATCH(E$47,'PetroleumStatistics Table 3B'!$A$9:$G$9,0),FALSE)</f>
        <v>151.30000000000001</v>
      </c>
      <c r="F121" s="271">
        <f>VLOOKUP($B121,'PetroleumStatistics Table 3B'!$A:$Y,MATCH(F$47,'PetroleumStatistics Table 3B'!$A$9:$G$9,0),FALSE)</f>
        <v>114</v>
      </c>
      <c r="G121" s="271">
        <f>VLOOKUP($B121,'PetroleumStatistics Table 3B'!$A:$Y,MATCH(G$47,'PetroleumStatistics Table 3B'!$A$9:$G$9,0),FALSE)</f>
        <v>470.09399999999999</v>
      </c>
      <c r="H121" s="270">
        <f>VLOOKUP($B121,'PetroleumStatistics Table 3B'!$A:$Y,MATCH(H$47,'PetroleumStatistics Table 3B'!$A$9:$G$9,0),FALSE)</f>
        <v>371.4</v>
      </c>
      <c r="I121" s="269">
        <f t="shared" si="16"/>
        <v>0.24250469055125146</v>
      </c>
      <c r="J121" s="274">
        <v>2017</v>
      </c>
      <c r="K121" s="267">
        <f t="shared" si="17"/>
        <v>42552</v>
      </c>
      <c r="L121" s="266">
        <v>0.6</v>
      </c>
      <c r="M121" s="277">
        <f t="shared" si="18"/>
        <v>0.24250469055125146</v>
      </c>
      <c r="N121" s="264">
        <f t="shared" si="19"/>
        <v>0.32185052351231885</v>
      </c>
      <c r="O121" s="263">
        <f t="shared" si="20"/>
        <v>0.43564478593642969</v>
      </c>
      <c r="P121" s="262">
        <f t="shared" si="21"/>
        <v>1</v>
      </c>
      <c r="Q121" s="261"/>
      <c r="R121" s="272">
        <f t="shared" si="22"/>
        <v>114</v>
      </c>
      <c r="S121" s="554">
        <f t="shared" si="23"/>
        <v>151.30000000000001</v>
      </c>
      <c r="T121" s="555">
        <f t="shared" si="24"/>
        <v>204.79399999999998</v>
      </c>
    </row>
    <row r="122" spans="2:20" ht="13" x14ac:dyDescent="0.3">
      <c r="B122" s="273">
        <v>42583</v>
      </c>
      <c r="C122" s="272">
        <f>VLOOKUP($B122,'PetroleumStatistics Table 3B'!$A:$Y,MATCH(C$47,'PetroleumStatistics Table 3B'!$A$9:$G$9,0),FALSE)</f>
        <v>91.6</v>
      </c>
      <c r="D122" s="271">
        <f>VLOOKUP($B122,'PetroleumStatistics Table 3B'!$A:$Y,MATCH(D$47,'PetroleumStatistics Table 3B'!$A$9:$G$9,0),FALSE)</f>
        <v>122.55380000000001</v>
      </c>
      <c r="E122" s="271">
        <f>VLOOKUP($B122,'PetroleumStatistics Table 3B'!$A:$Y,MATCH(E$47,'PetroleumStatistics Table 3B'!$A$9:$G$9,0),FALSE)</f>
        <v>156.6</v>
      </c>
      <c r="F122" s="271">
        <f>VLOOKUP($B122,'PetroleumStatistics Table 3B'!$A:$Y,MATCH(F$47,'PetroleumStatistics Table 3B'!$A$9:$G$9,0),FALSE)</f>
        <v>114.8</v>
      </c>
      <c r="G122" s="271">
        <f>VLOOKUP($B122,'PetroleumStatistics Table 3B'!$A:$Y,MATCH(G$47,'PetroleumStatistics Table 3B'!$A$9:$G$9,0),FALSE)</f>
        <v>485.55379999999997</v>
      </c>
      <c r="H122" s="270">
        <f>VLOOKUP($B122,'PetroleumStatistics Table 3B'!$A:$Y,MATCH(H$47,'PetroleumStatistics Table 3B'!$A$9:$G$9,0),FALSE)</f>
        <v>385.2</v>
      </c>
      <c r="I122" s="269">
        <f t="shared" si="16"/>
        <v>0.23643106078049436</v>
      </c>
      <c r="J122" s="274">
        <v>2017</v>
      </c>
      <c r="K122" s="267">
        <f t="shared" si="17"/>
        <v>42583</v>
      </c>
      <c r="L122" s="266">
        <v>0.6</v>
      </c>
      <c r="M122" s="277">
        <f t="shared" si="18"/>
        <v>0.23643106078049436</v>
      </c>
      <c r="N122" s="264">
        <f t="shared" si="19"/>
        <v>0.32251832855597051</v>
      </c>
      <c r="O122" s="263">
        <f t="shared" si="20"/>
        <v>0.44105061066353513</v>
      </c>
      <c r="P122" s="262">
        <f t="shared" si="21"/>
        <v>1</v>
      </c>
      <c r="Q122" s="261"/>
      <c r="R122" s="272">
        <f t="shared" si="22"/>
        <v>114.8</v>
      </c>
      <c r="S122" s="554">
        <f t="shared" si="23"/>
        <v>156.6</v>
      </c>
      <c r="T122" s="555">
        <f t="shared" si="24"/>
        <v>214.15379999999999</v>
      </c>
    </row>
    <row r="123" spans="2:20" ht="13" x14ac:dyDescent="0.3">
      <c r="B123" s="273">
        <v>42614</v>
      </c>
      <c r="C123" s="272">
        <f>VLOOKUP($B123,'PetroleumStatistics Table 3B'!$A:$Y,MATCH(C$47,'PetroleumStatistics Table 3B'!$A$9:$G$9,0),FALSE)</f>
        <v>85.2</v>
      </c>
      <c r="D123" s="271">
        <f>VLOOKUP($B123,'PetroleumStatistics Table 3B'!$A:$Y,MATCH(D$47,'PetroleumStatistics Table 3B'!$A$9:$G$9,0),FALSE)</f>
        <v>117.39960000000001</v>
      </c>
      <c r="E123" s="271">
        <f>VLOOKUP($B123,'PetroleumStatistics Table 3B'!$A:$Y,MATCH(E$47,'PetroleumStatistics Table 3B'!$A$9:$G$9,0),FALSE)</f>
        <v>148.19999999999999</v>
      </c>
      <c r="F123" s="271">
        <f>VLOOKUP($B123,'PetroleumStatistics Table 3B'!$A:$Y,MATCH(F$47,'PetroleumStatistics Table 3B'!$A$9:$G$9,0),FALSE)</f>
        <v>108.1</v>
      </c>
      <c r="G123" s="271">
        <f>VLOOKUP($B123,'PetroleumStatistics Table 3B'!$A:$Y,MATCH(G$47,'PetroleumStatistics Table 3B'!$A$9:$G$9,0),FALSE)</f>
        <v>458.89959999999996</v>
      </c>
      <c r="H123" s="270">
        <f>VLOOKUP($B123,'PetroleumStatistics Table 3B'!$A:$Y,MATCH(H$47,'PetroleumStatistics Table 3B'!$A$9:$G$9,0),FALSE)</f>
        <v>363.7</v>
      </c>
      <c r="I123" s="269">
        <f t="shared" si="16"/>
        <v>0.23556350888080965</v>
      </c>
      <c r="J123" s="274">
        <v>2017</v>
      </c>
      <c r="K123" s="267">
        <f t="shared" si="17"/>
        <v>42614</v>
      </c>
      <c r="L123" s="266">
        <v>0.6</v>
      </c>
      <c r="M123" s="277">
        <f t="shared" si="18"/>
        <v>0.23556350888080965</v>
      </c>
      <c r="N123" s="264">
        <f t="shared" si="19"/>
        <v>0.32294645713354292</v>
      </c>
      <c r="O123" s="263">
        <f t="shared" si="20"/>
        <v>0.44149003398564746</v>
      </c>
      <c r="P123" s="262">
        <f t="shared" si="21"/>
        <v>1</v>
      </c>
      <c r="Q123" s="261"/>
      <c r="R123" s="272">
        <f t="shared" si="22"/>
        <v>108.1</v>
      </c>
      <c r="S123" s="554">
        <f t="shared" si="23"/>
        <v>148.19999999999999</v>
      </c>
      <c r="T123" s="555">
        <f t="shared" si="24"/>
        <v>202.59960000000001</v>
      </c>
    </row>
    <row r="124" spans="2:20" ht="13" x14ac:dyDescent="0.3">
      <c r="B124" s="273">
        <v>42644</v>
      </c>
      <c r="C124" s="272">
        <f>VLOOKUP($B124,'PetroleumStatistics Table 3B'!$A:$Y,MATCH(C$47,'PetroleumStatistics Table 3B'!$A$9:$G$9,0),FALSE)</f>
        <v>88.2</v>
      </c>
      <c r="D124" s="271">
        <f>VLOOKUP($B124,'PetroleumStatistics Table 3B'!$A:$Y,MATCH(D$47,'PetroleumStatistics Table 3B'!$A$9:$G$9,0),FALSE)</f>
        <v>119.48910000000001</v>
      </c>
      <c r="E124" s="271">
        <f>VLOOKUP($B124,'PetroleumStatistics Table 3B'!$A:$Y,MATCH(E$47,'PetroleumStatistics Table 3B'!$A$9:$G$9,0),FALSE)</f>
        <v>153.30000000000001</v>
      </c>
      <c r="F124" s="271">
        <f>VLOOKUP($B124,'PetroleumStatistics Table 3B'!$A:$Y,MATCH(F$47,'PetroleumStatistics Table 3B'!$A$9:$G$9,0),FALSE)</f>
        <v>111.6</v>
      </c>
      <c r="G124" s="271">
        <f>VLOOKUP($B124,'PetroleumStatistics Table 3B'!$A:$Y,MATCH(G$47,'PetroleumStatistics Table 3B'!$A$9:$G$9,0),FALSE)</f>
        <v>472.58910000000003</v>
      </c>
      <c r="H124" s="270">
        <f>VLOOKUP($B124,'PetroleumStatistics Table 3B'!$A:$Y,MATCH(H$47,'PetroleumStatistics Table 3B'!$A$9:$G$9,0),FALSE)</f>
        <v>374.1</v>
      </c>
      <c r="I124" s="269">
        <f t="shared" si="16"/>
        <v>0.23614594581212303</v>
      </c>
      <c r="J124" s="274">
        <v>2017</v>
      </c>
      <c r="K124" s="267">
        <f t="shared" si="17"/>
        <v>42644</v>
      </c>
      <c r="L124" s="266">
        <v>0.6</v>
      </c>
      <c r="M124" s="277">
        <f t="shared" si="18"/>
        <v>0.23614594581212303</v>
      </c>
      <c r="N124" s="264">
        <f t="shared" si="19"/>
        <v>0.32438327502686798</v>
      </c>
      <c r="O124" s="263">
        <f t="shared" si="20"/>
        <v>0.43947077916100896</v>
      </c>
      <c r="P124" s="262">
        <f t="shared" si="21"/>
        <v>1</v>
      </c>
      <c r="Q124" s="261"/>
      <c r="R124" s="272">
        <f t="shared" si="22"/>
        <v>111.6</v>
      </c>
      <c r="S124" s="554">
        <f t="shared" si="23"/>
        <v>153.30000000000001</v>
      </c>
      <c r="T124" s="555">
        <f t="shared" si="24"/>
        <v>207.6891</v>
      </c>
    </row>
    <row r="125" spans="2:20" ht="13" x14ac:dyDescent="0.3">
      <c r="B125" s="273">
        <v>42675</v>
      </c>
      <c r="C125" s="272">
        <f>VLOOKUP($B125,'PetroleumStatistics Table 3B'!$A:$Y,MATCH(C$47,'PetroleumStatistics Table 3B'!$A$9:$G$9,0),FALSE)</f>
        <v>91.4</v>
      </c>
      <c r="D125" s="271">
        <f>VLOOKUP($B125,'PetroleumStatistics Table 3B'!$A:$Y,MATCH(D$47,'PetroleumStatistics Table 3B'!$A$9:$G$9,0),FALSE)</f>
        <v>123.3322</v>
      </c>
      <c r="E125" s="271">
        <f>VLOOKUP($B125,'PetroleumStatistics Table 3B'!$A:$Y,MATCH(E$47,'PetroleumStatistics Table 3B'!$A$9:$G$9,0),FALSE)</f>
        <v>162.5</v>
      </c>
      <c r="F125" s="271">
        <f>VLOOKUP($B125,'PetroleumStatistics Table 3B'!$A:$Y,MATCH(F$47,'PetroleumStatistics Table 3B'!$A$9:$G$9,0),FALSE)</f>
        <v>117</v>
      </c>
      <c r="G125" s="271">
        <f>VLOOKUP($B125,'PetroleumStatistics Table 3B'!$A:$Y,MATCH(G$47,'PetroleumStatistics Table 3B'!$A$9:$G$9,0),FALSE)</f>
        <v>494.23220000000003</v>
      </c>
      <c r="H125" s="270">
        <f>VLOOKUP($B125,'PetroleumStatistics Table 3B'!$A:$Y,MATCH(H$47,'PetroleumStatistics Table 3B'!$A$9:$G$9,0),FALSE)</f>
        <v>388.1</v>
      </c>
      <c r="I125" s="269">
        <f t="shared" si="16"/>
        <v>0.2367308321877854</v>
      </c>
      <c r="J125" s="274">
        <v>2017</v>
      </c>
      <c r="K125" s="267">
        <f t="shared" si="17"/>
        <v>42675</v>
      </c>
      <c r="L125" s="266">
        <v>0.6</v>
      </c>
      <c r="M125" s="277">
        <f t="shared" si="18"/>
        <v>0.2367308321877854</v>
      </c>
      <c r="N125" s="264">
        <f t="shared" si="19"/>
        <v>0.32879282248303526</v>
      </c>
      <c r="O125" s="263">
        <f t="shared" si="20"/>
        <v>0.43447634532917928</v>
      </c>
      <c r="P125" s="262">
        <f t="shared" si="21"/>
        <v>1</v>
      </c>
      <c r="Q125" s="261"/>
      <c r="R125" s="272">
        <f t="shared" si="22"/>
        <v>117</v>
      </c>
      <c r="S125" s="554">
        <f t="shared" si="23"/>
        <v>162.5</v>
      </c>
      <c r="T125" s="555">
        <f t="shared" si="24"/>
        <v>214.73220000000001</v>
      </c>
    </row>
    <row r="126" spans="2:20" ht="13" x14ac:dyDescent="0.3">
      <c r="B126" s="273">
        <v>42705</v>
      </c>
      <c r="C126" s="272">
        <f>VLOOKUP($B126,'PetroleumStatistics Table 3B'!$A:$Y,MATCH(C$47,'PetroleumStatistics Table 3B'!$A$9:$G$9,0),FALSE)</f>
        <v>96.7</v>
      </c>
      <c r="D126" s="271">
        <f>VLOOKUP($B126,'PetroleumStatistics Table 3B'!$A:$Y,MATCH(D$47,'PetroleumStatistics Table 3B'!$A$9:$G$9,0),FALSE)</f>
        <v>125.74239999999999</v>
      </c>
      <c r="E126" s="271">
        <f>VLOOKUP($B126,'PetroleumStatistics Table 3B'!$A:$Y,MATCH(E$47,'PetroleumStatistics Table 3B'!$A$9:$G$9,0),FALSE)</f>
        <v>173.4</v>
      </c>
      <c r="F126" s="271">
        <f>VLOOKUP($B126,'PetroleumStatistics Table 3B'!$A:$Y,MATCH(F$47,'PetroleumStatistics Table 3B'!$A$9:$G$9,0),FALSE)</f>
        <v>123.9</v>
      </c>
      <c r="G126" s="271">
        <f>VLOOKUP($B126,'PetroleumStatistics Table 3B'!$A:$Y,MATCH(G$47,'PetroleumStatistics Table 3B'!$A$9:$G$9,0),FALSE)</f>
        <v>519.74239999999998</v>
      </c>
      <c r="H126" s="270">
        <f>VLOOKUP($B126,'PetroleumStatistics Table 3B'!$A:$Y,MATCH(H$47,'PetroleumStatistics Table 3B'!$A$9:$G$9,0),FALSE)</f>
        <v>403.8</v>
      </c>
      <c r="I126" s="269">
        <f t="shared" si="16"/>
        <v>0.23838732418213332</v>
      </c>
      <c r="J126" s="274">
        <v>2017</v>
      </c>
      <c r="K126" s="267">
        <f t="shared" si="17"/>
        <v>42705</v>
      </c>
      <c r="L126" s="266">
        <v>0.6</v>
      </c>
      <c r="M126" s="277">
        <f t="shared" si="18"/>
        <v>0.23838732418213332</v>
      </c>
      <c r="N126" s="264">
        <f t="shared" si="19"/>
        <v>0.33362681205150863</v>
      </c>
      <c r="O126" s="263">
        <f t="shared" si="20"/>
        <v>0.42798586376635811</v>
      </c>
      <c r="P126" s="262">
        <f t="shared" si="21"/>
        <v>1</v>
      </c>
      <c r="Q126" s="261"/>
      <c r="R126" s="272">
        <f t="shared" si="22"/>
        <v>123.9</v>
      </c>
      <c r="S126" s="554">
        <f t="shared" si="23"/>
        <v>173.4</v>
      </c>
      <c r="T126" s="555">
        <f t="shared" si="24"/>
        <v>222.44239999999999</v>
      </c>
    </row>
    <row r="127" spans="2:20" ht="13" x14ac:dyDescent="0.3">
      <c r="B127" s="273">
        <v>42736</v>
      </c>
      <c r="C127" s="272">
        <f>VLOOKUP($B127,'PetroleumStatistics Table 3B'!$A:$Y,MATCH(C$47,'PetroleumStatistics Table 3B'!$A$9:$G$9,0),FALSE)</f>
        <v>86.1</v>
      </c>
      <c r="D127" s="271">
        <f>VLOOKUP($B127,'PetroleumStatistics Table 3B'!$A:$Y,MATCH(D$47,'PetroleumStatistics Table 3B'!$A$9:$G$9,0),FALSE)</f>
        <v>111.145</v>
      </c>
      <c r="E127" s="271">
        <f>VLOOKUP($B127,'PetroleumStatistics Table 3B'!$A:$Y,MATCH(E$47,'PetroleumStatistics Table 3B'!$A$9:$G$9,0),FALSE)</f>
        <v>159.19999999999999</v>
      </c>
      <c r="F127" s="271">
        <f>VLOOKUP($B127,'PetroleumStatistics Table 3B'!$A:$Y,MATCH(F$47,'PetroleumStatistics Table 3B'!$A$9:$G$9,0),FALSE)</f>
        <v>111.1</v>
      </c>
      <c r="G127" s="271">
        <f>VLOOKUP($B127,'PetroleumStatistics Table 3B'!$A:$Y,MATCH(G$47,'PetroleumStatistics Table 3B'!$A$9:$G$9,0),FALSE)</f>
        <v>467.54499999999996</v>
      </c>
      <c r="H127" s="270">
        <f>VLOOKUP($B127,'PetroleumStatistics Table 3B'!$A:$Y,MATCH(H$47,'PetroleumStatistics Table 3B'!$A$9:$G$9,0),FALSE)</f>
        <v>364.8</v>
      </c>
      <c r="I127" s="269">
        <f t="shared" si="16"/>
        <v>0.23762418590723888</v>
      </c>
      <c r="J127" s="274">
        <v>2017</v>
      </c>
      <c r="K127" s="267">
        <f t="shared" si="17"/>
        <v>42736</v>
      </c>
      <c r="L127" s="266">
        <v>0.6</v>
      </c>
      <c r="M127" s="277">
        <f t="shared" si="18"/>
        <v>0.23762418590723888</v>
      </c>
      <c r="N127" s="264">
        <f t="shared" si="19"/>
        <v>0.3405019837662685</v>
      </c>
      <c r="O127" s="263">
        <f t="shared" si="20"/>
        <v>0.42187383032649267</v>
      </c>
      <c r="P127" s="262">
        <f t="shared" si="21"/>
        <v>1</v>
      </c>
      <c r="Q127" s="261"/>
      <c r="R127" s="272">
        <f t="shared" si="22"/>
        <v>111.1</v>
      </c>
      <c r="S127" s="554">
        <f t="shared" si="23"/>
        <v>159.19999999999999</v>
      </c>
      <c r="T127" s="555">
        <f t="shared" si="24"/>
        <v>197.245</v>
      </c>
    </row>
    <row r="128" spans="2:20" ht="13" x14ac:dyDescent="0.3">
      <c r="B128" s="273">
        <v>42767</v>
      </c>
      <c r="C128" s="272">
        <f>VLOOKUP($B128,'PetroleumStatistics Table 3B'!$A:$Y,MATCH(C$47,'PetroleumStatistics Table 3B'!$A$9:$G$9,0),FALSE)</f>
        <v>90.6</v>
      </c>
      <c r="D128" s="271">
        <f>VLOOKUP($B128,'PetroleumStatistics Table 3B'!$A:$Y,MATCH(D$47,'PetroleumStatistics Table 3B'!$A$9:$G$9,0),FALSE)</f>
        <v>111.693</v>
      </c>
      <c r="E128" s="271">
        <f>VLOOKUP($B128,'PetroleumStatistics Table 3B'!$A:$Y,MATCH(E$47,'PetroleumStatistics Table 3B'!$A$9:$G$9,0),FALSE)</f>
        <v>162.30000000000001</v>
      </c>
      <c r="F128" s="271">
        <f>VLOOKUP($B128,'PetroleumStatistics Table 3B'!$A:$Y,MATCH(F$47,'PetroleumStatistics Table 3B'!$A$9:$G$9,0),FALSE)</f>
        <v>118.5</v>
      </c>
      <c r="G128" s="271">
        <f>VLOOKUP($B128,'PetroleumStatistics Table 3B'!$A:$Y,MATCH(G$47,'PetroleumStatistics Table 3B'!$A$9:$G$9,0),FALSE)</f>
        <v>483.09300000000002</v>
      </c>
      <c r="H128" s="270">
        <f>VLOOKUP($B128,'PetroleumStatistics Table 3B'!$A:$Y,MATCH(H$47,'PetroleumStatistics Table 3B'!$A$9:$G$9,0),FALSE)</f>
        <v>380.7</v>
      </c>
      <c r="I128" s="269">
        <f t="shared" si="16"/>
        <v>0.24529438431109538</v>
      </c>
      <c r="J128" s="274">
        <v>2017</v>
      </c>
      <c r="K128" s="267">
        <f t="shared" si="17"/>
        <v>42767</v>
      </c>
      <c r="L128" s="266">
        <v>0.6</v>
      </c>
      <c r="M128" s="277">
        <f t="shared" si="18"/>
        <v>0.24529438431109538</v>
      </c>
      <c r="N128" s="264">
        <f t="shared" si="19"/>
        <v>0.33596015674000662</v>
      </c>
      <c r="O128" s="263">
        <f t="shared" si="20"/>
        <v>0.41874545894889803</v>
      </c>
      <c r="P128" s="262">
        <f t="shared" si="21"/>
        <v>1</v>
      </c>
      <c r="Q128" s="261"/>
      <c r="R128" s="272">
        <f t="shared" si="22"/>
        <v>118.5</v>
      </c>
      <c r="S128" s="554">
        <f t="shared" si="23"/>
        <v>162.30000000000001</v>
      </c>
      <c r="T128" s="555">
        <f t="shared" si="24"/>
        <v>202.29300000000001</v>
      </c>
    </row>
    <row r="129" spans="2:20" ht="13" x14ac:dyDescent="0.3">
      <c r="B129" s="273">
        <v>42795</v>
      </c>
      <c r="C129" s="272">
        <f>VLOOKUP($B129,'PetroleumStatistics Table 3B'!$A:$Y,MATCH(C$47,'PetroleumStatistics Table 3B'!$A$9:$G$9,0),FALSE)</f>
        <v>91.8</v>
      </c>
      <c r="D129" s="271">
        <f>VLOOKUP($B129,'PetroleumStatistics Table 3B'!$A:$Y,MATCH(D$47,'PetroleumStatistics Table 3B'!$A$9:$G$9,0),FALSE)</f>
        <v>124.902</v>
      </c>
      <c r="E129" s="271">
        <f>VLOOKUP($B129,'PetroleumStatistics Table 3B'!$A:$Y,MATCH(E$47,'PetroleumStatistics Table 3B'!$A$9:$G$9,0),FALSE)</f>
        <v>176.3</v>
      </c>
      <c r="F129" s="271">
        <f>VLOOKUP($B129,'PetroleumStatistics Table 3B'!$A:$Y,MATCH(F$47,'PetroleumStatistics Table 3B'!$A$9:$G$9,0),FALSE)</f>
        <v>125.2</v>
      </c>
      <c r="G129" s="271">
        <f>VLOOKUP($B129,'PetroleumStatistics Table 3B'!$A:$Y,MATCH(G$47,'PetroleumStatistics Table 3B'!$A$9:$G$9,0),FALSE)</f>
        <v>518.202</v>
      </c>
      <c r="H129" s="270">
        <f>VLOOKUP($B129,'PetroleumStatistics Table 3B'!$A:$Y,MATCH(H$47,'PetroleumStatistics Table 3B'!$A$9:$G$9,0),FALSE)</f>
        <v>408.6</v>
      </c>
      <c r="I129" s="269">
        <f t="shared" si="16"/>
        <v>0.24160462522336851</v>
      </c>
      <c r="J129" s="274">
        <v>2017</v>
      </c>
      <c r="K129" s="267">
        <f t="shared" si="17"/>
        <v>42795</v>
      </c>
      <c r="L129" s="266">
        <v>0.6</v>
      </c>
      <c r="M129" s="277">
        <f t="shared" si="18"/>
        <v>0.24160462522336851</v>
      </c>
      <c r="N129" s="264">
        <f t="shared" si="19"/>
        <v>0.3402148197035133</v>
      </c>
      <c r="O129" s="263">
        <f t="shared" si="20"/>
        <v>0.41818055507311819</v>
      </c>
      <c r="P129" s="262">
        <f t="shared" si="21"/>
        <v>1</v>
      </c>
      <c r="Q129" s="261"/>
      <c r="R129" s="272">
        <f t="shared" si="22"/>
        <v>125.2</v>
      </c>
      <c r="S129" s="554">
        <f t="shared" si="23"/>
        <v>176.3</v>
      </c>
      <c r="T129" s="555">
        <f t="shared" si="24"/>
        <v>216.702</v>
      </c>
    </row>
    <row r="130" spans="2:20" ht="13" x14ac:dyDescent="0.3">
      <c r="B130" s="273">
        <v>42826</v>
      </c>
      <c r="C130" s="272">
        <f>VLOOKUP($B130,'PetroleumStatistics Table 3B'!$A:$Y,MATCH(C$47,'PetroleumStatistics Table 3B'!$A$9:$G$9,0),FALSE)</f>
        <v>82.2</v>
      </c>
      <c r="D130" s="271">
        <f>VLOOKUP($B130,'PetroleumStatistics Table 3B'!$A:$Y,MATCH(D$47,'PetroleumStatistics Table 3B'!$A$9:$G$9,0),FALSE)</f>
        <v>114.818</v>
      </c>
      <c r="E130" s="271">
        <f>VLOOKUP($B130,'PetroleumStatistics Table 3B'!$A:$Y,MATCH(E$47,'PetroleumStatistics Table 3B'!$A$9:$G$9,0),FALSE)</f>
        <v>157.19999999999999</v>
      </c>
      <c r="F130" s="271">
        <f>VLOOKUP($B130,'PetroleumStatistics Table 3B'!$A:$Y,MATCH(F$47,'PetroleumStatistics Table 3B'!$A$9:$G$9,0),FALSE)</f>
        <v>110.6</v>
      </c>
      <c r="G130" s="271">
        <f>VLOOKUP($B130,'PetroleumStatistics Table 3B'!$A:$Y,MATCH(G$47,'PetroleumStatistics Table 3B'!$A$9:$G$9,0),FALSE)</f>
        <v>464.81799999999998</v>
      </c>
      <c r="H130" s="270">
        <f>VLOOKUP($B130,'PetroleumStatistics Table 3B'!$A:$Y,MATCH(H$47,'PetroleumStatistics Table 3B'!$A$9:$G$9,0),FALSE)</f>
        <v>366</v>
      </c>
      <c r="I130" s="269">
        <f t="shared" si="16"/>
        <v>0.23794259258462452</v>
      </c>
      <c r="J130" s="274">
        <v>2017</v>
      </c>
      <c r="K130" s="267">
        <f t="shared" si="17"/>
        <v>42826</v>
      </c>
      <c r="L130" s="266">
        <v>0.6</v>
      </c>
      <c r="M130" s="277">
        <f t="shared" si="18"/>
        <v>0.23794259258462452</v>
      </c>
      <c r="N130" s="264">
        <f t="shared" si="19"/>
        <v>0.3381968856627755</v>
      </c>
      <c r="O130" s="263">
        <f t="shared" si="20"/>
        <v>0.42386052175259997</v>
      </c>
      <c r="P130" s="262">
        <f t="shared" si="21"/>
        <v>1</v>
      </c>
      <c r="Q130" s="261"/>
      <c r="R130" s="272">
        <f t="shared" si="22"/>
        <v>110.6</v>
      </c>
      <c r="S130" s="554">
        <f t="shared" si="23"/>
        <v>157.19999999999999</v>
      </c>
      <c r="T130" s="555">
        <f t="shared" si="24"/>
        <v>197.018</v>
      </c>
    </row>
    <row r="131" spans="2:20" ht="13" x14ac:dyDescent="0.3">
      <c r="B131" s="273">
        <v>42856</v>
      </c>
      <c r="C131" s="272">
        <f>VLOOKUP($B131,'PetroleumStatistics Table 3B'!$A:$Y,MATCH(C$47,'PetroleumStatistics Table 3B'!$A$9:$G$9,0),FALSE)</f>
        <v>87.3</v>
      </c>
      <c r="D131" s="271">
        <f>VLOOKUP($B131,'PetroleumStatistics Table 3B'!$A:$Y,MATCH(D$47,'PetroleumStatistics Table 3B'!$A$9:$G$9,0),FALSE)</f>
        <v>121.47499999999999</v>
      </c>
      <c r="E131" s="271">
        <f>VLOOKUP($B131,'PetroleumStatistics Table 3B'!$A:$Y,MATCH(E$47,'PetroleumStatistics Table 3B'!$A$9:$G$9,0),FALSE)</f>
        <v>168.8</v>
      </c>
      <c r="F131" s="271">
        <f>VLOOKUP($B131,'PetroleumStatistics Table 3B'!$A:$Y,MATCH(F$47,'PetroleumStatistics Table 3B'!$A$9:$G$9,0),FALSE)</f>
        <v>120.2</v>
      </c>
      <c r="G131" s="271">
        <f>VLOOKUP($B131,'PetroleumStatistics Table 3B'!$A:$Y,MATCH(G$47,'PetroleumStatistics Table 3B'!$A$9:$G$9,0),FALSE)</f>
        <v>497.77499999999998</v>
      </c>
      <c r="H131" s="270">
        <f>VLOOKUP($B131,'PetroleumStatistics Table 3B'!$A:$Y,MATCH(H$47,'PetroleumStatistics Table 3B'!$A$9:$G$9,0),FALSE)</f>
        <v>388.2</v>
      </c>
      <c r="I131" s="269">
        <f t="shared" si="16"/>
        <v>0.24147456180001006</v>
      </c>
      <c r="J131" s="274">
        <v>2017</v>
      </c>
      <c r="K131" s="267">
        <f t="shared" si="17"/>
        <v>42856</v>
      </c>
      <c r="L131" s="266">
        <v>0.6</v>
      </c>
      <c r="M131" s="277">
        <f t="shared" si="18"/>
        <v>0.24147456180001006</v>
      </c>
      <c r="N131" s="264">
        <f t="shared" si="19"/>
        <v>0.33910903520666974</v>
      </c>
      <c r="O131" s="263">
        <f t="shared" si="20"/>
        <v>0.41941640299332023</v>
      </c>
      <c r="P131" s="262">
        <f t="shared" si="21"/>
        <v>1</v>
      </c>
      <c r="Q131" s="261"/>
      <c r="R131" s="272">
        <f t="shared" si="22"/>
        <v>120.2</v>
      </c>
      <c r="S131" s="554">
        <f t="shared" si="23"/>
        <v>168.8</v>
      </c>
      <c r="T131" s="555">
        <f t="shared" si="24"/>
        <v>208.77499999999998</v>
      </c>
    </row>
    <row r="132" spans="2:20" ht="13" x14ac:dyDescent="0.3">
      <c r="B132" s="273">
        <v>42887</v>
      </c>
      <c r="C132" s="272">
        <f>VLOOKUP($B132,'PetroleumStatistics Table 3B'!$A:$Y,MATCH(C$47,'PetroleumStatistics Table 3B'!$A$9:$G$9,0),FALSE)</f>
        <v>81.5</v>
      </c>
      <c r="D132" s="271">
        <f>VLOOKUP($B132,'PetroleumStatistics Table 3B'!$A:$Y,MATCH(D$47,'PetroleumStatistics Table 3B'!$A$9:$G$9,0),FALSE)</f>
        <v>114.771</v>
      </c>
      <c r="E132" s="271">
        <f>VLOOKUP($B132,'PetroleumStatistics Table 3B'!$A:$Y,MATCH(E$47,'PetroleumStatistics Table 3B'!$A$9:$G$9,0),FALSE)</f>
        <v>157.1</v>
      </c>
      <c r="F132" s="271">
        <f>VLOOKUP($B132,'PetroleumStatistics Table 3B'!$A:$Y,MATCH(F$47,'PetroleumStatistics Table 3B'!$A$9:$G$9,0),FALSE)</f>
        <v>113.6</v>
      </c>
      <c r="G132" s="271">
        <f>VLOOKUP($B132,'PetroleumStatistics Table 3B'!$A:$Y,MATCH(G$47,'PetroleumStatistics Table 3B'!$A$9:$G$9,0),FALSE)</f>
        <v>466.971</v>
      </c>
      <c r="H132" s="270">
        <f>VLOOKUP($B132,'PetroleumStatistics Table 3B'!$A:$Y,MATCH(H$47,'PetroleumStatistics Table 3B'!$A$9:$G$9,0),FALSE)</f>
        <v>365.8</v>
      </c>
      <c r="I132" s="269">
        <f t="shared" si="16"/>
        <v>0.24326992468483052</v>
      </c>
      <c r="J132" s="274">
        <v>2017</v>
      </c>
      <c r="K132" s="267">
        <f t="shared" si="17"/>
        <v>42887</v>
      </c>
      <c r="L132" s="266">
        <v>0.6</v>
      </c>
      <c r="M132" s="277">
        <f t="shared" si="18"/>
        <v>0.24326992468483052</v>
      </c>
      <c r="N132" s="264">
        <f t="shared" si="19"/>
        <v>0.33642346098579995</v>
      </c>
      <c r="O132" s="263">
        <f t="shared" si="20"/>
        <v>0.4203066143293695</v>
      </c>
      <c r="P132" s="262">
        <f t="shared" si="21"/>
        <v>1</v>
      </c>
      <c r="Q132" s="261"/>
      <c r="R132" s="272">
        <f t="shared" si="22"/>
        <v>113.6</v>
      </c>
      <c r="S132" s="554">
        <f t="shared" si="23"/>
        <v>157.1</v>
      </c>
      <c r="T132" s="555">
        <f t="shared" si="24"/>
        <v>196.27100000000002</v>
      </c>
    </row>
    <row r="133" spans="2:20" ht="13" x14ac:dyDescent="0.3">
      <c r="B133" s="273">
        <v>42917</v>
      </c>
      <c r="C133" s="272">
        <f>VLOOKUP($B133,'PetroleumStatistics Table 3B'!$A:$Y,MATCH(C$47,'PetroleumStatistics Table 3B'!$A$9:$G$9,0),FALSE)</f>
        <v>87.9</v>
      </c>
      <c r="D133" s="271">
        <f>VLOOKUP($B133,'PetroleumStatistics Table 3B'!$A:$Y,MATCH(D$47,'PetroleumStatistics Table 3B'!$A$9:$G$9,0),FALSE)</f>
        <v>121.879</v>
      </c>
      <c r="E133" s="271">
        <f>VLOOKUP($B133,'PetroleumStatistics Table 3B'!$A:$Y,MATCH(E$47,'PetroleumStatistics Table 3B'!$A$9:$G$9,0),FALSE)</f>
        <v>158.1</v>
      </c>
      <c r="F133" s="271">
        <f>VLOOKUP($B133,'PetroleumStatistics Table 3B'!$A:$Y,MATCH(F$47,'PetroleumStatistics Table 3B'!$A$9:$G$9,0),FALSE)</f>
        <v>115.5</v>
      </c>
      <c r="G133" s="271">
        <f>VLOOKUP($B133,'PetroleumStatistics Table 3B'!$A:$Y,MATCH(G$47,'PetroleumStatistics Table 3B'!$A$9:$G$9,0),FALSE)</f>
        <v>483.37900000000002</v>
      </c>
      <c r="H133" s="270">
        <f>VLOOKUP($B133,'PetroleumStatistics Table 3B'!$A:$Y,MATCH(H$47,'PetroleumStatistics Table 3B'!$A$9:$G$9,0),FALSE)</f>
        <v>393.3</v>
      </c>
      <c r="I133" s="269">
        <f t="shared" si="16"/>
        <v>0.23894294125313675</v>
      </c>
      <c r="J133" s="274">
        <v>2018</v>
      </c>
      <c r="K133" s="267">
        <f t="shared" si="17"/>
        <v>42917</v>
      </c>
      <c r="L133" s="266">
        <v>0.6</v>
      </c>
      <c r="M133" s="277">
        <f t="shared" si="18"/>
        <v>0.23894294125313675</v>
      </c>
      <c r="N133" s="264">
        <f t="shared" si="19"/>
        <v>0.3270725455594885</v>
      </c>
      <c r="O133" s="263">
        <f t="shared" si="20"/>
        <v>0.43398451318737469</v>
      </c>
      <c r="P133" s="262">
        <f t="shared" si="21"/>
        <v>1</v>
      </c>
      <c r="Q133" s="261"/>
      <c r="R133" s="272">
        <f t="shared" si="22"/>
        <v>115.5</v>
      </c>
      <c r="S133" s="554">
        <f t="shared" si="23"/>
        <v>158.1</v>
      </c>
      <c r="T133" s="555">
        <f t="shared" si="24"/>
        <v>209.779</v>
      </c>
    </row>
    <row r="134" spans="2:20" ht="13" x14ac:dyDescent="0.3">
      <c r="B134" s="273">
        <v>42948</v>
      </c>
      <c r="C134" s="272">
        <f>VLOOKUP($B134,'PetroleumStatistics Table 3B'!$A:$Y,MATCH(C$47,'PetroleumStatistics Table 3B'!$A$9:$G$9,0),FALSE)</f>
        <v>88.7</v>
      </c>
      <c r="D134" s="271">
        <f>VLOOKUP($B134,'PetroleumStatistics Table 3B'!$A:$Y,MATCH(D$47,'PetroleumStatistics Table 3B'!$A$9:$G$9,0),FALSE)</f>
        <v>121.432</v>
      </c>
      <c r="E134" s="271">
        <f>VLOOKUP($B134,'PetroleumStatistics Table 3B'!$A:$Y,MATCH(E$47,'PetroleumStatistics Table 3B'!$A$9:$G$9,0),FALSE)</f>
        <v>161.6</v>
      </c>
      <c r="F134" s="271">
        <f>VLOOKUP($B134,'PetroleumStatistics Table 3B'!$A:$Y,MATCH(F$47,'PetroleumStatistics Table 3B'!$A$9:$G$9,0),FALSE)</f>
        <v>118.7</v>
      </c>
      <c r="G134" s="271">
        <f>VLOOKUP($B134,'PetroleumStatistics Table 3B'!$A:$Y,MATCH(G$47,'PetroleumStatistics Table 3B'!$A$9:$G$9,0),FALSE)</f>
        <v>490.43199999999996</v>
      </c>
      <c r="H134" s="270">
        <f>VLOOKUP($B134,'PetroleumStatistics Table 3B'!$A:$Y,MATCH(H$47,'PetroleumStatistics Table 3B'!$A$9:$G$9,0),FALSE)</f>
        <v>393.7</v>
      </c>
      <c r="I134" s="269">
        <f t="shared" si="16"/>
        <v>0.24203151507242596</v>
      </c>
      <c r="J134" s="274">
        <v>2018</v>
      </c>
      <c r="K134" s="267">
        <f t="shared" si="17"/>
        <v>42948</v>
      </c>
      <c r="L134" s="266">
        <v>0.6</v>
      </c>
      <c r="M134" s="277">
        <f t="shared" si="18"/>
        <v>0.24203151507242596</v>
      </c>
      <c r="N134" s="264">
        <f t="shared" si="19"/>
        <v>0.32950541563356389</v>
      </c>
      <c r="O134" s="263">
        <f t="shared" si="20"/>
        <v>0.42846306929401023</v>
      </c>
      <c r="P134" s="262">
        <f t="shared" si="21"/>
        <v>1</v>
      </c>
      <c r="Q134" s="261"/>
      <c r="R134" s="272">
        <f t="shared" si="22"/>
        <v>118.7</v>
      </c>
      <c r="S134" s="554">
        <f t="shared" si="23"/>
        <v>161.6</v>
      </c>
      <c r="T134" s="555">
        <f t="shared" si="24"/>
        <v>210.13200000000001</v>
      </c>
    </row>
    <row r="135" spans="2:20" ht="13" x14ac:dyDescent="0.3">
      <c r="B135" s="273">
        <v>42979</v>
      </c>
      <c r="C135" s="272">
        <f>VLOOKUP($B135,'PetroleumStatistics Table 3B'!$A:$Y,MATCH(C$47,'PetroleumStatistics Table 3B'!$A$9:$G$9,0),FALSE)</f>
        <v>82.7</v>
      </c>
      <c r="D135" s="271">
        <f>VLOOKUP($B135,'PetroleumStatistics Table 3B'!$A:$Y,MATCH(D$47,'PetroleumStatistics Table 3B'!$A$9:$G$9,0),FALSE)</f>
        <v>116.008</v>
      </c>
      <c r="E135" s="271">
        <f>VLOOKUP($B135,'PetroleumStatistics Table 3B'!$A:$Y,MATCH(E$47,'PetroleumStatistics Table 3B'!$A$9:$G$9,0),FALSE)</f>
        <v>157.4</v>
      </c>
      <c r="F135" s="271">
        <f>VLOOKUP($B135,'PetroleumStatistics Table 3B'!$A:$Y,MATCH(F$47,'PetroleumStatistics Table 3B'!$A$9:$G$9,0),FALSE)</f>
        <v>113.8</v>
      </c>
      <c r="G135" s="271">
        <f>VLOOKUP($B135,'PetroleumStatistics Table 3B'!$A:$Y,MATCH(G$47,'PetroleumStatistics Table 3B'!$A$9:$G$9,0),FALSE)</f>
        <v>469.90800000000002</v>
      </c>
      <c r="H135" s="270">
        <f>VLOOKUP($B135,'PetroleumStatistics Table 3B'!$A:$Y,MATCH(H$47,'PetroleumStatistics Table 3B'!$A$9:$G$9,0),FALSE)</f>
        <v>374</v>
      </c>
      <c r="I135" s="269">
        <f t="shared" si="16"/>
        <v>0.24217506405509162</v>
      </c>
      <c r="J135" s="274">
        <v>2018</v>
      </c>
      <c r="K135" s="267">
        <f t="shared" si="17"/>
        <v>42979</v>
      </c>
      <c r="L135" s="266">
        <v>0.6</v>
      </c>
      <c r="M135" s="277">
        <f t="shared" si="18"/>
        <v>0.24217506405509162</v>
      </c>
      <c r="N135" s="264">
        <f t="shared" si="19"/>
        <v>0.3349591834997489</v>
      </c>
      <c r="O135" s="263">
        <f t="shared" si="20"/>
        <v>0.42286575244515945</v>
      </c>
      <c r="P135" s="262">
        <f t="shared" si="21"/>
        <v>1</v>
      </c>
      <c r="Q135" s="261"/>
      <c r="R135" s="272">
        <f t="shared" si="22"/>
        <v>113.8</v>
      </c>
      <c r="S135" s="554">
        <f t="shared" si="23"/>
        <v>157.4</v>
      </c>
      <c r="T135" s="555">
        <f t="shared" si="24"/>
        <v>198.708</v>
      </c>
    </row>
    <row r="136" spans="2:20" ht="13" x14ac:dyDescent="0.3">
      <c r="B136" s="273">
        <v>43009</v>
      </c>
      <c r="C136" s="272">
        <f>VLOOKUP($B136,'PetroleumStatistics Table 3B'!$A:$Y,MATCH(C$47,'PetroleumStatistics Table 3B'!$A$9:$G$9,0),FALSE)</f>
        <v>83.3</v>
      </c>
      <c r="D136" s="271">
        <f>VLOOKUP($B136,'PetroleumStatistics Table 3B'!$A:$Y,MATCH(D$47,'PetroleumStatistics Table 3B'!$A$9:$G$9,0),FALSE)</f>
        <v>116.048</v>
      </c>
      <c r="E136" s="271">
        <f>VLOOKUP($B136,'PetroleumStatistics Table 3B'!$A:$Y,MATCH(E$47,'PetroleumStatistics Table 3B'!$A$9:$G$9,0),FALSE)</f>
        <v>161.1</v>
      </c>
      <c r="F136" s="271">
        <f>VLOOKUP($B136,'PetroleumStatistics Table 3B'!$A:$Y,MATCH(F$47,'PetroleumStatistics Table 3B'!$A$9:$G$9,0),FALSE)</f>
        <v>115.3</v>
      </c>
      <c r="G136" s="271">
        <f>VLOOKUP($B136,'PetroleumStatistics Table 3B'!$A:$Y,MATCH(G$47,'PetroleumStatistics Table 3B'!$A$9:$G$9,0),FALSE)</f>
        <v>475.74799999999999</v>
      </c>
      <c r="H136" s="270">
        <f>VLOOKUP($B136,'PetroleumStatistics Table 3B'!$A:$Y,MATCH(H$47,'PetroleumStatistics Table 3B'!$A$9:$G$9,0),FALSE)</f>
        <v>380.5</v>
      </c>
      <c r="I136" s="269">
        <f t="shared" si="16"/>
        <v>0.24235519644853998</v>
      </c>
      <c r="J136" s="274">
        <v>2018</v>
      </c>
      <c r="K136" s="267">
        <f t="shared" si="17"/>
        <v>43009</v>
      </c>
      <c r="L136" s="266">
        <v>0.6</v>
      </c>
      <c r="M136" s="277">
        <f t="shared" si="18"/>
        <v>0.24235519644853998</v>
      </c>
      <c r="N136" s="264">
        <f t="shared" si="19"/>
        <v>0.33862465002480302</v>
      </c>
      <c r="O136" s="263">
        <f t="shared" si="20"/>
        <v>0.419020153526657</v>
      </c>
      <c r="P136" s="262">
        <f t="shared" si="21"/>
        <v>1</v>
      </c>
      <c r="Q136" s="261"/>
      <c r="R136" s="272">
        <f t="shared" si="22"/>
        <v>115.3</v>
      </c>
      <c r="S136" s="554">
        <f t="shared" si="23"/>
        <v>161.1</v>
      </c>
      <c r="T136" s="555">
        <f t="shared" si="24"/>
        <v>199.34800000000001</v>
      </c>
    </row>
    <row r="137" spans="2:20" ht="13" x14ac:dyDescent="0.3">
      <c r="B137" s="273">
        <v>43040</v>
      </c>
      <c r="C137" s="272">
        <f>VLOOKUP($B137,'PetroleumStatistics Table 3B'!$A:$Y,MATCH(C$47,'PetroleumStatistics Table 3B'!$A$9:$G$9,0),FALSE)</f>
        <v>85.4</v>
      </c>
      <c r="D137" s="271">
        <f>VLOOKUP($B137,'PetroleumStatistics Table 3B'!$A:$Y,MATCH(D$47,'PetroleumStatistics Table 3B'!$A$9:$G$9,0),FALSE)</f>
        <v>114.502</v>
      </c>
      <c r="E137" s="271">
        <f>VLOOKUP($B137,'PetroleumStatistics Table 3B'!$A:$Y,MATCH(E$47,'PetroleumStatistics Table 3B'!$A$9:$G$9,0),FALSE)</f>
        <v>164</v>
      </c>
      <c r="F137" s="271">
        <f>VLOOKUP($B137,'PetroleumStatistics Table 3B'!$A:$Y,MATCH(F$47,'PetroleumStatistics Table 3B'!$A$9:$G$9,0),FALSE)</f>
        <v>122.7</v>
      </c>
      <c r="G137" s="271">
        <f>VLOOKUP($B137,'PetroleumStatistics Table 3B'!$A:$Y,MATCH(G$47,'PetroleumStatistics Table 3B'!$A$9:$G$9,0),FALSE)</f>
        <v>486.60199999999998</v>
      </c>
      <c r="H137" s="270">
        <f>VLOOKUP($B137,'PetroleumStatistics Table 3B'!$A:$Y,MATCH(H$47,'PetroleumStatistics Table 3B'!$A$9:$G$9,0),FALSE)</f>
        <v>381</v>
      </c>
      <c r="I137" s="269">
        <f t="shared" si="16"/>
        <v>0.25215679343693614</v>
      </c>
      <c r="J137" s="274">
        <v>2018</v>
      </c>
      <c r="K137" s="267">
        <f t="shared" si="17"/>
        <v>43040</v>
      </c>
      <c r="L137" s="266">
        <v>0.6</v>
      </c>
      <c r="M137" s="277">
        <f t="shared" si="18"/>
        <v>0.25215679343693614</v>
      </c>
      <c r="N137" s="264">
        <f t="shared" si="19"/>
        <v>0.3370310849523841</v>
      </c>
      <c r="O137" s="263">
        <f t="shared" si="20"/>
        <v>0.41081212161067976</v>
      </c>
      <c r="P137" s="262">
        <f t="shared" si="21"/>
        <v>1</v>
      </c>
      <c r="Q137" s="261"/>
      <c r="R137" s="272">
        <f t="shared" si="22"/>
        <v>122.7</v>
      </c>
      <c r="S137" s="554">
        <f t="shared" si="23"/>
        <v>164</v>
      </c>
      <c r="T137" s="555">
        <f t="shared" si="24"/>
        <v>199.90199999999999</v>
      </c>
    </row>
    <row r="138" spans="2:20" ht="13" x14ac:dyDescent="0.3">
      <c r="B138" s="273">
        <v>43070</v>
      </c>
      <c r="C138" s="272">
        <f>VLOOKUP($B138,'PetroleumStatistics Table 3B'!$A:$Y,MATCH(C$47,'PetroleumStatistics Table 3B'!$A$9:$G$9,0),FALSE)</f>
        <v>94</v>
      </c>
      <c r="D138" s="271">
        <f>VLOOKUP($B138,'PetroleumStatistics Table 3B'!$A:$Y,MATCH(D$47,'PetroleumStatistics Table 3B'!$A$9:$G$9,0),FALSE)</f>
        <v>122.587</v>
      </c>
      <c r="E138" s="271">
        <f>VLOOKUP($B138,'PetroleumStatistics Table 3B'!$A:$Y,MATCH(E$47,'PetroleumStatistics Table 3B'!$A$9:$G$9,0),FALSE)</f>
        <v>175.4</v>
      </c>
      <c r="F138" s="271">
        <f>VLOOKUP($B138,'PetroleumStatistics Table 3B'!$A:$Y,MATCH(F$47,'PetroleumStatistics Table 3B'!$A$9:$G$9,0),FALSE)</f>
        <v>132.5</v>
      </c>
      <c r="G138" s="271">
        <f>VLOOKUP($B138,'PetroleumStatistics Table 3B'!$A:$Y,MATCH(G$47,'PetroleumStatistics Table 3B'!$A$9:$G$9,0),FALSE)</f>
        <v>524.48699999999997</v>
      </c>
      <c r="H138" s="270">
        <f>VLOOKUP($B138,'PetroleumStatistics Table 3B'!$A:$Y,MATCH(H$47,'PetroleumStatistics Table 3B'!$A$9:$G$9,0),FALSE)</f>
        <v>408.9</v>
      </c>
      <c r="I138" s="276">
        <f t="shared" si="16"/>
        <v>0.25262780583694161</v>
      </c>
      <c r="J138" s="275">
        <v>2018</v>
      </c>
      <c r="K138" s="267">
        <f t="shared" si="17"/>
        <v>43070</v>
      </c>
      <c r="L138" s="266">
        <v>0.6</v>
      </c>
      <c r="M138" s="277">
        <f t="shared" si="18"/>
        <v>0.25262780583694161</v>
      </c>
      <c r="N138" s="264">
        <f t="shared" si="19"/>
        <v>0.33442201617961936</v>
      </c>
      <c r="O138" s="263">
        <f t="shared" si="20"/>
        <v>0.41295017798343908</v>
      </c>
      <c r="P138" s="262">
        <f t="shared" si="21"/>
        <v>1</v>
      </c>
      <c r="Q138" s="261"/>
      <c r="R138" s="272">
        <f t="shared" si="22"/>
        <v>132.5</v>
      </c>
      <c r="S138" s="554">
        <f t="shared" si="23"/>
        <v>175.4</v>
      </c>
      <c r="T138" s="555">
        <f t="shared" si="24"/>
        <v>216.58699999999999</v>
      </c>
    </row>
    <row r="139" spans="2:20" ht="13" x14ac:dyDescent="0.3">
      <c r="B139" s="273">
        <v>43101</v>
      </c>
      <c r="C139" s="272">
        <f>VLOOKUP($B139,'PetroleumStatistics Table 3B'!$A:$Y,MATCH(C$47,'PetroleumStatistics Table 3B'!$A$9:$G$9,0),FALSE)</f>
        <v>91.7</v>
      </c>
      <c r="D139" s="271">
        <f>VLOOKUP($B139,'PetroleumStatistics Table 3B'!$A:$Y,MATCH(D$47,'PetroleumStatistics Table 3B'!$A$9:$G$9,0),FALSE)</f>
        <v>114.1812</v>
      </c>
      <c r="E139" s="271">
        <f>VLOOKUP($B139,'PetroleumStatistics Table 3B'!$A:$Y,MATCH(E$47,'PetroleumStatistics Table 3B'!$A$9:$G$9,0),FALSE)</f>
        <v>159.4</v>
      </c>
      <c r="F139" s="271">
        <f>VLOOKUP($B139,'PetroleumStatistics Table 3B'!$A:$Y,MATCH(F$47,'PetroleumStatistics Table 3B'!$A$9:$G$9,0),FALSE)</f>
        <v>117.8</v>
      </c>
      <c r="G139" s="271">
        <f>VLOOKUP($B139,'PetroleumStatistics Table 3B'!$A:$Y,MATCH(G$47,'PetroleumStatistics Table 3B'!$A$9:$G$9,0),FALSE)</f>
        <v>483.08120000000002</v>
      </c>
      <c r="H139" s="270">
        <f>VLOOKUP($B139,'PetroleumStatistics Table 3B'!$A:$Y,MATCH(H$47,'PetroleumStatistics Table 3B'!$A$9:$G$9,0),FALSE)</f>
        <v>386.9</v>
      </c>
      <c r="I139" s="276">
        <f t="shared" si="16"/>
        <v>0.24385134424606048</v>
      </c>
      <c r="J139" s="275">
        <v>2018</v>
      </c>
      <c r="K139" s="267">
        <f t="shared" si="17"/>
        <v>43101</v>
      </c>
      <c r="L139" s="266">
        <v>0.6</v>
      </c>
      <c r="M139" s="265">
        <f t="shared" si="18"/>
        <v>0.24385134424606048</v>
      </c>
      <c r="N139" s="264">
        <f t="shared" si="19"/>
        <v>0.32996523151801394</v>
      </c>
      <c r="O139" s="263">
        <f t="shared" si="20"/>
        <v>0.42618342423592553</v>
      </c>
      <c r="P139" s="262">
        <f t="shared" si="21"/>
        <v>1</v>
      </c>
      <c r="Q139" s="261"/>
      <c r="R139" s="272">
        <f t="shared" si="22"/>
        <v>117.8</v>
      </c>
      <c r="S139" s="554">
        <f t="shared" si="23"/>
        <v>159.4</v>
      </c>
      <c r="T139" s="555">
        <f t="shared" si="24"/>
        <v>205.88120000000001</v>
      </c>
    </row>
    <row r="140" spans="2:20" ht="13" x14ac:dyDescent="0.3">
      <c r="B140" s="273">
        <v>43132</v>
      </c>
      <c r="C140" s="272">
        <f>VLOOKUP($B140,'PetroleumStatistics Table 3B'!$A:$Y,MATCH(C$47,'PetroleumStatistics Table 3B'!$A$9:$G$9,0),FALSE)</f>
        <v>86.7</v>
      </c>
      <c r="D140" s="271">
        <f>VLOOKUP($B140,'PetroleumStatistics Table 3B'!$A:$Y,MATCH(D$47,'PetroleumStatistics Table 3B'!$A$9:$G$9,0),FALSE)</f>
        <v>113.06939999999999</v>
      </c>
      <c r="E140" s="271">
        <f>VLOOKUP($B140,'PetroleumStatistics Table 3B'!$A:$Y,MATCH(E$47,'PetroleumStatistics Table 3B'!$A$9:$G$9,0),FALSE)</f>
        <v>150.6</v>
      </c>
      <c r="F140" s="271">
        <f>VLOOKUP($B140,'PetroleumStatistics Table 3B'!$A:$Y,MATCH(F$47,'PetroleumStatistics Table 3B'!$A$9:$G$9,0),FALSE)</f>
        <v>111</v>
      </c>
      <c r="G140" s="271">
        <f>VLOOKUP($B140,'PetroleumStatistics Table 3B'!$A:$Y,MATCH(G$47,'PetroleumStatistics Table 3B'!$A$9:$G$9,0),FALSE)</f>
        <v>461.36939999999998</v>
      </c>
      <c r="H140" s="270">
        <f>VLOOKUP($B140,'PetroleumStatistics Table 3B'!$A:$Y,MATCH(H$47,'PetroleumStatistics Table 3B'!$A$9:$G$9,0),FALSE)</f>
        <v>367.6</v>
      </c>
      <c r="I140" s="269">
        <f t="shared" si="16"/>
        <v>0.24058812743107802</v>
      </c>
      <c r="J140" s="274">
        <v>2018</v>
      </c>
      <c r="K140" s="267">
        <f t="shared" si="17"/>
        <v>43132</v>
      </c>
      <c r="L140" s="266">
        <v>0.6</v>
      </c>
      <c r="M140" s="265">
        <f t="shared" si="18"/>
        <v>0.24058812743107802</v>
      </c>
      <c r="N140" s="264">
        <f t="shared" si="19"/>
        <v>0.32641956748757067</v>
      </c>
      <c r="O140" s="263">
        <f t="shared" si="20"/>
        <v>0.43299230508135128</v>
      </c>
      <c r="P140" s="262">
        <f t="shared" si="21"/>
        <v>1</v>
      </c>
      <c r="Q140" s="261"/>
      <c r="R140" s="272">
        <f t="shared" si="22"/>
        <v>111</v>
      </c>
      <c r="S140" s="554">
        <f t="shared" si="23"/>
        <v>150.6</v>
      </c>
      <c r="T140" s="555">
        <f t="shared" si="24"/>
        <v>199.76939999999999</v>
      </c>
    </row>
    <row r="141" spans="2:20" ht="13" x14ac:dyDescent="0.3">
      <c r="B141" s="273">
        <v>43160</v>
      </c>
      <c r="C141" s="272">
        <f>VLOOKUP($B141,'PetroleumStatistics Table 3B'!$A:$Y,MATCH(C$47,'PetroleumStatistics Table 3B'!$A$9:$G$9,0),FALSE)</f>
        <v>96</v>
      </c>
      <c r="D141" s="271">
        <f>VLOOKUP($B141,'PetroleumStatistics Table 3B'!$A:$Y,MATCH(D$47,'PetroleumStatistics Table 3B'!$A$9:$G$9,0),FALSE)</f>
        <v>126.139</v>
      </c>
      <c r="E141" s="271">
        <f>VLOOKUP($B141,'PetroleumStatistics Table 3B'!$A:$Y,MATCH(E$47,'PetroleumStatistics Table 3B'!$A$9:$G$9,0),FALSE)</f>
        <v>166.9</v>
      </c>
      <c r="F141" s="271">
        <f>VLOOKUP($B141,'PetroleumStatistics Table 3B'!$A:$Y,MATCH(F$47,'PetroleumStatistics Table 3B'!$A$9:$G$9,0),FALSE)</f>
        <v>124.5</v>
      </c>
      <c r="G141" s="271">
        <f>VLOOKUP($B141,'PetroleumStatistics Table 3B'!$A:$Y,MATCH(G$47,'PetroleumStatistics Table 3B'!$A$9:$G$9,0),FALSE)</f>
        <v>513.53899999999999</v>
      </c>
      <c r="H141" s="270">
        <f>VLOOKUP($B141,'PetroleumStatistics Table 3B'!$A:$Y,MATCH(H$47,'PetroleumStatistics Table 3B'!$A$9:$G$9,0),FALSE)</f>
        <v>413.7</v>
      </c>
      <c r="I141" s="269">
        <f t="shared" si="16"/>
        <v>0.24243533597253569</v>
      </c>
      <c r="J141" s="274">
        <v>2018</v>
      </c>
      <c r="K141" s="267">
        <f t="shared" si="17"/>
        <v>43160</v>
      </c>
      <c r="L141" s="266">
        <v>0.6</v>
      </c>
      <c r="M141" s="265">
        <f t="shared" si="18"/>
        <v>0.24243533597253569</v>
      </c>
      <c r="N141" s="264">
        <f t="shared" si="19"/>
        <v>0.3249996592274394</v>
      </c>
      <c r="O141" s="263">
        <f t="shared" si="20"/>
        <v>0.43256500480002497</v>
      </c>
      <c r="P141" s="262">
        <f t="shared" si="21"/>
        <v>1</v>
      </c>
      <c r="Q141" s="261"/>
      <c r="R141" s="272">
        <f t="shared" si="22"/>
        <v>124.5</v>
      </c>
      <c r="S141" s="554">
        <f t="shared" si="23"/>
        <v>166.9</v>
      </c>
      <c r="T141" s="555">
        <f t="shared" si="24"/>
        <v>222.13900000000001</v>
      </c>
    </row>
    <row r="142" spans="2:20" ht="13" x14ac:dyDescent="0.3">
      <c r="B142" s="273">
        <v>43191</v>
      </c>
      <c r="C142" s="272">
        <f>VLOOKUP($B142,'PetroleumStatistics Table 3B'!$A:$Y,MATCH(C$47,'PetroleumStatistics Table 3B'!$A$9:$G$9,0),FALSE)</f>
        <v>85.3</v>
      </c>
      <c r="D142" s="271">
        <f>VLOOKUP($B142,'PetroleumStatistics Table 3B'!$A:$Y,MATCH(D$47,'PetroleumStatistics Table 3B'!$A$9:$G$9,0),FALSE)</f>
        <v>112.71260000000001</v>
      </c>
      <c r="E142" s="271">
        <f>VLOOKUP($B142,'PetroleumStatistics Table 3B'!$A:$Y,MATCH(E$47,'PetroleumStatistics Table 3B'!$A$9:$G$9,0),FALSE)</f>
        <v>151.6</v>
      </c>
      <c r="F142" s="271">
        <f>VLOOKUP($B142,'PetroleumStatistics Table 3B'!$A:$Y,MATCH(F$47,'PetroleumStatistics Table 3B'!$A$9:$G$9,0),FALSE)</f>
        <v>115.1</v>
      </c>
      <c r="G142" s="271">
        <f>VLOOKUP($B142,'PetroleumStatistics Table 3B'!$A:$Y,MATCH(G$47,'PetroleumStatistics Table 3B'!$A$9:$G$9,0),FALSE)</f>
        <v>464.71260000000007</v>
      </c>
      <c r="H142" s="270">
        <f>VLOOKUP($B142,'PetroleumStatistics Table 3B'!$A:$Y,MATCH(H$47,'PetroleumStatistics Table 3B'!$A$9:$G$9,0),FALSE)</f>
        <v>368.4</v>
      </c>
      <c r="I142" s="269">
        <f t="shared" si="16"/>
        <v>0.24767996391748356</v>
      </c>
      <c r="J142" s="274">
        <v>2018</v>
      </c>
      <c r="K142" s="267">
        <f t="shared" si="17"/>
        <v>43191</v>
      </c>
      <c r="L142" s="266">
        <v>0.6</v>
      </c>
      <c r="M142" s="265">
        <f t="shared" si="18"/>
        <v>0.24767996391748356</v>
      </c>
      <c r="N142" s="264">
        <f t="shared" si="19"/>
        <v>0.3262231323187707</v>
      </c>
      <c r="O142" s="263">
        <f t="shared" si="20"/>
        <v>0.42609690376374559</v>
      </c>
      <c r="P142" s="262">
        <f t="shared" si="21"/>
        <v>0.99999999999999978</v>
      </c>
      <c r="Q142" s="261"/>
      <c r="R142" s="272">
        <f t="shared" si="22"/>
        <v>115.1</v>
      </c>
      <c r="S142" s="554">
        <f t="shared" si="23"/>
        <v>151.6</v>
      </c>
      <c r="T142" s="555">
        <f t="shared" si="24"/>
        <v>198.01260000000002</v>
      </c>
    </row>
    <row r="143" spans="2:20" ht="13" x14ac:dyDescent="0.3">
      <c r="B143" s="273">
        <v>43221</v>
      </c>
      <c r="C143" s="272">
        <f>VLOOKUP($B143,'PetroleumStatistics Table 3B'!$A:$Y,MATCH(C$47,'PetroleumStatistics Table 3B'!$A$9:$G$9,0),FALSE)</f>
        <v>90</v>
      </c>
      <c r="D143" s="271">
        <f>VLOOKUP($B143,'PetroleumStatistics Table 3B'!$A:$Y,MATCH(D$47,'PetroleumStatistics Table 3B'!$A$9:$G$9,0),FALSE)</f>
        <v>116.5056</v>
      </c>
      <c r="E143" s="271">
        <f>VLOOKUP($B143,'PetroleumStatistics Table 3B'!$A:$Y,MATCH(E$47,'PetroleumStatistics Table 3B'!$A$9:$G$9,0),FALSE)</f>
        <v>156.69999999999999</v>
      </c>
      <c r="F143" s="271">
        <f>VLOOKUP($B143,'PetroleumStatistics Table 3B'!$A:$Y,MATCH(F$47,'PetroleumStatistics Table 3B'!$A$9:$G$9,0),FALSE)</f>
        <v>126.8</v>
      </c>
      <c r="G143" s="271">
        <f>VLOOKUP($B143,'PetroleumStatistics Table 3B'!$A:$Y,MATCH(G$47,'PetroleumStatistics Table 3B'!$A$9:$G$9,0),FALSE)</f>
        <v>490.00560000000002</v>
      </c>
      <c r="H143" s="270">
        <f>VLOOKUP($B143,'PetroleumStatistics Table 3B'!$A:$Y,MATCH(H$47,'PetroleumStatistics Table 3B'!$A$9:$G$9,0),FALSE)</f>
        <v>388</v>
      </c>
      <c r="I143" s="269">
        <f t="shared" si="16"/>
        <v>0.25877255280347816</v>
      </c>
      <c r="J143" s="274">
        <v>2018</v>
      </c>
      <c r="K143" s="267">
        <f t="shared" si="17"/>
        <v>43221</v>
      </c>
      <c r="L143" s="266">
        <v>0.6</v>
      </c>
      <c r="M143" s="265">
        <f t="shared" si="18"/>
        <v>0.25877255280347816</v>
      </c>
      <c r="N143" s="264">
        <f t="shared" si="19"/>
        <v>0.31979226359862006</v>
      </c>
      <c r="O143" s="263">
        <f t="shared" si="20"/>
        <v>0.42143518359790177</v>
      </c>
      <c r="P143" s="262">
        <f t="shared" si="21"/>
        <v>1</v>
      </c>
      <c r="Q143" s="261"/>
      <c r="R143" s="272">
        <f t="shared" si="22"/>
        <v>126.8</v>
      </c>
      <c r="S143" s="554">
        <f t="shared" si="23"/>
        <v>156.69999999999999</v>
      </c>
      <c r="T143" s="555">
        <f t="shared" si="24"/>
        <v>206.50560000000002</v>
      </c>
    </row>
    <row r="144" spans="2:20" ht="13" x14ac:dyDescent="0.3">
      <c r="B144" s="273">
        <v>43252</v>
      </c>
      <c r="C144" s="272">
        <f>VLOOKUP($B144,'PetroleumStatistics Table 3B'!$A:$Y,MATCH(C$47,'PetroleumStatistics Table 3B'!$A$9:$G$9,0),FALSE)</f>
        <v>84.1</v>
      </c>
      <c r="D144" s="271">
        <f>VLOOKUP($B144,'PetroleumStatistics Table 3B'!$A:$Y,MATCH(D$47,'PetroleumStatistics Table 3B'!$A$9:$G$9,0),FALSE)</f>
        <v>104.099</v>
      </c>
      <c r="E144" s="271">
        <f>VLOOKUP($B144,'PetroleumStatistics Table 3B'!$A:$Y,MATCH(E$47,'PetroleumStatistics Table 3B'!$A$9:$G$9,0),FALSE)</f>
        <v>145.5</v>
      </c>
      <c r="F144" s="271">
        <f>VLOOKUP($B144,'PetroleumStatistics Table 3B'!$A:$Y,MATCH(F$47,'PetroleumStatistics Table 3B'!$A$9:$G$9,0),FALSE)</f>
        <v>118.9</v>
      </c>
      <c r="G144" s="271">
        <f>VLOOKUP($B144,'PetroleumStatistics Table 3B'!$A:$Y,MATCH(G$47,'PetroleumStatistics Table 3B'!$A$9:$G$9,0),FALSE)</f>
        <v>452.59900000000005</v>
      </c>
      <c r="H144" s="270">
        <f>VLOOKUP($B144,'PetroleumStatistics Table 3B'!$A:$Y,MATCH(H$47,'PetroleumStatistics Table 3B'!$A$9:$G$9,0),FALSE)</f>
        <v>359.4</v>
      </c>
      <c r="I144" s="269">
        <f t="shared" ref="I144:I154" si="25">F144/G144</f>
        <v>0.26270495515898179</v>
      </c>
      <c r="J144" s="274">
        <v>2018</v>
      </c>
      <c r="K144" s="267">
        <f t="shared" ref="K144:K156" si="26">B144</f>
        <v>43252</v>
      </c>
      <c r="L144" s="266">
        <v>0.6</v>
      </c>
      <c r="M144" s="265">
        <f t="shared" ref="M144:M156" si="27">F144/G144</f>
        <v>0.26270495515898179</v>
      </c>
      <c r="N144" s="264">
        <f t="shared" ref="N144:N156" si="28">E144/G144</f>
        <v>0.3214766272130517</v>
      </c>
      <c r="O144" s="263">
        <f t="shared" ref="O144:O156" si="29">(C144+D144)/G144</f>
        <v>0.41581841762796645</v>
      </c>
      <c r="P144" s="262">
        <f t="shared" ref="P144:P156" si="30">SUM(M144,N144,O144)</f>
        <v>1</v>
      </c>
      <c r="Q144" s="261"/>
      <c r="R144" s="272">
        <f t="shared" si="22"/>
        <v>118.9</v>
      </c>
      <c r="S144" s="554">
        <f t="shared" si="23"/>
        <v>145.5</v>
      </c>
      <c r="T144" s="555">
        <f t="shared" si="24"/>
        <v>188.19900000000001</v>
      </c>
    </row>
    <row r="145" spans="1:20" ht="13" x14ac:dyDescent="0.3">
      <c r="B145" s="273">
        <v>43282</v>
      </c>
      <c r="C145" s="272">
        <f>VLOOKUP($B145,'PetroleumStatistics Table 3B'!$A:$Y,MATCH(C$47,'PetroleumStatistics Table 3B'!$A$9:$G$9,0),FALSE)</f>
        <v>87.3</v>
      </c>
      <c r="D145" s="271">
        <f>VLOOKUP($B145,'PetroleumStatistics Table 3B'!$A:$Y,MATCH(D$47,'PetroleumStatistics Table 3B'!$A$9:$G$9,0),FALSE)</f>
        <v>114.4038</v>
      </c>
      <c r="E145" s="271">
        <f>VLOOKUP($B145,'PetroleumStatistics Table 3B'!$A:$Y,MATCH(E$47,'PetroleumStatistics Table 3B'!$A$9:$G$9,0),FALSE)</f>
        <v>153.1</v>
      </c>
      <c r="F145" s="271">
        <f>VLOOKUP($B145,'PetroleumStatistics Table 3B'!$A:$Y,MATCH(F$47,'PetroleumStatistics Table 3B'!$A$9:$G$9,0),FALSE)</f>
        <v>120.3</v>
      </c>
      <c r="G145" s="271">
        <f>VLOOKUP($B145,'PetroleumStatistics Table 3B'!$A:$Y,MATCH(G$47,'PetroleumStatistics Table 3B'!$A$9:$G$9,0),FALSE)</f>
        <v>475.10380000000004</v>
      </c>
      <c r="H145" s="270">
        <f>VLOOKUP($B145,'PetroleumStatistics Table 3B'!$A:$Y,MATCH(H$47,'PetroleumStatistics Table 3B'!$A$9:$G$9,0),FALSE)</f>
        <v>378.8</v>
      </c>
      <c r="I145" s="269">
        <f t="shared" si="25"/>
        <v>0.25320782532154024</v>
      </c>
      <c r="J145" s="274">
        <v>2019</v>
      </c>
      <c r="K145" s="267">
        <f t="shared" si="26"/>
        <v>43282</v>
      </c>
      <c r="L145" s="266">
        <v>0.6</v>
      </c>
      <c r="M145" s="265">
        <f t="shared" si="27"/>
        <v>0.25320782532154024</v>
      </c>
      <c r="N145" s="264">
        <f t="shared" si="28"/>
        <v>0.3222453703801148</v>
      </c>
      <c r="O145" s="263">
        <f t="shared" si="29"/>
        <v>0.4245468042983449</v>
      </c>
      <c r="P145" s="262">
        <f t="shared" si="30"/>
        <v>1</v>
      </c>
      <c r="Q145" s="261"/>
      <c r="R145" s="272">
        <f t="shared" si="22"/>
        <v>120.3</v>
      </c>
      <c r="S145" s="554">
        <f t="shared" si="23"/>
        <v>153.1</v>
      </c>
      <c r="T145" s="555">
        <f t="shared" si="24"/>
        <v>201.7038</v>
      </c>
    </row>
    <row r="146" spans="1:20" ht="13" x14ac:dyDescent="0.3">
      <c r="B146" s="273">
        <v>43313</v>
      </c>
      <c r="C146" s="272">
        <f>VLOOKUP($B146,'PetroleumStatistics Table 3B'!$A:$Y,MATCH(C$47,'PetroleumStatistics Table 3B'!$A$9:$G$9,0),FALSE)</f>
        <v>87.7</v>
      </c>
      <c r="D146" s="271">
        <f>VLOOKUP($B146,'PetroleumStatistics Table 3B'!$A:$Y,MATCH(D$47,'PetroleumStatistics Table 3B'!$A$9:$G$9,0),FALSE)</f>
        <v>112.63680000000001</v>
      </c>
      <c r="E146" s="271">
        <f>VLOOKUP($B146,'PetroleumStatistics Table 3B'!$A:$Y,MATCH(E$47,'PetroleumStatistics Table 3B'!$A$9:$G$9,0),FALSE)</f>
        <v>154</v>
      </c>
      <c r="F146" s="271">
        <f>VLOOKUP($B146,'PetroleumStatistics Table 3B'!$A:$Y,MATCH(F$47,'PetroleumStatistics Table 3B'!$A$9:$G$9,0),FALSE)</f>
        <v>122.9</v>
      </c>
      <c r="G146" s="271">
        <f>VLOOKUP($B146,'PetroleumStatistics Table 3B'!$A:$Y,MATCH(G$47,'PetroleumStatistics Table 3B'!$A$9:$G$9,0),FALSE)</f>
        <v>477.23680000000002</v>
      </c>
      <c r="H146" s="270">
        <f>VLOOKUP($B146,'PetroleumStatistics Table 3B'!$A:$Y,MATCH(H$47,'PetroleumStatistics Table 3B'!$A$9:$G$9,0),FALSE)</f>
        <v>378.5</v>
      </c>
      <c r="I146" s="269">
        <f t="shared" si="25"/>
        <v>0.2575241473415294</v>
      </c>
      <c r="J146" s="268">
        <f t="shared" ref="J146:J156" si="31">J145</f>
        <v>2019</v>
      </c>
      <c r="K146" s="267">
        <f t="shared" si="26"/>
        <v>43313</v>
      </c>
      <c r="L146" s="266">
        <v>0.6</v>
      </c>
      <c r="M146" s="265">
        <f t="shared" si="27"/>
        <v>0.2575241473415294</v>
      </c>
      <c r="N146" s="264">
        <f t="shared" si="28"/>
        <v>0.32269095761265687</v>
      </c>
      <c r="O146" s="263">
        <f t="shared" si="29"/>
        <v>0.41978489504581373</v>
      </c>
      <c r="P146" s="262">
        <f t="shared" si="30"/>
        <v>1</v>
      </c>
      <c r="Q146" s="261"/>
      <c r="R146" s="272">
        <f t="shared" si="22"/>
        <v>122.9</v>
      </c>
      <c r="S146" s="554">
        <f t="shared" si="23"/>
        <v>154</v>
      </c>
      <c r="T146" s="555">
        <f t="shared" si="24"/>
        <v>200.33680000000001</v>
      </c>
    </row>
    <row r="147" spans="1:20" ht="13" x14ac:dyDescent="0.3">
      <c r="B147" s="273">
        <v>43344</v>
      </c>
      <c r="C147" s="272">
        <f>VLOOKUP($B147,'PetroleumStatistics Table 3B'!$A:$Y,MATCH(C$47,'PetroleumStatistics Table 3B'!$A$9:$G$9,0),FALSE)</f>
        <v>84</v>
      </c>
      <c r="D147" s="271">
        <f>VLOOKUP($B147,'PetroleumStatistics Table 3B'!$A:$Y,MATCH(D$47,'PetroleumStatistics Table 3B'!$A$9:$G$9,0),FALSE)</f>
        <v>106.7457</v>
      </c>
      <c r="E147" s="271">
        <f>VLOOKUP($B147,'PetroleumStatistics Table 3B'!$A:$Y,MATCH(E$47,'PetroleumStatistics Table 3B'!$A$9:$G$9,0),FALSE)</f>
        <v>155.9</v>
      </c>
      <c r="F147" s="271">
        <f>VLOOKUP($B147,'PetroleumStatistics Table 3B'!$A:$Y,MATCH(F$47,'PetroleumStatistics Table 3B'!$A$9:$G$9,0),FALSE)</f>
        <v>116.5</v>
      </c>
      <c r="G147" s="271">
        <f>VLOOKUP($B147,'PetroleumStatistics Table 3B'!$A:$Y,MATCH(G$47,'PetroleumStatistics Table 3B'!$A$9:$G$9,0),FALSE)</f>
        <v>463.14570000000003</v>
      </c>
      <c r="H147" s="270">
        <f>VLOOKUP($B147,'PetroleumStatistics Table 3B'!$A:$Y,MATCH(H$47,'PetroleumStatistics Table 3B'!$A$9:$G$9,0),FALSE)</f>
        <v>369.3</v>
      </c>
      <c r="I147" s="269">
        <f t="shared" si="25"/>
        <v>0.2515407138617502</v>
      </c>
      <c r="J147" s="268">
        <f t="shared" si="31"/>
        <v>2019</v>
      </c>
      <c r="K147" s="267">
        <f t="shared" si="26"/>
        <v>43344</v>
      </c>
      <c r="L147" s="266">
        <v>0.6</v>
      </c>
      <c r="M147" s="265">
        <f t="shared" si="27"/>
        <v>0.2515407138617502</v>
      </c>
      <c r="N147" s="264">
        <f t="shared" si="28"/>
        <v>0.33661113554546657</v>
      </c>
      <c r="O147" s="263">
        <f t="shared" si="29"/>
        <v>0.41184815059278318</v>
      </c>
      <c r="P147" s="262">
        <f t="shared" si="30"/>
        <v>1</v>
      </c>
      <c r="Q147" s="261"/>
      <c r="R147" s="272">
        <f t="shared" si="22"/>
        <v>116.5</v>
      </c>
      <c r="S147" s="554">
        <f t="shared" si="23"/>
        <v>155.9</v>
      </c>
      <c r="T147" s="555">
        <f t="shared" si="24"/>
        <v>190.7457</v>
      </c>
    </row>
    <row r="148" spans="1:20" ht="13" x14ac:dyDescent="0.3">
      <c r="A148" s="559"/>
      <c r="B148" s="447">
        <v>43374</v>
      </c>
      <c r="C148" s="272">
        <f>VLOOKUP($B148,'PetroleumStatistics Table 3B'!$A:$Y,MATCH(C$47,'PetroleumStatistics Table 3B'!$A$9:$G$9,0),FALSE)</f>
        <v>88</v>
      </c>
      <c r="D148" s="271">
        <f>VLOOKUP($B148,'PetroleumStatistics Table 3B'!$A:$Y,MATCH(D$47,'PetroleumStatistics Table 3B'!$A$9:$G$9,0),FALSE)</f>
        <v>107.7148</v>
      </c>
      <c r="E148" s="271">
        <f>VLOOKUP($B148,'PetroleumStatistics Table 3B'!$A:$Y,MATCH(E$47,'PetroleumStatistics Table 3B'!$A$9:$G$9,0),FALSE)</f>
        <v>164.3</v>
      </c>
      <c r="F148" s="271">
        <f>VLOOKUP($B148,'PetroleumStatistics Table 3B'!$A:$Y,MATCH(F$47,'PetroleumStatistics Table 3B'!$A$9:$G$9,0),FALSE)</f>
        <v>126</v>
      </c>
      <c r="G148" s="271">
        <f>VLOOKUP($B148,'PetroleumStatistics Table 3B'!$A:$Y,MATCH(G$47,'PetroleumStatistics Table 3B'!$A$9:$G$9,0),FALSE)</f>
        <v>486.01480000000004</v>
      </c>
      <c r="H148" s="270">
        <f>VLOOKUP($B148,'PetroleumStatistics Table 3B'!$A:$Y,MATCH(H$47,'PetroleumStatistics Table 3B'!$A$9:$G$9,0),FALSE)</f>
        <v>374.5</v>
      </c>
      <c r="I148" s="269">
        <f t="shared" si="25"/>
        <v>0.25925136436174367</v>
      </c>
      <c r="J148" s="268">
        <f t="shared" si="31"/>
        <v>2019</v>
      </c>
      <c r="K148" s="267">
        <f t="shared" si="26"/>
        <v>43374</v>
      </c>
      <c r="L148" s="266">
        <v>0.6</v>
      </c>
      <c r="M148" s="265">
        <f t="shared" si="27"/>
        <v>0.25925136436174367</v>
      </c>
      <c r="N148" s="264">
        <f t="shared" si="28"/>
        <v>0.33805554892567058</v>
      </c>
      <c r="O148" s="263">
        <f t="shared" si="29"/>
        <v>0.40269308671258569</v>
      </c>
      <c r="P148" s="262">
        <f t="shared" si="30"/>
        <v>1</v>
      </c>
      <c r="Q148" s="261"/>
      <c r="R148" s="272">
        <f t="shared" si="22"/>
        <v>126</v>
      </c>
      <c r="S148" s="554">
        <f t="shared" si="23"/>
        <v>164.3</v>
      </c>
      <c r="T148" s="555">
        <f t="shared" si="24"/>
        <v>195.7148</v>
      </c>
    </row>
    <row r="149" spans="1:20" ht="13" x14ac:dyDescent="0.3">
      <c r="A149" s="559"/>
      <c r="B149" s="447">
        <v>43405</v>
      </c>
      <c r="C149" s="272">
        <f>VLOOKUP($B149,'PetroleumStatistics Table 3B'!$A:$Y,MATCH(C$47,'PetroleumStatistics Table 3B'!$A$9:$G$9,0),FALSE)</f>
        <v>92.4</v>
      </c>
      <c r="D149" s="271">
        <f>VLOOKUP($B149,'PetroleumStatistics Table 3B'!$A:$Y,MATCH(D$47,'PetroleumStatistics Table 3B'!$A$9:$G$9,0),FALSE)</f>
        <v>122.5564</v>
      </c>
      <c r="E149" s="271">
        <f>VLOOKUP($B149,'PetroleumStatistics Table 3B'!$A:$Y,MATCH(E$47,'PetroleumStatistics Table 3B'!$A$9:$G$9,0),FALSE)</f>
        <v>161</v>
      </c>
      <c r="F149" s="271">
        <f>VLOOKUP($B149,'PetroleumStatistics Table 3B'!$A:$Y,MATCH(F$47,'PetroleumStatistics Table 3B'!$A$9:$G$9,0),FALSE)</f>
        <v>130.19999999999999</v>
      </c>
      <c r="G149" s="271">
        <f>VLOOKUP($B149,'PetroleumStatistics Table 3B'!$A:$Y,MATCH(G$47,'PetroleumStatistics Table 3B'!$A$9:$G$9,0),FALSE)</f>
        <v>506.15640000000002</v>
      </c>
      <c r="H149" s="270">
        <f>VLOOKUP($B149,'PetroleumStatistics Table 3B'!$A:$Y,MATCH(H$47,'PetroleumStatistics Table 3B'!$A$9:$G$9,0),FALSE)</f>
        <v>399.6</v>
      </c>
      <c r="I149" s="269">
        <f t="shared" si="25"/>
        <v>0.25723274466153145</v>
      </c>
      <c r="J149" s="268">
        <f t="shared" si="31"/>
        <v>2019</v>
      </c>
      <c r="K149" s="267">
        <f t="shared" si="26"/>
        <v>43405</v>
      </c>
      <c r="L149" s="266">
        <v>0.6</v>
      </c>
      <c r="M149" s="265">
        <f t="shared" si="27"/>
        <v>0.25723274466153145</v>
      </c>
      <c r="N149" s="264">
        <f t="shared" si="28"/>
        <v>0.31808350146318409</v>
      </c>
      <c r="O149" s="263">
        <f t="shared" si="29"/>
        <v>0.4246837538752844</v>
      </c>
      <c r="P149" s="262">
        <f t="shared" si="30"/>
        <v>1</v>
      </c>
      <c r="Q149" s="261"/>
      <c r="R149" s="272">
        <f t="shared" si="22"/>
        <v>130.19999999999999</v>
      </c>
      <c r="S149" s="554">
        <f t="shared" si="23"/>
        <v>161</v>
      </c>
      <c r="T149" s="555">
        <f t="shared" si="24"/>
        <v>214.9564</v>
      </c>
    </row>
    <row r="150" spans="1:20" ht="13" x14ac:dyDescent="0.3">
      <c r="A150" s="559"/>
      <c r="B150" s="447">
        <v>43435</v>
      </c>
      <c r="C150" s="272">
        <f>VLOOKUP($B150,'PetroleumStatistics Table 3B'!$A:$Y,MATCH(C$47,'PetroleumStatistics Table 3B'!$A$9:$G$9,0),FALSE)</f>
        <v>93.7</v>
      </c>
      <c r="D150" s="271">
        <f>VLOOKUP($B150,'PetroleumStatistics Table 3B'!$A:$Y,MATCH(D$47,'PetroleumStatistics Table 3B'!$A$9:$G$9,0),FALSE)</f>
        <v>123.10769999999999</v>
      </c>
      <c r="E150" s="271">
        <f>VLOOKUP($B150,'PetroleumStatistics Table 3B'!$A:$Y,MATCH(E$47,'PetroleumStatistics Table 3B'!$A$9:$G$9,0),FALSE)</f>
        <v>159</v>
      </c>
      <c r="F150" s="271">
        <f>VLOOKUP($B150,'PetroleumStatistics Table 3B'!$A:$Y,MATCH(F$47,'PetroleumStatistics Table 3B'!$A$9:$G$9,0),FALSE)</f>
        <v>121.6</v>
      </c>
      <c r="G150" s="271">
        <f>VLOOKUP($B150,'PetroleumStatistics Table 3B'!$A:$Y,MATCH(G$47,'PetroleumStatistics Table 3B'!$A$9:$G$9,0),FALSE)</f>
        <v>497.40769999999998</v>
      </c>
      <c r="H150" s="270">
        <f>VLOOKUP($B150,'PetroleumStatistics Table 3B'!$A:$Y,MATCH(H$47,'PetroleumStatistics Table 3B'!$A$9:$G$9,0),FALSE)</f>
        <v>389.9</v>
      </c>
      <c r="I150" s="269">
        <f t="shared" si="25"/>
        <v>0.24446746602434985</v>
      </c>
      <c r="J150" s="268">
        <f t="shared" si="31"/>
        <v>2019</v>
      </c>
      <c r="K150" s="267">
        <f t="shared" si="26"/>
        <v>43435</v>
      </c>
      <c r="L150" s="266">
        <v>0.6</v>
      </c>
      <c r="M150" s="265">
        <f t="shared" si="27"/>
        <v>0.24446746602434985</v>
      </c>
      <c r="N150" s="264">
        <f t="shared" si="28"/>
        <v>0.3196572952127601</v>
      </c>
      <c r="O150" s="263">
        <f t="shared" si="29"/>
        <v>0.43587523876289014</v>
      </c>
      <c r="P150" s="262">
        <f t="shared" si="30"/>
        <v>1</v>
      </c>
      <c r="Q150" s="261"/>
      <c r="R150" s="272">
        <f t="shared" si="22"/>
        <v>121.6</v>
      </c>
      <c r="S150" s="554">
        <f t="shared" si="23"/>
        <v>159</v>
      </c>
      <c r="T150" s="555">
        <f t="shared" si="24"/>
        <v>216.80770000000001</v>
      </c>
    </row>
    <row r="151" spans="1:20" ht="13" x14ac:dyDescent="0.3">
      <c r="A151" s="559"/>
      <c r="B151" s="447">
        <v>43466</v>
      </c>
      <c r="C151" s="272">
        <f>VLOOKUP($B151,'PetroleumStatistics Table 3B'!$A:$Y,MATCH(C$47,'PetroleumStatistics Table 3B'!$A$9:$G$9,0),FALSE)</f>
        <v>87.5</v>
      </c>
      <c r="D151" s="271">
        <f>VLOOKUP($B151,'PetroleumStatistics Table 3B'!$A:$Y,MATCH(D$47,'PetroleumStatistics Table 3B'!$A$9:$G$9,0),FALSE)</f>
        <v>118.02589999999999</v>
      </c>
      <c r="E151" s="271">
        <f>VLOOKUP($B151,'PetroleumStatistics Table 3B'!$A:$Y,MATCH(E$47,'PetroleumStatistics Table 3B'!$A$9:$G$9,0),FALSE)</f>
        <v>145.69999999999999</v>
      </c>
      <c r="F151" s="271">
        <f>VLOOKUP($B151,'PetroleumStatistics Table 3B'!$A:$Y,MATCH(F$47,'PetroleumStatistics Table 3B'!$A$9:$G$9,0),FALSE)</f>
        <v>111.4</v>
      </c>
      <c r="G151" s="271">
        <f>VLOOKUP($B151,'PetroleumStatistics Table 3B'!$A:$Y,MATCH(G$47,'PetroleumStatistics Table 3B'!$A$9:$G$9,0),FALSE)</f>
        <v>462.6259</v>
      </c>
      <c r="H151" s="270">
        <f>VLOOKUP($B151,'PetroleumStatistics Table 3B'!$A:$Y,MATCH(H$47,'PetroleumStatistics Table 3B'!$A$9:$G$9,0),FALSE)</f>
        <v>376</v>
      </c>
      <c r="I151" s="269">
        <f t="shared" si="25"/>
        <v>0.24079931538636296</v>
      </c>
      <c r="J151" s="268">
        <f t="shared" si="31"/>
        <v>2019</v>
      </c>
      <c r="K151" s="267">
        <f t="shared" si="26"/>
        <v>43466</v>
      </c>
      <c r="L151" s="266">
        <v>0.6</v>
      </c>
      <c r="M151" s="265">
        <f t="shared" si="27"/>
        <v>0.24079931538636296</v>
      </c>
      <c r="N151" s="264">
        <f t="shared" si="28"/>
        <v>0.31494129489939926</v>
      </c>
      <c r="O151" s="263">
        <f t="shared" si="29"/>
        <v>0.44425938971423773</v>
      </c>
      <c r="P151" s="262">
        <f t="shared" si="30"/>
        <v>1</v>
      </c>
      <c r="Q151" s="261"/>
      <c r="R151" s="272">
        <f t="shared" si="22"/>
        <v>111.4</v>
      </c>
      <c r="S151" s="554">
        <f t="shared" si="23"/>
        <v>145.69999999999999</v>
      </c>
      <c r="T151" s="555">
        <f t="shared" si="24"/>
        <v>205.52589999999998</v>
      </c>
    </row>
    <row r="152" spans="1:20" ht="13" x14ac:dyDescent="0.3">
      <c r="A152" s="559"/>
      <c r="B152" s="447">
        <v>43497</v>
      </c>
      <c r="C152" s="272">
        <f>VLOOKUP($B152,'PetroleumStatistics Table 3B'!$A:$Y,MATCH(C$47,'PetroleumStatistics Table 3B'!$A$9:$G$9,0),FALSE)</f>
        <v>84.7</v>
      </c>
      <c r="D152" s="271">
        <f>VLOOKUP($B152,'PetroleumStatistics Table 3B'!$A:$Y,MATCH(D$47,'PetroleumStatistics Table 3B'!$A$9:$G$9,0),FALSE)</f>
        <v>110.04860000000001</v>
      </c>
      <c r="E152" s="271">
        <f>VLOOKUP($B152,'PetroleumStatistics Table 3B'!$A:$Y,MATCH(E$47,'PetroleumStatistics Table 3B'!$A$9:$G$9,0),FALSE)</f>
        <v>139.80000000000001</v>
      </c>
      <c r="F152" s="271">
        <f>VLOOKUP($B152,'PetroleumStatistics Table 3B'!$A:$Y,MATCH(F$47,'PetroleumStatistics Table 3B'!$A$9:$G$9,0),FALSE)</f>
        <v>110.7</v>
      </c>
      <c r="G152" s="271">
        <f>VLOOKUP($B152,'PetroleumStatistics Table 3B'!$A:$Y,MATCH(G$47,'PetroleumStatistics Table 3B'!$A$9:$G$9,0),FALSE)</f>
        <v>445.24860000000001</v>
      </c>
      <c r="H152" s="270">
        <f>VLOOKUP($B152,'PetroleumStatistics Table 3B'!$A:$Y,MATCH(H$47,'PetroleumStatistics Table 3B'!$A$9:$G$9,0),FALSE)</f>
        <v>355.8</v>
      </c>
      <c r="I152" s="269">
        <f t="shared" si="25"/>
        <v>0.24862515008469427</v>
      </c>
      <c r="J152" s="268">
        <f t="shared" si="31"/>
        <v>2019</v>
      </c>
      <c r="K152" s="267">
        <f t="shared" si="26"/>
        <v>43497</v>
      </c>
      <c r="L152" s="266">
        <v>0.6</v>
      </c>
      <c r="M152" s="265">
        <f t="shared" si="27"/>
        <v>0.24862515008469427</v>
      </c>
      <c r="N152" s="264">
        <f t="shared" si="28"/>
        <v>0.31398189685492556</v>
      </c>
      <c r="O152" s="263">
        <f t="shared" si="29"/>
        <v>0.43739295306038023</v>
      </c>
      <c r="P152" s="262">
        <f t="shared" si="30"/>
        <v>1</v>
      </c>
      <c r="Q152" s="261"/>
      <c r="R152" s="272">
        <f t="shared" si="22"/>
        <v>110.7</v>
      </c>
      <c r="S152" s="554">
        <f t="shared" si="23"/>
        <v>139.80000000000001</v>
      </c>
      <c r="T152" s="555">
        <f t="shared" si="24"/>
        <v>194.74860000000001</v>
      </c>
    </row>
    <row r="153" spans="1:20" ht="13" x14ac:dyDescent="0.3">
      <c r="A153" s="559"/>
      <c r="B153" s="447">
        <v>43525</v>
      </c>
      <c r="C153" s="272">
        <f>VLOOKUP($B153,'PetroleumStatistics Table 3B'!$A:$Y,MATCH(C$47,'PetroleumStatistics Table 3B'!$A$9:$G$9,0),FALSE)</f>
        <v>91.9</v>
      </c>
      <c r="D153" s="271">
        <f>VLOOKUP($B153,'PetroleumStatistics Table 3B'!$A:$Y,MATCH(D$47,'PetroleumStatistics Table 3B'!$A$9:$G$9,0),FALSE)</f>
        <v>118.8972</v>
      </c>
      <c r="E153" s="271">
        <f>VLOOKUP($B153,'PetroleumStatistics Table 3B'!$A:$Y,MATCH(E$47,'PetroleumStatistics Table 3B'!$A$9:$G$9,0),FALSE)</f>
        <v>150.30000000000001</v>
      </c>
      <c r="F153" s="271">
        <f>VLOOKUP($B153,'PetroleumStatistics Table 3B'!$A:$Y,MATCH(F$47,'PetroleumStatistics Table 3B'!$A$9:$G$9,0),FALSE)</f>
        <v>119.5</v>
      </c>
      <c r="G153" s="271">
        <f>VLOOKUP($B153,'PetroleumStatistics Table 3B'!$A:$Y,MATCH(G$47,'PetroleumStatistics Table 3B'!$A$9:$G$9,0),FALSE)</f>
        <v>480.59720000000004</v>
      </c>
      <c r="H153" s="270">
        <f>VLOOKUP($B153,'PetroleumStatistics Table 3B'!$A:$Y,MATCH(H$47,'PetroleumStatistics Table 3B'!$A$9:$G$9,0),FALSE)</f>
        <v>386.1</v>
      </c>
      <c r="I153" s="269">
        <f t="shared" si="25"/>
        <v>0.24864897256996085</v>
      </c>
      <c r="J153" s="268">
        <f t="shared" si="31"/>
        <v>2019</v>
      </c>
      <c r="K153" s="267">
        <f t="shared" si="26"/>
        <v>43525</v>
      </c>
      <c r="L153" s="266">
        <v>0.6</v>
      </c>
      <c r="M153" s="265">
        <f t="shared" si="27"/>
        <v>0.24864897256996085</v>
      </c>
      <c r="N153" s="264">
        <f t="shared" si="28"/>
        <v>0.3127359044122604</v>
      </c>
      <c r="O153" s="263">
        <f t="shared" si="29"/>
        <v>0.43861512301777866</v>
      </c>
      <c r="P153" s="262">
        <f t="shared" si="30"/>
        <v>1</v>
      </c>
      <c r="Q153" s="261"/>
      <c r="R153" s="272">
        <f t="shared" si="22"/>
        <v>119.5</v>
      </c>
      <c r="S153" s="554">
        <f t="shared" si="23"/>
        <v>150.30000000000001</v>
      </c>
      <c r="T153" s="555">
        <f t="shared" si="24"/>
        <v>210.7972</v>
      </c>
    </row>
    <row r="154" spans="1:20" ht="13" x14ac:dyDescent="0.3">
      <c r="A154" s="559"/>
      <c r="B154" s="447">
        <v>43556</v>
      </c>
      <c r="C154" s="272">
        <f>VLOOKUP($B154,'PetroleumStatistics Table 3B'!$A:$Y,MATCH(C$47,'PetroleumStatistics Table 3B'!$A$9:$G$9,0),FALSE)</f>
        <v>88.6</v>
      </c>
      <c r="D154" s="271">
        <f>VLOOKUP($B154,'PetroleumStatistics Table 3B'!$A:$Y,MATCH(D$47,'PetroleumStatistics Table 3B'!$A$9:$G$9,0),FALSE)</f>
        <v>111.13249999999999</v>
      </c>
      <c r="E154" s="271">
        <f>VLOOKUP($B154,'PetroleumStatistics Table 3B'!$A:$Y,MATCH(E$47,'PetroleumStatistics Table 3B'!$A$9:$G$9,0),FALSE)</f>
        <v>148.4</v>
      </c>
      <c r="F154" s="271">
        <f>VLOOKUP($B154,'PetroleumStatistics Table 3B'!$A:$Y,MATCH(F$47,'PetroleumStatistics Table 3B'!$A$9:$G$9,0),FALSE)</f>
        <v>116.4</v>
      </c>
      <c r="G154" s="271">
        <f>VLOOKUP($B154,'PetroleumStatistics Table 3B'!$A:$Y,MATCH(G$47,'PetroleumStatistics Table 3B'!$A$9:$G$9,0),FALSE)</f>
        <v>464.53250000000003</v>
      </c>
      <c r="H154" s="270">
        <f>VLOOKUP($B154,'PetroleumStatistics Table 3B'!$A:$Y,MATCH(H$47,'PetroleumStatistics Table 3B'!$A$9:$G$9,0),FALSE)</f>
        <v>368.3</v>
      </c>
      <c r="I154" s="269">
        <f t="shared" si="25"/>
        <v>0.25057450232222717</v>
      </c>
      <c r="J154" s="268">
        <f t="shared" si="31"/>
        <v>2019</v>
      </c>
      <c r="K154" s="267">
        <f t="shared" si="26"/>
        <v>43556</v>
      </c>
      <c r="L154" s="266">
        <v>0.6</v>
      </c>
      <c r="M154" s="265">
        <f t="shared" si="27"/>
        <v>0.25057450232222717</v>
      </c>
      <c r="N154" s="264">
        <f t="shared" si="28"/>
        <v>0.3194609634417398</v>
      </c>
      <c r="O154" s="263">
        <f t="shared" si="29"/>
        <v>0.42996453423603292</v>
      </c>
      <c r="P154" s="262">
        <f t="shared" si="30"/>
        <v>1</v>
      </c>
      <c r="Q154" s="261"/>
      <c r="R154" s="272">
        <f t="shared" si="22"/>
        <v>116.4</v>
      </c>
      <c r="S154" s="554">
        <f t="shared" si="23"/>
        <v>148.4</v>
      </c>
      <c r="T154" s="555">
        <f t="shared" si="24"/>
        <v>199.73249999999999</v>
      </c>
    </row>
    <row r="155" spans="1:20" ht="13" x14ac:dyDescent="0.3">
      <c r="A155" s="559"/>
      <c r="B155" s="447">
        <v>43586</v>
      </c>
      <c r="C155" s="272">
        <f>VLOOKUP($B155,'PetroleumStatistics Table 3B'!$A:$Y,MATCH(C$47,'PetroleumStatistics Table 3B'!$A$9:$G$9,0),FALSE)</f>
        <v>89.5</v>
      </c>
      <c r="D155" s="271">
        <f>VLOOKUP($B155,'PetroleumStatistics Table 3B'!$A:$Y,MATCH(D$47,'PetroleumStatistics Table 3B'!$A$9:$G$9,0),FALSE)</f>
        <v>110.452</v>
      </c>
      <c r="E155" s="271">
        <f>VLOOKUP($B155,'PetroleumStatistics Table 3B'!$A:$Y,MATCH(E$47,'PetroleumStatistics Table 3B'!$A$9:$G$9,0),FALSE)</f>
        <v>150.6</v>
      </c>
      <c r="F155" s="271">
        <f>VLOOKUP($B155,'PetroleumStatistics Table 3B'!$A:$Y,MATCH(F$47,'PetroleumStatistics Table 3B'!$A$9:$G$9,0),FALSE)</f>
        <v>121.7</v>
      </c>
      <c r="G155" s="271">
        <f>VLOOKUP($B155,'PetroleumStatistics Table 3B'!$A:$Y,MATCH(G$47,'PetroleumStatistics Table 3B'!$A$9:$G$9,0),FALSE)</f>
        <v>472.25200000000001</v>
      </c>
      <c r="H155" s="270">
        <f>VLOOKUP($B155,'PetroleumStatistics Table 3B'!$A:$Y,MATCH(H$47,'PetroleumStatistics Table 3B'!$A$9:$G$9,0),FALSE)</f>
        <v>370.9</v>
      </c>
      <c r="I155" s="269">
        <f t="shared" ref="I155:I174" si="32">F155/G155</f>
        <v>0.25770139671192499</v>
      </c>
      <c r="J155" s="268">
        <f t="shared" si="31"/>
        <v>2019</v>
      </c>
      <c r="K155" s="267">
        <f t="shared" si="26"/>
        <v>43586</v>
      </c>
      <c r="L155" s="266">
        <v>0.6</v>
      </c>
      <c r="M155" s="265">
        <f t="shared" si="27"/>
        <v>0.25770139671192499</v>
      </c>
      <c r="N155" s="264">
        <f t="shared" si="28"/>
        <v>0.31889753775526625</v>
      </c>
      <c r="O155" s="263">
        <f t="shared" si="29"/>
        <v>0.42340106553280876</v>
      </c>
      <c r="P155" s="262">
        <f t="shared" si="30"/>
        <v>1</v>
      </c>
      <c r="Q155" s="261"/>
      <c r="R155" s="272">
        <f t="shared" si="22"/>
        <v>121.7</v>
      </c>
      <c r="S155" s="554">
        <f t="shared" si="23"/>
        <v>150.6</v>
      </c>
      <c r="T155" s="555">
        <f t="shared" si="24"/>
        <v>199.952</v>
      </c>
    </row>
    <row r="156" spans="1:20" ht="18" customHeight="1" x14ac:dyDescent="0.3">
      <c r="A156" s="559"/>
      <c r="B156" s="447">
        <v>43617</v>
      </c>
      <c r="C156" s="272">
        <f>VLOOKUP($B156,'PetroleumStatistics Table 3B'!$A:$Y,MATCH(C$47,'PetroleumStatistics Table 3B'!$A$9:$G$9,0),FALSE)</f>
        <v>82.6</v>
      </c>
      <c r="D156" s="271">
        <f>VLOOKUP($B156,'PetroleumStatistics Table 3B'!$A:$Y,MATCH(D$47,'PetroleumStatistics Table 3B'!$A$9:$G$9,0),FALSE)</f>
        <v>106.9062</v>
      </c>
      <c r="E156" s="271">
        <f>VLOOKUP($B156,'PetroleumStatistics Table 3B'!$A:$Y,MATCH(E$47,'PetroleumStatistics Table 3B'!$A$9:$G$9,0),FALSE)</f>
        <v>141.5</v>
      </c>
      <c r="F156" s="271">
        <f>VLOOKUP($B156,'PetroleumStatistics Table 3B'!$A:$Y,MATCH(F$47,'PetroleumStatistics Table 3B'!$A$9:$G$9,0),FALSE)</f>
        <v>113.4</v>
      </c>
      <c r="G156" s="271">
        <f>VLOOKUP($B156,'PetroleumStatistics Table 3B'!$A:$Y,MATCH(G$47,'PetroleumStatistics Table 3B'!$A$9:$G$9,0),FALSE)</f>
        <v>444.40620000000001</v>
      </c>
      <c r="H156" s="270">
        <f>VLOOKUP($B156,'PetroleumStatistics Table 3B'!$A:$Y,MATCH(H$47,'PetroleumStatistics Table 3B'!$A$9:$G$9,0),FALSE)</f>
        <v>352.3</v>
      </c>
      <c r="I156" s="269">
        <f t="shared" si="32"/>
        <v>0.25517195754694694</v>
      </c>
      <c r="J156" s="268">
        <f t="shared" si="31"/>
        <v>2019</v>
      </c>
      <c r="K156" s="267">
        <f t="shared" si="26"/>
        <v>43617</v>
      </c>
      <c r="L156" s="266">
        <v>0.6</v>
      </c>
      <c r="M156" s="265">
        <f t="shared" si="27"/>
        <v>0.25517195754694694</v>
      </c>
      <c r="N156" s="264">
        <f t="shared" si="28"/>
        <v>0.31840239852639318</v>
      </c>
      <c r="O156" s="263">
        <f t="shared" si="29"/>
        <v>0.42642564392665983</v>
      </c>
      <c r="P156" s="262">
        <f t="shared" si="30"/>
        <v>1</v>
      </c>
      <c r="Q156" s="261"/>
      <c r="R156" s="272">
        <f t="shared" si="22"/>
        <v>113.4</v>
      </c>
      <c r="S156" s="554">
        <f t="shared" si="23"/>
        <v>141.5</v>
      </c>
      <c r="T156" s="555">
        <f t="shared" si="24"/>
        <v>189.50619999999998</v>
      </c>
    </row>
    <row r="157" spans="1:20" s="260" customFormat="1" ht="13" x14ac:dyDescent="0.3">
      <c r="A157" s="560"/>
      <c r="B157" s="447">
        <v>43647</v>
      </c>
      <c r="C157" s="272">
        <f>VLOOKUP($B157,'PetroleumStatistics Table 3B'!$A:$Y,MATCH(C$47,'PetroleumStatistics Table 3B'!$A$9:$G$9,0),FALSE)</f>
        <v>85.8</v>
      </c>
      <c r="D157" s="271">
        <f>VLOOKUP($B157,'PetroleumStatistics Table 3B'!$A:$Y,MATCH(D$47,'PetroleumStatistics Table 3B'!$A$9:$G$9,0),FALSE)</f>
        <v>112.23</v>
      </c>
      <c r="E157" s="271">
        <f>VLOOKUP($B157,'PetroleumStatistics Table 3B'!$A:$Y,MATCH(E$47,'PetroleumStatistics Table 3B'!$A$9:$G$9,0),FALSE)</f>
        <v>150.69999999999999</v>
      </c>
      <c r="F157" s="271">
        <f>VLOOKUP($B157,'PetroleumStatistics Table 3B'!$A:$Y,MATCH(F$47,'PetroleumStatistics Table 3B'!$A$9:$G$9,0),FALSE)</f>
        <v>116.4</v>
      </c>
      <c r="G157" s="271">
        <f>VLOOKUP($B157,'PetroleumStatistics Table 3B'!$A:$Y,MATCH(G$47,'PetroleumStatistics Table 3B'!$A$9:$G$9,0),FALSE)</f>
        <v>465.13</v>
      </c>
      <c r="H157" s="270">
        <f>VLOOKUP($B157,'PetroleumStatistics Table 3B'!$A:$Y,MATCH(H$47,'PetroleumStatistics Table 3B'!$A$9:$G$9,0),FALSE)</f>
        <v>366</v>
      </c>
      <c r="I157" s="269">
        <f t="shared" si="32"/>
        <v>0.25025261754778233</v>
      </c>
      <c r="J157" s="268">
        <v>2020</v>
      </c>
      <c r="K157" s="267">
        <f t="shared" ref="K157:K174" si="33">B157</f>
        <v>43647</v>
      </c>
      <c r="L157" s="266">
        <v>0.6</v>
      </c>
      <c r="M157" s="265">
        <f t="shared" ref="M157:M174" si="34">F157/G157</f>
        <v>0.25025261754778233</v>
      </c>
      <c r="N157" s="264">
        <f t="shared" ref="N157:N174" si="35">E157/G157</f>
        <v>0.32399544213445702</v>
      </c>
      <c r="O157" s="263">
        <f t="shared" ref="O157:O174" si="36">(C157+D157)/G157</f>
        <v>0.42575194031776065</v>
      </c>
      <c r="P157" s="262">
        <f t="shared" ref="P157:P174" si="37">SUM(M157,N157,O157)</f>
        <v>1</v>
      </c>
      <c r="R157" s="272">
        <f t="shared" si="22"/>
        <v>116.4</v>
      </c>
      <c r="S157" s="554">
        <f t="shared" si="23"/>
        <v>150.69999999999999</v>
      </c>
      <c r="T157" s="555">
        <f t="shared" si="24"/>
        <v>198.03</v>
      </c>
    </row>
    <row r="158" spans="1:20" s="260" customFormat="1" ht="13" x14ac:dyDescent="0.3">
      <c r="A158" s="560"/>
      <c r="B158" s="447">
        <v>43678</v>
      </c>
      <c r="C158" s="272">
        <f>VLOOKUP($B158,'PetroleumStatistics Table 3B'!$A:$Y,MATCH(C$47,'PetroleumStatistics Table 3B'!$A$9:$G$9,0),FALSE)</f>
        <v>87.7</v>
      </c>
      <c r="D158" s="271">
        <f>VLOOKUP($B158,'PetroleumStatistics Table 3B'!$A:$Y,MATCH(D$47,'PetroleumStatistics Table 3B'!$A$9:$G$9,0),FALSE)</f>
        <v>115.35719999999999</v>
      </c>
      <c r="E158" s="271">
        <f>VLOOKUP($B158,'PetroleumStatistics Table 3B'!$A:$Y,MATCH(E$47,'PetroleumStatistics Table 3B'!$A$9:$G$9,0),FALSE)</f>
        <v>151.4</v>
      </c>
      <c r="F158" s="271">
        <f>VLOOKUP($B158,'PetroleumStatistics Table 3B'!$A:$Y,MATCH(F$47,'PetroleumStatistics Table 3B'!$A$9:$G$9,0),FALSE)</f>
        <v>120.1</v>
      </c>
      <c r="G158" s="271">
        <f>VLOOKUP($B158,'PetroleumStatistics Table 3B'!$A:$Y,MATCH(G$47,'PetroleumStatistics Table 3B'!$A$9:$G$9,0),FALSE)</f>
        <v>474.55719999999997</v>
      </c>
      <c r="H158" s="270">
        <f>VLOOKUP($B158,'PetroleumStatistics Table 3B'!$A:$Y,MATCH(H$47,'PetroleumStatistics Table 3B'!$A$9:$G$9,0),FALSE)</f>
        <v>373</v>
      </c>
      <c r="I158" s="269">
        <f t="shared" si="32"/>
        <v>0.25307802726415279</v>
      </c>
      <c r="J158" s="268">
        <v>2020</v>
      </c>
      <c r="K158" s="267">
        <f t="shared" si="33"/>
        <v>43678</v>
      </c>
      <c r="L158" s="266">
        <v>0.6</v>
      </c>
      <c r="M158" s="265">
        <f t="shared" si="34"/>
        <v>0.25307802726415279</v>
      </c>
      <c r="N158" s="264">
        <f t="shared" si="35"/>
        <v>0.31903424919061396</v>
      </c>
      <c r="O158" s="263">
        <f t="shared" si="36"/>
        <v>0.42788772354523336</v>
      </c>
      <c r="P158" s="262">
        <f t="shared" si="37"/>
        <v>1.0000000000000002</v>
      </c>
      <c r="R158" s="272">
        <f t="shared" si="22"/>
        <v>120.1</v>
      </c>
      <c r="S158" s="554">
        <f t="shared" si="23"/>
        <v>151.4</v>
      </c>
      <c r="T158" s="555">
        <f t="shared" si="24"/>
        <v>203.05719999999999</v>
      </c>
    </row>
    <row r="159" spans="1:20" s="260" customFormat="1" ht="13" x14ac:dyDescent="0.3">
      <c r="A159" s="560"/>
      <c r="B159" s="447">
        <v>43709</v>
      </c>
      <c r="C159" s="272">
        <f>VLOOKUP($B159,'PetroleumStatistics Table 3B'!$A:$Y,MATCH(C$47,'PetroleumStatistics Table 3B'!$A$9:$G$9,0),FALSE)</f>
        <v>83.6</v>
      </c>
      <c r="D159" s="271">
        <f>VLOOKUP($B159,'PetroleumStatistics Table 3B'!$A:$Y,MATCH(D$47,'PetroleumStatistics Table 3B'!$A$9:$G$9,0),FALSE)</f>
        <v>108.58110000000001</v>
      </c>
      <c r="E159" s="271">
        <f>VLOOKUP($B159,'PetroleumStatistics Table 3B'!$A:$Y,MATCH(E$47,'PetroleumStatistics Table 3B'!$A$9:$G$9,0),FALSE)</f>
        <v>142</v>
      </c>
      <c r="F159" s="271">
        <f>VLOOKUP($B159,'PetroleumStatistics Table 3B'!$A:$Y,MATCH(F$47,'PetroleumStatistics Table 3B'!$A$9:$G$9,0),FALSE)</f>
        <v>111</v>
      </c>
      <c r="G159" s="271">
        <f>VLOOKUP($B159,'PetroleumStatistics Table 3B'!$A:$Y,MATCH(G$47,'PetroleumStatistics Table 3B'!$A$9:$G$9,0),FALSE)</f>
        <v>445.18110000000001</v>
      </c>
      <c r="H159" s="270">
        <f>VLOOKUP($B159,'PetroleumStatistics Table 3B'!$A:$Y,MATCH(H$47,'PetroleumStatistics Table 3B'!$A$9:$G$9,0),FALSE)</f>
        <v>349.4</v>
      </c>
      <c r="I159" s="269">
        <f t="shared" si="32"/>
        <v>0.24933673060244471</v>
      </c>
      <c r="J159" s="268">
        <v>2020</v>
      </c>
      <c r="K159" s="267">
        <f t="shared" si="33"/>
        <v>43709</v>
      </c>
      <c r="L159" s="266">
        <v>0.6</v>
      </c>
      <c r="M159" s="265">
        <f t="shared" si="34"/>
        <v>0.24933673060244471</v>
      </c>
      <c r="N159" s="264">
        <f t="shared" si="35"/>
        <v>0.31897131302294729</v>
      </c>
      <c r="O159" s="263">
        <f t="shared" si="36"/>
        <v>0.431691956374608</v>
      </c>
      <c r="P159" s="262">
        <f t="shared" si="37"/>
        <v>1</v>
      </c>
      <c r="R159" s="272">
        <f t="shared" si="22"/>
        <v>111</v>
      </c>
      <c r="S159" s="554">
        <f t="shared" si="23"/>
        <v>142</v>
      </c>
      <c r="T159" s="555">
        <f t="shared" si="24"/>
        <v>192.18110000000001</v>
      </c>
    </row>
    <row r="160" spans="1:20" s="260" customFormat="1" ht="13" x14ac:dyDescent="0.3">
      <c r="A160" s="560"/>
      <c r="B160" s="447">
        <v>43739</v>
      </c>
      <c r="C160" s="272">
        <f>VLOOKUP($B160,'PetroleumStatistics Table 3B'!$A:$Y,MATCH(C$47,'PetroleumStatistics Table 3B'!$A$9:$G$9,0),FALSE)</f>
        <v>87</v>
      </c>
      <c r="D160" s="271">
        <f>VLOOKUP($B160,'PetroleumStatistics Table 3B'!$A:$Y,MATCH(D$47,'PetroleumStatistics Table 3B'!$A$9:$G$9,0),FALSE)</f>
        <v>111.3973</v>
      </c>
      <c r="E160" s="271">
        <f>VLOOKUP($B160,'PetroleumStatistics Table 3B'!$A:$Y,MATCH(E$47,'PetroleumStatistics Table 3B'!$A$9:$G$9,0),FALSE)</f>
        <v>148.6</v>
      </c>
      <c r="F160" s="271">
        <f>VLOOKUP($B160,'PetroleumStatistics Table 3B'!$A:$Y,MATCH(F$47,'PetroleumStatistics Table 3B'!$A$9:$G$9,0),FALSE)</f>
        <v>117.7</v>
      </c>
      <c r="G160" s="271">
        <f>VLOOKUP($B160,'PetroleumStatistics Table 3B'!$A:$Y,MATCH(G$47,'PetroleumStatistics Table 3B'!$A$9:$G$9,0),FALSE)</f>
        <v>464.69729999999998</v>
      </c>
      <c r="H160" s="270">
        <f>VLOOKUP($B160,'PetroleumStatistics Table 3B'!$A:$Y,MATCH(H$47,'PetroleumStatistics Table 3B'!$A$9:$G$9,0),FALSE)</f>
        <v>361.4</v>
      </c>
      <c r="I160" s="269">
        <f t="shared" si="32"/>
        <v>0.25328315873580504</v>
      </c>
      <c r="J160" s="268">
        <v>2020</v>
      </c>
      <c r="K160" s="267">
        <f t="shared" si="33"/>
        <v>43739</v>
      </c>
      <c r="L160" s="266">
        <v>0.6</v>
      </c>
      <c r="M160" s="265">
        <f t="shared" si="34"/>
        <v>0.25328315873580504</v>
      </c>
      <c r="N160" s="264">
        <f t="shared" si="35"/>
        <v>0.31977805767324236</v>
      </c>
      <c r="O160" s="263">
        <f t="shared" si="36"/>
        <v>0.42693878359095266</v>
      </c>
      <c r="P160" s="262">
        <f t="shared" si="37"/>
        <v>1</v>
      </c>
      <c r="R160" s="272">
        <f t="shared" si="22"/>
        <v>117.7</v>
      </c>
      <c r="S160" s="554">
        <f t="shared" si="23"/>
        <v>148.6</v>
      </c>
      <c r="T160" s="555">
        <f t="shared" si="24"/>
        <v>198.3973</v>
      </c>
    </row>
    <row r="161" spans="1:20" s="260" customFormat="1" ht="13" x14ac:dyDescent="0.3">
      <c r="A161" s="560"/>
      <c r="B161" s="447">
        <v>43770</v>
      </c>
      <c r="C161" s="272">
        <f>VLOOKUP($B161,'PetroleumStatistics Table 3B'!$A:$Y,MATCH(C$47,'PetroleumStatistics Table 3B'!$A$9:$G$9,0),FALSE)</f>
        <v>87.2</v>
      </c>
      <c r="D161" s="271">
        <f>VLOOKUP($B161,'PetroleumStatistics Table 3B'!$A:$Y,MATCH(D$47,'PetroleumStatistics Table 3B'!$A$9:$G$9,0),FALSE)</f>
        <v>112.7898</v>
      </c>
      <c r="E161" s="271">
        <f>VLOOKUP($B161,'PetroleumStatistics Table 3B'!$A:$Y,MATCH(E$47,'PetroleumStatistics Table 3B'!$A$9:$G$9,0),FALSE)</f>
        <v>150.80000000000001</v>
      </c>
      <c r="F161" s="271">
        <f>VLOOKUP($B161,'PetroleumStatistics Table 3B'!$A:$Y,MATCH(F$47,'PetroleumStatistics Table 3B'!$A$9:$G$9,0),FALSE)</f>
        <v>120</v>
      </c>
      <c r="G161" s="271">
        <f>VLOOKUP($B161,'PetroleumStatistics Table 3B'!$A:$Y,MATCH(G$47,'PetroleumStatistics Table 3B'!$A$9:$G$9,0),FALSE)</f>
        <v>470.78980000000001</v>
      </c>
      <c r="H161" s="270">
        <f>VLOOKUP($B161,'PetroleumStatistics Table 3B'!$A:$Y,MATCH(H$47,'PetroleumStatistics Table 3B'!$A$9:$G$9,0),FALSE)</f>
        <v>366.8</v>
      </c>
      <c r="I161" s="269">
        <f t="shared" si="32"/>
        <v>0.25489082388785822</v>
      </c>
      <c r="J161" s="268">
        <v>2020</v>
      </c>
      <c r="K161" s="267">
        <f t="shared" si="33"/>
        <v>43770</v>
      </c>
      <c r="L161" s="266">
        <v>0.6</v>
      </c>
      <c r="M161" s="265">
        <f t="shared" si="34"/>
        <v>0.25489082388785822</v>
      </c>
      <c r="N161" s="264">
        <f t="shared" si="35"/>
        <v>0.32031280201907519</v>
      </c>
      <c r="O161" s="263">
        <f t="shared" si="36"/>
        <v>0.42479637409306659</v>
      </c>
      <c r="P161" s="262">
        <f t="shared" si="37"/>
        <v>1</v>
      </c>
      <c r="R161" s="272">
        <f t="shared" si="22"/>
        <v>120</v>
      </c>
      <c r="S161" s="554">
        <f t="shared" si="23"/>
        <v>150.80000000000001</v>
      </c>
      <c r="T161" s="555">
        <f t="shared" si="24"/>
        <v>199.9898</v>
      </c>
    </row>
    <row r="162" spans="1:20" s="260" customFormat="1" ht="13" x14ac:dyDescent="0.3">
      <c r="A162" s="560"/>
      <c r="B162" s="447">
        <v>43800</v>
      </c>
      <c r="C162" s="272">
        <f>VLOOKUP($B162,'PetroleumStatistics Table 3B'!$A:$Y,MATCH(C$47,'PetroleumStatistics Table 3B'!$A$9:$G$9,0),FALSE)</f>
        <v>89.8</v>
      </c>
      <c r="D162" s="271">
        <f>VLOOKUP($B162,'PetroleumStatistics Table 3B'!$A:$Y,MATCH(D$47,'PetroleumStatistics Table 3B'!$A$9:$G$9,0),FALSE)</f>
        <v>114.9838</v>
      </c>
      <c r="E162" s="271">
        <f>VLOOKUP($B162,'PetroleumStatistics Table 3B'!$A:$Y,MATCH(E$47,'PetroleumStatistics Table 3B'!$A$9:$G$9,0),FALSE)</f>
        <v>153.69999999999999</v>
      </c>
      <c r="F162" s="271">
        <f>VLOOKUP($B162,'PetroleumStatistics Table 3B'!$A:$Y,MATCH(F$47,'PetroleumStatistics Table 3B'!$A$9:$G$9,0),FALSE)</f>
        <v>122.3</v>
      </c>
      <c r="G162" s="271">
        <f>VLOOKUP($B162,'PetroleumStatistics Table 3B'!$A:$Y,MATCH(G$47,'PetroleumStatistics Table 3B'!$A$9:$G$9,0),FALSE)</f>
        <v>480.78379999999999</v>
      </c>
      <c r="H162" s="270">
        <f>VLOOKUP($B162,'PetroleumStatistics Table 3B'!$A:$Y,MATCH(H$47,'PetroleumStatistics Table 3B'!$A$9:$G$9,0),FALSE)</f>
        <v>374</v>
      </c>
      <c r="I162" s="269">
        <f t="shared" si="32"/>
        <v>0.25437629138086598</v>
      </c>
      <c r="J162" s="268">
        <v>2020</v>
      </c>
      <c r="K162" s="267">
        <f t="shared" si="33"/>
        <v>43800</v>
      </c>
      <c r="L162" s="266">
        <v>0.6</v>
      </c>
      <c r="M162" s="265">
        <f t="shared" si="34"/>
        <v>0.25437629138086598</v>
      </c>
      <c r="N162" s="264">
        <f t="shared" si="35"/>
        <v>0.31968631222599431</v>
      </c>
      <c r="O162" s="263">
        <f t="shared" si="36"/>
        <v>0.42593739639313971</v>
      </c>
      <c r="P162" s="262">
        <f t="shared" si="37"/>
        <v>1</v>
      </c>
      <c r="R162" s="272">
        <f t="shared" si="22"/>
        <v>122.3</v>
      </c>
      <c r="S162" s="554">
        <f t="shared" si="23"/>
        <v>153.69999999999999</v>
      </c>
      <c r="T162" s="555">
        <f t="shared" si="24"/>
        <v>204.78379999999999</v>
      </c>
    </row>
    <row r="163" spans="1:20" ht="13" x14ac:dyDescent="0.3">
      <c r="A163" s="559"/>
      <c r="B163" s="447">
        <v>43831</v>
      </c>
      <c r="C163" s="272">
        <f>VLOOKUP($B163,'PetroleumStatistics Table 3B'!$A:$Y,MATCH(C$47,'PetroleumStatistics Table 3B'!$A$9:$G$9,0),FALSE)</f>
        <v>81.099999999999994</v>
      </c>
      <c r="D163" s="271">
        <f>VLOOKUP($B163,'PetroleumStatistics Table 3B'!$A:$Y,MATCH(D$47,'PetroleumStatistics Table 3B'!$A$9:$G$9,0),FALSE)</f>
        <v>105.1065</v>
      </c>
      <c r="E163" s="271">
        <f>VLOOKUP($B163,'PetroleumStatistics Table 3B'!$A:$Y,MATCH(E$47,'PetroleumStatistics Table 3B'!$A$9:$G$9,0),FALSE)</f>
        <v>139.80000000000001</v>
      </c>
      <c r="F163" s="271">
        <f>VLOOKUP($B163,'PetroleumStatistics Table 3B'!$A:$Y,MATCH(F$47,'PetroleumStatistics Table 3B'!$A$9:$G$9,0),FALSE)</f>
        <v>109</v>
      </c>
      <c r="G163" s="271">
        <f>VLOOKUP($B163,'PetroleumStatistics Table 3B'!$A:$Y,MATCH(G$47,'PetroleumStatistics Table 3B'!$A$9:$G$9,0),FALSE)</f>
        <v>435.00650000000002</v>
      </c>
      <c r="H163" s="270">
        <f>VLOOKUP($B163,'PetroleumStatistics Table 3B'!$A:$Y,MATCH(H$47,'PetroleumStatistics Table 3B'!$A$9:$G$9,0),FALSE)</f>
        <v>338.3</v>
      </c>
      <c r="I163" s="269">
        <f t="shared" si="32"/>
        <v>0.25057096847978133</v>
      </c>
      <c r="J163" s="268">
        <v>2020</v>
      </c>
      <c r="K163" s="267">
        <f t="shared" si="33"/>
        <v>43831</v>
      </c>
      <c r="L163" s="266">
        <v>0.6</v>
      </c>
      <c r="M163" s="265">
        <f t="shared" si="34"/>
        <v>0.25057096847978133</v>
      </c>
      <c r="N163" s="264">
        <f t="shared" si="35"/>
        <v>0.32137450819700397</v>
      </c>
      <c r="O163" s="263">
        <f t="shared" si="36"/>
        <v>0.4280545233232147</v>
      </c>
      <c r="P163" s="262">
        <f t="shared" si="37"/>
        <v>1</v>
      </c>
      <c r="R163" s="272">
        <f t="shared" si="22"/>
        <v>109</v>
      </c>
      <c r="S163" s="554">
        <f t="shared" si="23"/>
        <v>139.80000000000001</v>
      </c>
      <c r="T163" s="555">
        <f t="shared" si="24"/>
        <v>186.20650000000001</v>
      </c>
    </row>
    <row r="164" spans="1:20" ht="13" x14ac:dyDescent="0.3">
      <c r="A164" s="559"/>
      <c r="B164" s="447">
        <v>43862</v>
      </c>
      <c r="C164" s="272">
        <f>VLOOKUP($B164,'PetroleumStatistics Table 3B'!$A:$Y,MATCH(C$47,'PetroleumStatistics Table 3B'!$A$9:$G$9,0),FALSE)</f>
        <v>82.4</v>
      </c>
      <c r="D164" s="271">
        <f>VLOOKUP($B164,'PetroleumStatistics Table 3B'!$A:$Y,MATCH(D$47,'PetroleumStatistics Table 3B'!$A$9:$G$9,0),FALSE)</f>
        <v>107.48699999999999</v>
      </c>
      <c r="E164" s="271">
        <f>VLOOKUP($B164,'PetroleumStatistics Table 3B'!$A:$Y,MATCH(E$47,'PetroleumStatistics Table 3B'!$A$9:$G$9,0),FALSE)</f>
        <v>141.69999999999999</v>
      </c>
      <c r="F164" s="271">
        <f>VLOOKUP($B164,'PetroleumStatistics Table 3B'!$A:$Y,MATCH(F$47,'PetroleumStatistics Table 3B'!$A$9:$G$9,0),FALSE)</f>
        <v>111.5</v>
      </c>
      <c r="G164" s="271">
        <f>VLOOKUP($B164,'PetroleumStatistics Table 3B'!$A:$Y,MATCH(G$47,'PetroleumStatistics Table 3B'!$A$9:$G$9,0),FALSE)</f>
        <v>443.08699999999999</v>
      </c>
      <c r="H164" s="270">
        <f>VLOOKUP($B164,'PetroleumStatistics Table 3B'!$A:$Y,MATCH(H$47,'PetroleumStatistics Table 3B'!$A$9:$G$9,0),FALSE)</f>
        <v>346.3</v>
      </c>
      <c r="I164" s="269">
        <f t="shared" si="32"/>
        <v>0.25164358241158058</v>
      </c>
      <c r="J164" s="268">
        <v>2020</v>
      </c>
      <c r="K164" s="267">
        <f t="shared" si="33"/>
        <v>43862</v>
      </c>
      <c r="L164" s="266">
        <v>0.6</v>
      </c>
      <c r="M164" s="265">
        <f t="shared" si="34"/>
        <v>0.25164358241158058</v>
      </c>
      <c r="N164" s="264">
        <f t="shared" si="35"/>
        <v>0.31980175450870818</v>
      </c>
      <c r="O164" s="263">
        <f t="shared" si="36"/>
        <v>0.42855466307971124</v>
      </c>
      <c r="P164" s="262">
        <f t="shared" si="37"/>
        <v>1</v>
      </c>
      <c r="R164" s="272">
        <f t="shared" si="22"/>
        <v>111.5</v>
      </c>
      <c r="S164" s="554">
        <f t="shared" si="23"/>
        <v>141.69999999999999</v>
      </c>
      <c r="T164" s="555">
        <f t="shared" si="24"/>
        <v>189.887</v>
      </c>
    </row>
    <row r="165" spans="1:20" ht="13" x14ac:dyDescent="0.3">
      <c r="A165" s="559"/>
      <c r="B165" s="447">
        <v>43891</v>
      </c>
      <c r="C165" s="272">
        <f>VLOOKUP($B165,'PetroleumStatistics Table 3B'!$A:$Y,MATCH(C$47,'PetroleumStatistics Table 3B'!$A$9:$G$9,0),FALSE)</f>
        <v>80.3</v>
      </c>
      <c r="D165" s="271">
        <f>VLOOKUP($B165,'PetroleumStatistics Table 3B'!$A:$Y,MATCH(D$47,'PetroleumStatistics Table 3B'!$A$9:$G$9,0),FALSE)</f>
        <v>111.08760000000001</v>
      </c>
      <c r="E165" s="271">
        <f>VLOOKUP($B165,'PetroleumStatistics Table 3B'!$A:$Y,MATCH(E$47,'PetroleumStatistics Table 3B'!$A$9:$G$9,0),FALSE)</f>
        <v>137.9</v>
      </c>
      <c r="F165" s="271">
        <f>VLOOKUP($B165,'PetroleumStatistics Table 3B'!$A:$Y,MATCH(F$47,'PetroleumStatistics Table 3B'!$A$9:$G$9,0),FALSE)</f>
        <v>104</v>
      </c>
      <c r="G165" s="271">
        <f>VLOOKUP($B165,'PetroleumStatistics Table 3B'!$A:$Y,MATCH(G$47,'PetroleumStatistics Table 3B'!$A$9:$G$9,0),FALSE)</f>
        <v>433.2876</v>
      </c>
      <c r="H165" s="270">
        <f>VLOOKUP($B165,'PetroleumStatistics Table 3B'!$A:$Y,MATCH(H$47,'PetroleumStatistics Table 3B'!$A$9:$G$9,0),FALSE)</f>
        <v>334.8</v>
      </c>
      <c r="I165" s="269">
        <f t="shared" si="32"/>
        <v>0.24002533190425943</v>
      </c>
      <c r="J165" s="268">
        <f t="shared" ref="J165:J175" si="38">J164</f>
        <v>2020</v>
      </c>
      <c r="K165" s="267">
        <f t="shared" si="33"/>
        <v>43891</v>
      </c>
      <c r="L165" s="266">
        <v>0.6</v>
      </c>
      <c r="M165" s="265">
        <f t="shared" si="34"/>
        <v>0.24002533190425943</v>
      </c>
      <c r="N165" s="264">
        <f t="shared" si="35"/>
        <v>0.31826435836151323</v>
      </c>
      <c r="O165" s="263">
        <f t="shared" si="36"/>
        <v>0.44171030973422737</v>
      </c>
      <c r="P165" s="262">
        <f t="shared" si="37"/>
        <v>1</v>
      </c>
      <c r="R165" s="272">
        <f t="shared" si="22"/>
        <v>104</v>
      </c>
      <c r="S165" s="554">
        <f t="shared" si="23"/>
        <v>137.9</v>
      </c>
      <c r="T165" s="555">
        <f t="shared" si="24"/>
        <v>191.38760000000002</v>
      </c>
    </row>
    <row r="166" spans="1:20" ht="13" x14ac:dyDescent="0.3">
      <c r="A166" s="559"/>
      <c r="B166" s="447">
        <v>43922</v>
      </c>
      <c r="C166" s="272">
        <f>VLOOKUP($B166,'PetroleumStatistics Table 3B'!$A:$Y,MATCH(C$47,'PetroleumStatistics Table 3B'!$A$9:$G$9,0),FALSE)</f>
        <v>45.9</v>
      </c>
      <c r="D166" s="271">
        <f>VLOOKUP($B166,'PetroleumStatistics Table 3B'!$A:$Y,MATCH(D$47,'PetroleumStatistics Table 3B'!$A$9:$G$9,0),FALSE)</f>
        <v>69.687300000000008</v>
      </c>
      <c r="E166" s="271">
        <f>VLOOKUP($B166,'PetroleumStatistics Table 3B'!$A:$Y,MATCH(E$47,'PetroleumStatistics Table 3B'!$A$9:$G$9,0),FALSE)</f>
        <v>89.2</v>
      </c>
      <c r="F166" s="271">
        <f>VLOOKUP($B166,'PetroleumStatistics Table 3B'!$A:$Y,MATCH(F$47,'PetroleumStatistics Table 3B'!$A$9:$G$9,0),FALSE)</f>
        <v>52.1</v>
      </c>
      <c r="G166" s="271">
        <f>VLOOKUP($B166,'PetroleumStatistics Table 3B'!$A:$Y,MATCH(G$47,'PetroleumStatistics Table 3B'!$A$9:$G$9,0),FALSE)</f>
        <v>256.88730000000004</v>
      </c>
      <c r="H166" s="270">
        <f>VLOOKUP($B166,'PetroleumStatistics Table 3B'!$A:$Y,MATCH(H$47,'PetroleumStatistics Table 3B'!$A$9:$G$9,0),FALSE)</f>
        <v>181.4</v>
      </c>
      <c r="I166" s="269">
        <f t="shared" si="32"/>
        <v>0.20281267310606632</v>
      </c>
      <c r="J166" s="268">
        <f t="shared" si="38"/>
        <v>2020</v>
      </c>
      <c r="K166" s="267">
        <f t="shared" si="33"/>
        <v>43922</v>
      </c>
      <c r="L166" s="266">
        <v>0.6</v>
      </c>
      <c r="M166" s="265">
        <f t="shared" si="34"/>
        <v>0.20281267310606632</v>
      </c>
      <c r="N166" s="264">
        <f t="shared" si="35"/>
        <v>0.34723398159426327</v>
      </c>
      <c r="O166" s="263">
        <f t="shared" si="36"/>
        <v>0.44995334529967024</v>
      </c>
      <c r="P166" s="262">
        <f t="shared" si="37"/>
        <v>0.99999999999999978</v>
      </c>
      <c r="R166" s="272">
        <f t="shared" si="22"/>
        <v>52.1</v>
      </c>
      <c r="S166" s="554">
        <f t="shared" si="23"/>
        <v>89.2</v>
      </c>
      <c r="T166" s="555">
        <f t="shared" si="24"/>
        <v>115.5873</v>
      </c>
    </row>
    <row r="167" spans="1:20" ht="13" x14ac:dyDescent="0.3">
      <c r="A167" s="559"/>
      <c r="B167" s="447">
        <v>43952</v>
      </c>
      <c r="C167" s="272">
        <f>VLOOKUP($B167,'PetroleumStatistics Table 3B'!$A:$Y,MATCH(C$47,'PetroleumStatistics Table 3B'!$A$9:$G$9,0),FALSE)</f>
        <v>56.8</v>
      </c>
      <c r="D167" s="271">
        <f>VLOOKUP($B167,'PetroleumStatistics Table 3B'!$A:$Y,MATCH(D$47,'PetroleumStatistics Table 3B'!$A$9:$G$9,0),FALSE)</f>
        <v>96.15</v>
      </c>
      <c r="E167" s="271">
        <f>VLOOKUP($B167,'PetroleumStatistics Table 3B'!$A:$Y,MATCH(E$47,'PetroleumStatistics Table 3B'!$A$9:$G$9,0),FALSE)</f>
        <v>122.5</v>
      </c>
      <c r="F167" s="271">
        <f>VLOOKUP($B167,'PetroleumStatistics Table 3B'!$A:$Y,MATCH(F$47,'PetroleumStatistics Table 3B'!$A$9:$G$9,0),FALSE)</f>
        <v>73.400000000000006</v>
      </c>
      <c r="G167" s="271">
        <f>VLOOKUP($B167,'PetroleumStatistics Table 3B'!$A:$Y,MATCH(G$47,'PetroleumStatistics Table 3B'!$A$9:$G$9,0),FALSE)</f>
        <v>348.85</v>
      </c>
      <c r="H167" s="270">
        <f>VLOOKUP($B167,'PetroleumStatistics Table 3B'!$A:$Y,MATCH(H$47,'PetroleumStatistics Table 3B'!$A$9:$G$9,0),FALSE)</f>
        <v>256.89999999999998</v>
      </c>
      <c r="I167" s="269">
        <f t="shared" si="32"/>
        <v>0.21040561846065645</v>
      </c>
      <c r="J167" s="268">
        <f t="shared" si="38"/>
        <v>2020</v>
      </c>
      <c r="K167" s="267">
        <f t="shared" si="33"/>
        <v>43952</v>
      </c>
      <c r="L167" s="266">
        <v>0.6</v>
      </c>
      <c r="M167" s="265">
        <f t="shared" si="34"/>
        <v>0.21040561846065645</v>
      </c>
      <c r="N167" s="264">
        <f t="shared" si="35"/>
        <v>0.35115379102766231</v>
      </c>
      <c r="O167" s="263">
        <f t="shared" si="36"/>
        <v>0.43844059051168116</v>
      </c>
      <c r="P167" s="262">
        <f t="shared" si="37"/>
        <v>0.99999999999999989</v>
      </c>
      <c r="R167" s="272">
        <f t="shared" si="22"/>
        <v>73.400000000000006</v>
      </c>
      <c r="S167" s="554">
        <f t="shared" si="23"/>
        <v>122.5</v>
      </c>
      <c r="T167" s="555">
        <f t="shared" si="24"/>
        <v>152.94999999999999</v>
      </c>
    </row>
    <row r="168" spans="1:20" ht="13" x14ac:dyDescent="0.3">
      <c r="A168" s="559"/>
      <c r="B168" s="447">
        <v>43983</v>
      </c>
      <c r="C168" s="272">
        <f>VLOOKUP($B168,'PetroleumStatistics Table 3B'!$A:$Y,MATCH(C$47,'PetroleumStatistics Table 3B'!$A$9:$G$9,0),FALSE)</f>
        <v>63.9</v>
      </c>
      <c r="D168" s="271">
        <f>VLOOKUP($B168,'PetroleumStatistics Table 3B'!$A:$Y,MATCH(D$47,'PetroleumStatistics Table 3B'!$A$9:$G$9,0),FALSE)</f>
        <v>108.5625</v>
      </c>
      <c r="E168" s="271">
        <f>VLOOKUP($B168,'PetroleumStatistics Table 3B'!$A:$Y,MATCH(E$47,'PetroleumStatistics Table 3B'!$A$9:$G$9,0),FALSE)</f>
        <v>137.6</v>
      </c>
      <c r="F168" s="271">
        <f>VLOOKUP($B168,'PetroleumStatistics Table 3B'!$A:$Y,MATCH(F$47,'PetroleumStatistics Table 3B'!$A$9:$G$9,0),FALSE)</f>
        <v>83.8</v>
      </c>
      <c r="G168" s="271">
        <f>VLOOKUP($B168,'PetroleumStatistics Table 3B'!$A:$Y,MATCH(G$47,'PetroleumStatistics Table 3B'!$A$9:$G$9,0),FALSE)</f>
        <v>393.86250000000001</v>
      </c>
      <c r="H168" s="270">
        <f>VLOOKUP($B168,'PetroleumStatistics Table 3B'!$A:$Y,MATCH(H$47,'PetroleumStatistics Table 3B'!$A$9:$G$9,0),FALSE)</f>
        <v>292</v>
      </c>
      <c r="I168" s="269">
        <f t="shared" si="32"/>
        <v>0.21276460693770033</v>
      </c>
      <c r="J168" s="268">
        <f t="shared" si="38"/>
        <v>2020</v>
      </c>
      <c r="K168" s="267">
        <f t="shared" si="33"/>
        <v>43983</v>
      </c>
      <c r="L168" s="266">
        <v>0.6</v>
      </c>
      <c r="M168" s="265">
        <f t="shared" si="34"/>
        <v>0.21276460693770033</v>
      </c>
      <c r="N168" s="264">
        <f t="shared" si="35"/>
        <v>0.34936050017455328</v>
      </c>
      <c r="O168" s="263">
        <f t="shared" si="36"/>
        <v>0.43787489288774634</v>
      </c>
      <c r="P168" s="262">
        <f t="shared" si="37"/>
        <v>1</v>
      </c>
      <c r="R168" s="272">
        <f t="shared" si="22"/>
        <v>83.8</v>
      </c>
      <c r="S168" s="554">
        <f t="shared" si="23"/>
        <v>137.6</v>
      </c>
      <c r="T168" s="555">
        <f t="shared" si="24"/>
        <v>172.46250000000001</v>
      </c>
    </row>
    <row r="169" spans="1:20" ht="13" x14ac:dyDescent="0.3">
      <c r="A169" s="559"/>
      <c r="B169" s="447">
        <v>44013</v>
      </c>
      <c r="C169" s="272">
        <f>VLOOKUP($B169,'PetroleumStatistics Table 3B'!$A:$Y,MATCH(C$47,'PetroleumStatistics Table 3B'!$A$9:$G$9,0),FALSE)</f>
        <v>71.3</v>
      </c>
      <c r="D169" s="271">
        <f>VLOOKUP($B169,'PetroleumStatistics Table 3B'!$A:$Y,MATCH(D$47,'PetroleumStatistics Table 3B'!$A$9:$G$9,0),FALSE)</f>
        <v>115.12589999999999</v>
      </c>
      <c r="E169" s="271">
        <f>VLOOKUP($B169,'PetroleumStatistics Table 3B'!$A:$Y,MATCH(E$47,'PetroleumStatistics Table 3B'!$A$9:$G$9,0),FALSE)</f>
        <v>147.6</v>
      </c>
      <c r="F169" s="271">
        <f>VLOOKUP($B169,'PetroleumStatistics Table 3B'!$A:$Y,MATCH(F$47,'PetroleumStatistics Table 3B'!$A$9:$G$9,0),FALSE)</f>
        <v>88.5</v>
      </c>
      <c r="G169" s="271">
        <f>VLOOKUP($B169,'PetroleumStatistics Table 3B'!$A:$Y,MATCH(G$47,'PetroleumStatistics Table 3B'!$A$9:$G$9,0),FALSE)</f>
        <v>422.52589999999998</v>
      </c>
      <c r="H169" s="270">
        <f>VLOOKUP($B169,'PetroleumStatistics Table 3B'!$A:$Y,MATCH(H$47,'PetroleumStatistics Table 3B'!$A$9:$G$9,0),FALSE)</f>
        <v>322.3</v>
      </c>
      <c r="I169" s="269">
        <f t="shared" si="32"/>
        <v>0.20945461568154758</v>
      </c>
      <c r="J169" s="268">
        <v>2021</v>
      </c>
      <c r="K169" s="267">
        <f t="shared" si="33"/>
        <v>44013</v>
      </c>
      <c r="L169" s="266">
        <v>0.6</v>
      </c>
      <c r="M169" s="265">
        <f t="shared" si="34"/>
        <v>0.20945461568154758</v>
      </c>
      <c r="N169" s="264">
        <f t="shared" si="35"/>
        <v>0.34932769801803865</v>
      </c>
      <c r="O169" s="263">
        <f t="shared" si="36"/>
        <v>0.44121768630041375</v>
      </c>
      <c r="P169" s="262">
        <f t="shared" si="37"/>
        <v>1</v>
      </c>
      <c r="R169" s="272">
        <f t="shared" si="22"/>
        <v>88.5</v>
      </c>
      <c r="S169" s="554">
        <f t="shared" si="23"/>
        <v>147.6</v>
      </c>
      <c r="T169" s="555">
        <f t="shared" si="24"/>
        <v>186.42589999999998</v>
      </c>
    </row>
    <row r="170" spans="1:20" ht="13" x14ac:dyDescent="0.3">
      <c r="A170" s="559"/>
      <c r="B170" s="447">
        <v>44044</v>
      </c>
      <c r="C170" s="272">
        <f>VLOOKUP($B170,'PetroleumStatistics Table 3B'!$A:$Y,MATCH(C$47,'PetroleumStatistics Table 3B'!$A$9:$G$9,0),FALSE)</f>
        <v>70.2</v>
      </c>
      <c r="D170" s="271">
        <f>VLOOKUP($B170,'PetroleumStatistics Table 3B'!$A:$Y,MATCH(D$47,'PetroleumStatistics Table 3B'!$A$9:$G$9,0),FALSE)</f>
        <v>117.714</v>
      </c>
      <c r="E170" s="271">
        <f>VLOOKUP($B170,'PetroleumStatistics Table 3B'!$A:$Y,MATCH(E$47,'PetroleumStatistics Table 3B'!$A$9:$G$9,0),FALSE)</f>
        <v>143.9</v>
      </c>
      <c r="F170" s="271">
        <f>VLOOKUP($B170,'PetroleumStatistics Table 3B'!$A:$Y,MATCH(F$47,'PetroleumStatistics Table 3B'!$A$9:$G$9,0),FALSE)</f>
        <v>87.9</v>
      </c>
      <c r="G170" s="271">
        <f>VLOOKUP($B170,'PetroleumStatistics Table 3B'!$A:$Y,MATCH(G$47,'PetroleumStatistics Table 3B'!$A$9:$G$9,0),FALSE)</f>
        <v>419.71399999999994</v>
      </c>
      <c r="H170" s="270">
        <f>VLOOKUP($B170,'PetroleumStatistics Table 3B'!$A:$Y,MATCH(H$47,'PetroleumStatistics Table 3B'!$A$9:$G$9,0),FALSE)</f>
        <v>320.60000000000002</v>
      </c>
      <c r="I170" s="269">
        <f t="shared" si="32"/>
        <v>0.20942832500226349</v>
      </c>
      <c r="J170" s="268">
        <f t="shared" si="38"/>
        <v>2021</v>
      </c>
      <c r="K170" s="267">
        <f t="shared" si="33"/>
        <v>44044</v>
      </c>
      <c r="L170" s="266">
        <v>0.6</v>
      </c>
      <c r="M170" s="265">
        <f t="shared" si="34"/>
        <v>0.20942832500226349</v>
      </c>
      <c r="N170" s="264">
        <f t="shared" si="35"/>
        <v>0.34285251385467252</v>
      </c>
      <c r="O170" s="263">
        <f t="shared" si="36"/>
        <v>0.44771916114306409</v>
      </c>
      <c r="P170" s="262">
        <f t="shared" si="37"/>
        <v>1</v>
      </c>
      <c r="R170" s="272">
        <f t="shared" si="22"/>
        <v>87.9</v>
      </c>
      <c r="S170" s="554">
        <f t="shared" si="23"/>
        <v>143.9</v>
      </c>
      <c r="T170" s="555">
        <f t="shared" si="24"/>
        <v>187.91399999999999</v>
      </c>
    </row>
    <row r="171" spans="1:20" ht="13" x14ac:dyDescent="0.3">
      <c r="A171" s="559"/>
      <c r="B171" s="447">
        <v>44075</v>
      </c>
      <c r="C171" s="272">
        <f>VLOOKUP($B171,'PetroleumStatistics Table 3B'!$A:$Y,MATCH(C$47,'PetroleumStatistics Table 3B'!$A$9:$G$9,0),FALSE)</f>
        <v>73</v>
      </c>
      <c r="D171" s="271">
        <f>VLOOKUP($B171,'PetroleumStatistics Table 3B'!$A:$Y,MATCH(D$47,'PetroleumStatistics Table 3B'!$A$9:$G$9,0),FALSE)</f>
        <v>121.816</v>
      </c>
      <c r="E171" s="271">
        <f>VLOOKUP($B171,'PetroleumStatistics Table 3B'!$A:$Y,MATCH(E$47,'PetroleumStatistics Table 3B'!$A$9:$G$9,0),FALSE)</f>
        <v>141.69999999999999</v>
      </c>
      <c r="F171" s="271">
        <f>VLOOKUP($B171,'PetroleumStatistics Table 3B'!$A:$Y,MATCH(F$47,'PetroleumStatistics Table 3B'!$A$9:$G$9,0),FALSE)</f>
        <v>89.3</v>
      </c>
      <c r="G171" s="271">
        <f>VLOOKUP($B171,'PetroleumStatistics Table 3B'!$A:$Y,MATCH(G$47,'PetroleumStatistics Table 3B'!$A$9:$G$9,0),FALSE)</f>
        <v>425.81599999999997</v>
      </c>
      <c r="H171" s="270">
        <f>VLOOKUP($B171,'PetroleumStatistics Table 3B'!$A:$Y,MATCH(H$47,'PetroleumStatistics Table 3B'!$A$9:$G$9,0),FALSE)</f>
        <v>325.3</v>
      </c>
      <c r="I171" s="269">
        <f t="shared" si="32"/>
        <v>0.20971499426982548</v>
      </c>
      <c r="J171" s="268">
        <f t="shared" si="38"/>
        <v>2021</v>
      </c>
      <c r="K171" s="267">
        <f t="shared" si="33"/>
        <v>44075</v>
      </c>
      <c r="L171" s="266">
        <v>0.6</v>
      </c>
      <c r="M171" s="265">
        <f t="shared" si="34"/>
        <v>0.20971499426982548</v>
      </c>
      <c r="N171" s="264">
        <f t="shared" si="35"/>
        <v>0.33277284085144759</v>
      </c>
      <c r="O171" s="263">
        <f t="shared" si="36"/>
        <v>0.45751216487872698</v>
      </c>
      <c r="P171" s="262">
        <f t="shared" si="37"/>
        <v>1</v>
      </c>
      <c r="R171" s="272">
        <f t="shared" si="22"/>
        <v>89.3</v>
      </c>
      <c r="S171" s="554">
        <f t="shared" si="23"/>
        <v>141.69999999999999</v>
      </c>
      <c r="T171" s="555">
        <f t="shared" si="24"/>
        <v>194.816</v>
      </c>
    </row>
    <row r="172" spans="1:20" ht="13" x14ac:dyDescent="0.3">
      <c r="A172" s="559"/>
      <c r="B172" s="447">
        <v>44105</v>
      </c>
      <c r="C172" s="272">
        <f>VLOOKUP($B172,'PetroleumStatistics Table 3B'!$A:$Y,MATCH(C$47,'PetroleumStatistics Table 3B'!$A$9:$G$9,0),FALSE)</f>
        <v>74.400000000000006</v>
      </c>
      <c r="D172" s="271">
        <f>VLOOKUP($B172,'PetroleumStatistics Table 3B'!$A:$Y,MATCH(D$47,'PetroleumStatistics Table 3B'!$A$9:$G$9,0),FALSE)</f>
        <v>124.79130000000001</v>
      </c>
      <c r="E172" s="271">
        <f>VLOOKUP($B172,'PetroleumStatistics Table 3B'!$A:$Y,MATCH(E$47,'PetroleumStatistics Table 3B'!$A$9:$G$9,0),FALSE)</f>
        <v>145.1</v>
      </c>
      <c r="F172" s="271">
        <f>VLOOKUP($B172,'PetroleumStatistics Table 3B'!$A:$Y,MATCH(F$47,'PetroleumStatistics Table 3B'!$A$9:$G$9,0),FALSE)</f>
        <v>90</v>
      </c>
      <c r="G172" s="271">
        <f>VLOOKUP($B172,'PetroleumStatistics Table 3B'!$A:$Y,MATCH(G$47,'PetroleumStatistics Table 3B'!$A$9:$G$9,0),FALSE)</f>
        <v>434.29129999999998</v>
      </c>
      <c r="H172" s="270">
        <f>VLOOKUP($B172,'PetroleumStatistics Table 3B'!$A:$Y,MATCH(H$47,'PetroleumStatistics Table 3B'!$A$9:$G$9,0),FALSE)</f>
        <v>335</v>
      </c>
      <c r="I172" s="269">
        <f t="shared" si="32"/>
        <v>0.20723417669200375</v>
      </c>
      <c r="J172" s="268">
        <f t="shared" si="38"/>
        <v>2021</v>
      </c>
      <c r="K172" s="267">
        <f t="shared" si="33"/>
        <v>44105</v>
      </c>
      <c r="L172" s="266">
        <v>0.6</v>
      </c>
      <c r="M172" s="265">
        <f t="shared" si="34"/>
        <v>0.20723417669200375</v>
      </c>
      <c r="N172" s="264">
        <f t="shared" si="35"/>
        <v>0.33410754486677491</v>
      </c>
      <c r="O172" s="263">
        <f t="shared" si="36"/>
        <v>0.45865827844122142</v>
      </c>
      <c r="P172" s="262">
        <f t="shared" si="37"/>
        <v>1</v>
      </c>
      <c r="R172" s="272">
        <f t="shared" si="22"/>
        <v>90</v>
      </c>
      <c r="S172" s="554">
        <f t="shared" si="23"/>
        <v>145.1</v>
      </c>
      <c r="T172" s="555">
        <f t="shared" si="24"/>
        <v>199.19130000000001</v>
      </c>
    </row>
    <row r="173" spans="1:20" ht="13" x14ac:dyDescent="0.3">
      <c r="A173" s="559"/>
      <c r="B173" s="447">
        <v>44136</v>
      </c>
      <c r="C173" s="272">
        <f>VLOOKUP($B173,'PetroleumStatistics Table 3B'!$A:$Y,MATCH(C$47,'PetroleumStatistics Table 3B'!$A$9:$G$9,0),FALSE)</f>
        <v>75.599999999999994</v>
      </c>
      <c r="D173" s="271">
        <f>VLOOKUP($B173,'PetroleumStatistics Table 3B'!$A:$Y,MATCH(D$47,'PetroleumStatistics Table 3B'!$A$9:$G$9,0),FALSE)</f>
        <v>125.6125</v>
      </c>
      <c r="E173" s="271">
        <f>VLOOKUP($B173,'PetroleumStatistics Table 3B'!$A:$Y,MATCH(E$47,'PetroleumStatistics Table 3B'!$A$9:$G$9,0),FALSE)</f>
        <v>146.6</v>
      </c>
      <c r="F173" s="271">
        <f>VLOOKUP($B173,'PetroleumStatistics Table 3B'!$A:$Y,MATCH(F$47,'PetroleumStatistics Table 3B'!$A$9:$G$9,0),FALSE)</f>
        <v>91.7</v>
      </c>
      <c r="G173" s="271">
        <f>VLOOKUP($B173,'PetroleumStatistics Table 3B'!$A:$Y,MATCH(G$47,'PetroleumStatistics Table 3B'!$A$9:$G$9,0),FALSE)</f>
        <v>439.51249999999999</v>
      </c>
      <c r="H173" s="270">
        <f>VLOOKUP($B173,'PetroleumStatistics Table 3B'!$A:$Y,MATCH(H$47,'PetroleumStatistics Table 3B'!$A$9:$G$9,0),FALSE)</f>
        <v>335</v>
      </c>
      <c r="I173" s="269">
        <f t="shared" si="32"/>
        <v>0.20864025482779217</v>
      </c>
      <c r="J173" s="268">
        <f t="shared" si="38"/>
        <v>2021</v>
      </c>
      <c r="K173" s="267">
        <f t="shared" si="33"/>
        <v>44136</v>
      </c>
      <c r="L173" s="266">
        <v>0.6</v>
      </c>
      <c r="M173" s="265">
        <f t="shared" si="34"/>
        <v>0.20864025482779217</v>
      </c>
      <c r="N173" s="264">
        <f t="shared" si="35"/>
        <v>0.33355137794715733</v>
      </c>
      <c r="O173" s="263">
        <f t="shared" si="36"/>
        <v>0.45780836722505042</v>
      </c>
      <c r="P173" s="262">
        <f t="shared" si="37"/>
        <v>1</v>
      </c>
      <c r="R173" s="272">
        <f t="shared" si="22"/>
        <v>91.7</v>
      </c>
      <c r="S173" s="554">
        <f t="shared" si="23"/>
        <v>146.6</v>
      </c>
      <c r="T173" s="555">
        <f t="shared" si="24"/>
        <v>201.21249999999998</v>
      </c>
    </row>
    <row r="174" spans="1:20" ht="13" x14ac:dyDescent="0.3">
      <c r="A174" s="559"/>
      <c r="B174" s="447">
        <v>44166</v>
      </c>
      <c r="C174" s="272">
        <f>VLOOKUP($B174,'PetroleumStatistics Table 3B'!$A:$Y,MATCH(C$47,'PetroleumStatistics Table 3B'!$A$9:$G$9,0),FALSE)</f>
        <v>78.7</v>
      </c>
      <c r="D174" s="271">
        <f>VLOOKUP($B174,'PetroleumStatistics Table 3B'!$A:$Y,MATCH(D$47,'PetroleumStatistics Table 3B'!$A$9:$G$9,0),FALSE)</f>
        <v>130.02269999999999</v>
      </c>
      <c r="E174" s="271">
        <f>VLOOKUP($B174,'PetroleumStatistics Table 3B'!$A:$Y,MATCH(E$47,'PetroleumStatistics Table 3B'!$A$9:$G$9,0),FALSE)</f>
        <v>163.5</v>
      </c>
      <c r="F174" s="271">
        <f>VLOOKUP($B174,'PetroleumStatistics Table 3B'!$A:$Y,MATCH(F$47,'PetroleumStatistics Table 3B'!$A$9:$G$9,0),FALSE)</f>
        <v>97.9</v>
      </c>
      <c r="G174" s="271">
        <f>VLOOKUP($B174,'PetroleumStatistics Table 3B'!$A:$Y,MATCH(G$47,'PetroleumStatistics Table 3B'!$A$9:$G$9,0),FALSE)</f>
        <v>470.12270000000001</v>
      </c>
      <c r="H174" s="270">
        <f>VLOOKUP($B174,'PetroleumStatistics Table 3B'!$A:$Y,MATCH(H$47,'PetroleumStatistics Table 3B'!$A$9:$G$9,0),FALSE)</f>
        <v>353</v>
      </c>
      <c r="I174" s="269">
        <f t="shared" si="32"/>
        <v>0.20824350749283113</v>
      </c>
      <c r="J174" s="268">
        <f t="shared" si="38"/>
        <v>2021</v>
      </c>
      <c r="K174" s="267">
        <f t="shared" si="33"/>
        <v>44166</v>
      </c>
      <c r="L174" s="266">
        <v>0.6</v>
      </c>
      <c r="M174" s="265">
        <f t="shared" si="34"/>
        <v>0.20824350749283113</v>
      </c>
      <c r="N174" s="264">
        <f t="shared" si="35"/>
        <v>0.34778154724287935</v>
      </c>
      <c r="O174" s="263">
        <f t="shared" si="36"/>
        <v>0.44397494526428943</v>
      </c>
      <c r="P174" s="262">
        <f t="shared" si="37"/>
        <v>1</v>
      </c>
      <c r="R174" s="272">
        <f t="shared" si="22"/>
        <v>97.9</v>
      </c>
      <c r="S174" s="554">
        <f t="shared" si="23"/>
        <v>163.5</v>
      </c>
      <c r="T174" s="555">
        <f t="shared" si="24"/>
        <v>208.72269999999997</v>
      </c>
    </row>
    <row r="175" spans="1:20" ht="13" x14ac:dyDescent="0.3">
      <c r="A175" s="559"/>
      <c r="B175" s="564">
        <v>44197</v>
      </c>
      <c r="C175" s="556">
        <f>VLOOKUP($B175,'PetroleumStatistics Table 3B'!$A:$Y,MATCH(C$47,'PetroleumStatistics Table 3B'!$A$9:$G$9,0),FALSE)</f>
        <v>69</v>
      </c>
      <c r="D175" s="565">
        <f>VLOOKUP($B175,'PetroleumStatistics Table 3B'!$A:$Y,MATCH(D$47,'PetroleumStatistics Table 3B'!$A$9:$G$9,0),FALSE)</f>
        <v>118.9</v>
      </c>
      <c r="E175" s="565">
        <f>VLOOKUP($B175,'PetroleumStatistics Table 3B'!$A:$Y,MATCH(E$47,'PetroleumStatistics Table 3B'!$A$9:$G$9,0),FALSE)</f>
        <v>135.6</v>
      </c>
      <c r="F175" s="565">
        <f>VLOOKUP($B175,'PetroleumStatistics Table 3B'!$A:$Y,MATCH(F$47,'PetroleumStatistics Table 3B'!$A$9:$G$9,0),FALSE)</f>
        <v>81.900000000000006</v>
      </c>
      <c r="G175" s="565">
        <f>VLOOKUP($B175,'PetroleumStatistics Table 3B'!$A:$Y,MATCH(G$47,'PetroleumStatistics Table 3B'!$A$9:$G$9,0),FALSE)</f>
        <v>405.4</v>
      </c>
      <c r="H175" s="566">
        <f>VLOOKUP($B175,'PetroleumStatistics Table 3B'!$A:$Y,MATCH(H$47,'PetroleumStatistics Table 3B'!$A$9:$G$9,0),FALSE)</f>
        <v>307.39999999999998</v>
      </c>
      <c r="I175" s="567">
        <f t="shared" ref="I175" si="39">F175/G175</f>
        <v>0.20202269363591516</v>
      </c>
      <c r="J175" s="568">
        <f t="shared" si="38"/>
        <v>2021</v>
      </c>
      <c r="K175" s="569">
        <f t="shared" ref="K175" si="40">B175</f>
        <v>44197</v>
      </c>
      <c r="L175" s="570">
        <v>0.6</v>
      </c>
      <c r="M175" s="571">
        <f t="shared" ref="M175" si="41">F175/G175</f>
        <v>0.20202269363591516</v>
      </c>
      <c r="N175" s="572">
        <f t="shared" ref="N175" si="42">E175/G175</f>
        <v>0.33448445979279723</v>
      </c>
      <c r="O175" s="573">
        <f t="shared" ref="O175" si="43">(C175+D175)/G175</f>
        <v>0.46349284657128764</v>
      </c>
      <c r="P175" s="574">
        <f t="shared" ref="P175" si="44">SUM(M175,N175,O175)</f>
        <v>1</v>
      </c>
      <c r="R175" s="556">
        <f t="shared" si="22"/>
        <v>81.900000000000006</v>
      </c>
      <c r="S175" s="557">
        <f t="shared" si="23"/>
        <v>135.6</v>
      </c>
      <c r="T175" s="558">
        <f t="shared" si="24"/>
        <v>187.9</v>
      </c>
    </row>
    <row r="176" spans="1:20" ht="13" x14ac:dyDescent="0.3">
      <c r="A176" s="260"/>
      <c r="B176" s="447"/>
      <c r="C176" s="271"/>
    </row>
    <row r="177" spans="1:3" x14ac:dyDescent="0.25">
      <c r="A177" s="260"/>
      <c r="B177" s="260"/>
      <c r="C177" s="260"/>
    </row>
    <row r="178" spans="1:3" x14ac:dyDescent="0.25">
      <c r="A178" s="260"/>
      <c r="B178" s="260"/>
      <c r="C178" s="260"/>
    </row>
  </sheetData>
  <hyperlinks>
    <hyperlink ref="B45" location="'PetroleumStatistics Table 3B'!A1" display="Source data at Table 3B"/>
    <hyperlink ref="L44" r:id="rId1"/>
  </hyperlinks>
  <pageMargins left="0.7" right="0.7" top="0.75" bottom="0.75" header="0.3" footer="0.3"/>
  <pageSetup paperSize="9" scale="34" orientation="portrait"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dimension ref="A1:AW298"/>
  <sheetViews>
    <sheetView showGridLines="0" zoomScaleNormal="100" workbookViewId="0"/>
  </sheetViews>
  <sheetFormatPr defaultColWidth="8.69921875" defaultRowHeight="11.5" outlineLevelRow="1" x14ac:dyDescent="0.25"/>
  <cols>
    <col min="1" max="1" width="4.296875" style="191" customWidth="1"/>
    <col min="2" max="2" width="8.69921875" style="191" customWidth="1"/>
    <col min="3" max="13" width="14.09765625" style="191" customWidth="1"/>
    <col min="14" max="14" width="15.69921875" style="191" customWidth="1"/>
    <col min="15" max="15" width="11.69921875" style="191" bestFit="1" customWidth="1"/>
    <col min="16" max="16" width="8.8984375" style="191" bestFit="1" customWidth="1"/>
    <col min="17" max="17" width="10.3984375" style="191" bestFit="1" customWidth="1"/>
    <col min="18" max="18" width="12.59765625" style="191" customWidth="1"/>
    <col min="19" max="19" width="13.69921875" style="191" customWidth="1"/>
    <col min="20" max="20" width="12.69921875" style="191" customWidth="1"/>
    <col min="21" max="21" width="13.3984375" style="191" customWidth="1"/>
    <col min="22" max="22" width="10.3984375" style="191" customWidth="1"/>
    <col min="23" max="23" width="15.3984375" style="191" customWidth="1"/>
    <col min="24" max="26" width="13.3984375" style="191" customWidth="1"/>
    <col min="27" max="27" width="8.8984375" style="191" bestFit="1" customWidth="1"/>
    <col min="28" max="28" width="10.09765625" style="191" customWidth="1"/>
    <col min="29" max="29" width="15.8984375" style="191" customWidth="1"/>
    <col min="30" max="30" width="12.59765625" style="191" customWidth="1"/>
    <col min="31" max="31" width="8.8984375" style="191" bestFit="1" customWidth="1"/>
    <col min="32" max="32" width="11.296875" style="191" customWidth="1"/>
    <col min="33" max="33" width="10.69921875" style="191" customWidth="1"/>
    <col min="34" max="34" width="10.8984375" style="191" customWidth="1"/>
    <col min="35" max="35" width="8.69921875" style="191"/>
    <col min="36" max="36" width="10.59765625" style="191" customWidth="1"/>
    <col min="37" max="37" width="11.8984375" style="191" customWidth="1"/>
    <col min="38" max="38" width="12.59765625" style="191" customWidth="1"/>
    <col min="39" max="39" width="10.8984375" style="191" customWidth="1"/>
    <col min="40" max="40" width="11.8984375" style="191" customWidth="1"/>
    <col min="41" max="42" width="8.69921875" style="191"/>
    <col min="43" max="43" width="25.296875" style="191" customWidth="1"/>
    <col min="44" max="46" width="8.69921875" style="191"/>
    <col min="47" max="47" width="12.69921875" style="191" bestFit="1" customWidth="1"/>
    <col min="48" max="48" width="8.59765625" style="191" customWidth="1"/>
    <col min="49" max="16384" width="8.69921875" style="191"/>
  </cols>
  <sheetData>
    <row r="1" spans="2:21" s="2" customFormat="1" ht="15.65" customHeight="1" x14ac:dyDescent="0.25"/>
    <row r="2" spans="2:21" s="2" customFormat="1" ht="14.65" customHeight="1" x14ac:dyDescent="0.25"/>
    <row r="3" spans="2:21" s="2" customFormat="1" ht="14.65" customHeight="1" x14ac:dyDescent="0.35">
      <c r="F3" s="190"/>
      <c r="G3" s="188"/>
      <c r="H3" s="188"/>
      <c r="I3" s="188"/>
      <c r="J3" s="188"/>
      <c r="K3" s="188"/>
      <c r="L3" s="188"/>
      <c r="M3" s="188"/>
      <c r="N3" s="188"/>
      <c r="O3" s="188"/>
      <c r="P3" s="188"/>
      <c r="Q3" s="188"/>
      <c r="R3" s="188"/>
      <c r="S3" s="188"/>
      <c r="T3" s="188"/>
    </row>
    <row r="4" spans="2:21" s="2" customFormat="1" ht="14.65" customHeight="1" x14ac:dyDescent="0.25">
      <c r="F4" s="188"/>
      <c r="G4" s="188"/>
      <c r="H4" s="188"/>
      <c r="I4" s="188"/>
      <c r="J4" s="188"/>
      <c r="K4" s="188"/>
      <c r="L4" s="188"/>
      <c r="M4" s="188"/>
      <c r="N4" s="188"/>
      <c r="O4" s="188"/>
      <c r="P4" s="188"/>
      <c r="Q4" s="188"/>
      <c r="R4" s="188"/>
      <c r="S4" s="188"/>
      <c r="T4" s="188"/>
    </row>
    <row r="5" spans="2:21" s="2" customFormat="1" ht="14.65" customHeight="1" x14ac:dyDescent="0.25">
      <c r="F5" s="188"/>
      <c r="G5" s="188"/>
      <c r="H5" s="188"/>
      <c r="I5" s="188"/>
      <c r="J5" s="188"/>
      <c r="K5" s="188"/>
      <c r="L5" s="188"/>
      <c r="M5" s="188"/>
      <c r="N5" s="188"/>
      <c r="O5" s="188"/>
      <c r="P5" s="188"/>
      <c r="Q5" s="188"/>
      <c r="R5" s="188"/>
      <c r="S5" s="188"/>
      <c r="T5" s="188"/>
    </row>
    <row r="6" spans="2:21" s="2" customFormat="1" ht="14.65" customHeight="1" x14ac:dyDescent="0.25">
      <c r="F6" s="188"/>
      <c r="G6" s="188"/>
      <c r="H6" s="188"/>
      <c r="I6" s="188"/>
      <c r="J6" s="188"/>
      <c r="K6" s="188"/>
      <c r="L6" s="189"/>
      <c r="M6" s="188"/>
      <c r="N6" s="188"/>
      <c r="O6" s="188"/>
      <c r="P6" s="188"/>
      <c r="Q6" s="188"/>
      <c r="R6" s="188"/>
      <c r="S6" s="188"/>
      <c r="T6" s="188"/>
    </row>
    <row r="7" spans="2:21" s="2" customFormat="1" ht="14.65" customHeight="1" x14ac:dyDescent="0.25">
      <c r="F7" s="188"/>
      <c r="G7" s="188"/>
      <c r="H7" s="188"/>
      <c r="I7" s="188"/>
      <c r="J7" s="188"/>
      <c r="K7" s="188"/>
      <c r="L7" s="189"/>
      <c r="M7" s="188"/>
      <c r="N7" s="188"/>
      <c r="O7" s="188"/>
      <c r="P7" s="188"/>
      <c r="Q7" s="188"/>
      <c r="R7" s="188"/>
      <c r="S7" s="188"/>
      <c r="T7" s="188"/>
    </row>
    <row r="8" spans="2:21" s="248" customFormat="1" ht="14.65" customHeight="1" x14ac:dyDescent="0.3">
      <c r="B8" s="251"/>
      <c r="E8" s="250"/>
    </row>
    <row r="9" spans="2:21" s="248" customFormat="1" ht="14.65" customHeight="1" x14ac:dyDescent="0.3">
      <c r="B9" s="251"/>
      <c r="E9" s="250"/>
    </row>
    <row r="10" spans="2:21" s="248" customFormat="1" ht="14.65" customHeight="1" x14ac:dyDescent="0.3">
      <c r="B10" s="251"/>
      <c r="E10" s="250"/>
      <c r="G10" s="249"/>
    </row>
    <row r="11" spans="2:21" s="245" customFormat="1" ht="25.15" customHeight="1" x14ac:dyDescent="0.4">
      <c r="C11" s="247" t="s">
        <v>186</v>
      </c>
      <c r="D11" s="246"/>
      <c r="E11" s="246"/>
      <c r="F11" s="183"/>
      <c r="G11" s="183"/>
      <c r="H11" s="183"/>
      <c r="I11" s="183"/>
      <c r="J11" s="183"/>
      <c r="K11" s="183"/>
      <c r="L11" s="184"/>
      <c r="M11" s="183"/>
      <c r="N11" s="183"/>
      <c r="O11" s="183"/>
      <c r="P11" s="183"/>
      <c r="Q11" s="183"/>
      <c r="R11" s="183"/>
      <c r="S11" s="183"/>
      <c r="T11" s="183"/>
    </row>
    <row r="12" spans="2:21" s="180" customFormat="1" ht="14.65" customHeight="1" x14ac:dyDescent="0.4">
      <c r="D12" s="181"/>
    </row>
    <row r="14" spans="2:21" x14ac:dyDescent="0.25">
      <c r="K14" s="194"/>
      <c r="L14" s="204"/>
      <c r="M14" s="194"/>
      <c r="N14" s="194"/>
      <c r="O14" s="194"/>
      <c r="P14" s="194"/>
      <c r="Q14" s="194"/>
      <c r="R14" s="194"/>
      <c r="S14" s="194"/>
      <c r="T14" s="194"/>
      <c r="U14" s="194"/>
    </row>
    <row r="15" spans="2:21" x14ac:dyDescent="0.25">
      <c r="K15" s="194"/>
      <c r="L15" s="488"/>
      <c r="M15" s="488"/>
      <c r="N15" s="488"/>
      <c r="O15" s="488"/>
      <c r="P15" s="488"/>
      <c r="Q15" s="489"/>
      <c r="R15" s="490"/>
      <c r="S15" s="194"/>
      <c r="T15" s="194"/>
      <c r="U15" s="194"/>
    </row>
    <row r="16" spans="2:21" x14ac:dyDescent="0.25">
      <c r="K16" s="194"/>
      <c r="L16" s="488"/>
      <c r="M16" s="488"/>
      <c r="N16" s="488"/>
      <c r="O16" s="488"/>
      <c r="P16" s="488"/>
      <c r="Q16" s="489"/>
      <c r="R16" s="490"/>
      <c r="S16" s="194"/>
      <c r="T16" s="194"/>
      <c r="U16" s="194"/>
    </row>
    <row r="17" spans="11:21" x14ac:dyDescent="0.25">
      <c r="K17" s="194"/>
      <c r="L17" s="244"/>
      <c r="M17" s="244"/>
      <c r="N17" s="244"/>
      <c r="O17" s="244"/>
      <c r="P17" s="244"/>
      <c r="Q17" s="244"/>
      <c r="R17" s="194"/>
      <c r="S17" s="194"/>
      <c r="T17" s="194"/>
      <c r="U17" s="194"/>
    </row>
    <row r="18" spans="11:21" x14ac:dyDescent="0.25">
      <c r="K18" s="194"/>
      <c r="L18" s="244"/>
      <c r="M18" s="244"/>
      <c r="N18" s="244"/>
      <c r="O18" s="244"/>
      <c r="P18" s="244"/>
      <c r="Q18" s="244"/>
      <c r="R18" s="194"/>
      <c r="S18" s="194"/>
      <c r="T18" s="194"/>
      <c r="U18" s="194"/>
    </row>
    <row r="19" spans="11:21" x14ac:dyDescent="0.25">
      <c r="K19" s="194"/>
      <c r="L19" s="244"/>
      <c r="M19" s="244"/>
      <c r="N19" s="244"/>
      <c r="O19" s="244"/>
      <c r="P19" s="244"/>
      <c r="Q19" s="244"/>
      <c r="R19" s="194"/>
      <c r="S19" s="194"/>
      <c r="T19" s="194"/>
      <c r="U19" s="194"/>
    </row>
    <row r="20" spans="11:21" x14ac:dyDescent="0.25">
      <c r="K20" s="194"/>
      <c r="L20" s="244"/>
      <c r="M20" s="244"/>
      <c r="N20" s="244"/>
      <c r="O20" s="244"/>
      <c r="P20" s="244"/>
      <c r="Q20" s="244"/>
      <c r="R20" s="194"/>
      <c r="S20" s="194"/>
      <c r="T20" s="194"/>
      <c r="U20" s="194"/>
    </row>
    <row r="21" spans="11:21" x14ac:dyDescent="0.25">
      <c r="K21" s="194"/>
      <c r="L21" s="244"/>
      <c r="M21" s="244"/>
      <c r="N21" s="244"/>
      <c r="O21" s="244"/>
      <c r="P21" s="244"/>
      <c r="Q21" s="244"/>
      <c r="R21" s="194"/>
      <c r="S21" s="194"/>
      <c r="T21" s="194"/>
      <c r="U21" s="194"/>
    </row>
    <row r="22" spans="11:21" x14ac:dyDescent="0.25">
      <c r="K22" s="194"/>
      <c r="L22" s="244"/>
      <c r="M22" s="244"/>
      <c r="N22" s="244"/>
      <c r="O22" s="244"/>
      <c r="P22" s="244"/>
      <c r="Q22" s="244"/>
      <c r="R22" s="194"/>
      <c r="S22" s="194"/>
      <c r="T22" s="194"/>
      <c r="U22" s="194"/>
    </row>
    <row r="23" spans="11:21" x14ac:dyDescent="0.25">
      <c r="K23" s="194"/>
      <c r="L23" s="244"/>
      <c r="M23" s="244"/>
      <c r="N23" s="244"/>
      <c r="O23" s="244"/>
      <c r="P23" s="244"/>
      <c r="Q23" s="244"/>
      <c r="R23" s="194"/>
      <c r="S23" s="194"/>
      <c r="T23" s="194"/>
      <c r="U23" s="194"/>
    </row>
    <row r="24" spans="11:21" x14ac:dyDescent="0.25">
      <c r="K24" s="194"/>
      <c r="L24" s="244"/>
      <c r="M24" s="244"/>
      <c r="N24" s="244"/>
      <c r="O24" s="244"/>
      <c r="P24" s="244"/>
      <c r="Q24" s="244"/>
      <c r="R24" s="194"/>
      <c r="S24" s="194"/>
      <c r="T24" s="194"/>
      <c r="U24" s="194"/>
    </row>
    <row r="25" spans="11:21" x14ac:dyDescent="0.25">
      <c r="K25" s="194"/>
      <c r="L25" s="244"/>
      <c r="M25" s="244"/>
      <c r="N25" s="244"/>
      <c r="O25" s="244"/>
      <c r="P25" s="244"/>
      <c r="Q25" s="244"/>
      <c r="R25" s="194"/>
      <c r="S25" s="194"/>
      <c r="T25" s="194"/>
      <c r="U25" s="194"/>
    </row>
    <row r="26" spans="11:21" x14ac:dyDescent="0.25">
      <c r="K26" s="194"/>
      <c r="L26" s="244"/>
      <c r="M26" s="244"/>
      <c r="N26" s="244"/>
      <c r="O26" s="244"/>
      <c r="P26" s="244"/>
      <c r="Q26" s="244"/>
      <c r="R26" s="194"/>
      <c r="S26" s="194"/>
      <c r="T26" s="194"/>
      <c r="U26" s="194"/>
    </row>
    <row r="27" spans="11:21" x14ac:dyDescent="0.25">
      <c r="K27" s="194"/>
      <c r="L27" s="244"/>
      <c r="M27" s="244"/>
      <c r="N27" s="244"/>
      <c r="O27" s="244"/>
      <c r="P27" s="244"/>
      <c r="Q27" s="244"/>
      <c r="R27" s="194"/>
      <c r="S27" s="194"/>
      <c r="T27" s="194"/>
      <c r="U27" s="194"/>
    </row>
    <row r="28" spans="11:21" x14ac:dyDescent="0.25">
      <c r="K28" s="194"/>
      <c r="L28" s="244"/>
      <c r="M28" s="244"/>
      <c r="N28" s="244"/>
      <c r="O28" s="244"/>
      <c r="P28" s="244"/>
      <c r="Q28" s="244"/>
      <c r="R28" s="194"/>
      <c r="S28" s="194"/>
      <c r="T28" s="194"/>
      <c r="U28" s="194"/>
    </row>
    <row r="29" spans="11:21" x14ac:dyDescent="0.25">
      <c r="K29" s="194"/>
      <c r="L29" s="244"/>
      <c r="M29" s="244"/>
      <c r="N29" s="244"/>
      <c r="O29" s="244"/>
      <c r="P29" s="244"/>
      <c r="Q29" s="244"/>
      <c r="R29" s="194"/>
      <c r="S29" s="194"/>
      <c r="T29" s="194"/>
      <c r="U29" s="194"/>
    </row>
    <row r="30" spans="11:21" x14ac:dyDescent="0.25">
      <c r="K30" s="194"/>
      <c r="L30" s="244"/>
      <c r="M30" s="244"/>
      <c r="N30" s="244"/>
      <c r="O30" s="244"/>
      <c r="P30" s="244"/>
      <c r="Q30" s="244"/>
      <c r="R30" s="194"/>
      <c r="S30" s="194"/>
      <c r="T30" s="194"/>
      <c r="U30" s="194"/>
    </row>
    <row r="31" spans="11:21" x14ac:dyDescent="0.25">
      <c r="K31" s="194"/>
      <c r="L31" s="244"/>
      <c r="M31" s="244"/>
      <c r="N31" s="244"/>
      <c r="O31" s="244"/>
      <c r="P31" s="244"/>
      <c r="Q31" s="244"/>
      <c r="R31" s="194"/>
      <c r="S31" s="194"/>
      <c r="T31" s="194"/>
      <c r="U31" s="194"/>
    </row>
    <row r="32" spans="11:21" x14ac:dyDescent="0.25">
      <c r="K32" s="194"/>
      <c r="L32" s="244"/>
      <c r="M32" s="244"/>
      <c r="N32" s="244"/>
      <c r="O32" s="244"/>
      <c r="P32" s="244"/>
      <c r="Q32" s="244"/>
      <c r="R32" s="194"/>
      <c r="S32" s="194"/>
      <c r="T32" s="194"/>
      <c r="U32" s="194"/>
    </row>
    <row r="33" spans="4:21" x14ac:dyDescent="0.25">
      <c r="K33" s="194"/>
      <c r="L33" s="244"/>
      <c r="M33" s="244"/>
      <c r="N33" s="244"/>
      <c r="O33" s="244"/>
      <c r="P33" s="244"/>
      <c r="Q33" s="244"/>
      <c r="R33" s="194"/>
      <c r="S33" s="194"/>
      <c r="T33" s="194"/>
      <c r="U33" s="194"/>
    </row>
    <row r="34" spans="4:21" x14ac:dyDescent="0.25">
      <c r="L34" s="244"/>
      <c r="M34" s="244"/>
      <c r="N34" s="244"/>
      <c r="O34" s="244"/>
      <c r="P34" s="244"/>
      <c r="Q34" s="244"/>
      <c r="R34" s="194"/>
      <c r="S34" s="194"/>
      <c r="T34" s="194"/>
    </row>
    <row r="35" spans="4:21" x14ac:dyDescent="0.25">
      <c r="L35" s="244"/>
      <c r="M35" s="244"/>
      <c r="N35" s="244"/>
      <c r="O35" s="244"/>
      <c r="P35" s="244"/>
      <c r="Q35" s="244"/>
      <c r="R35" s="194"/>
      <c r="S35" s="194"/>
      <c r="T35" s="194"/>
    </row>
    <row r="36" spans="4:21" x14ac:dyDescent="0.25">
      <c r="L36" s="244"/>
      <c r="M36" s="244"/>
      <c r="N36" s="244"/>
      <c r="O36" s="244"/>
      <c r="P36" s="244"/>
      <c r="Q36" s="244"/>
      <c r="R36" s="194"/>
      <c r="S36" s="194"/>
      <c r="T36" s="194"/>
    </row>
    <row r="37" spans="4:21" x14ac:dyDescent="0.25">
      <c r="L37" s="244"/>
      <c r="M37" s="244"/>
      <c r="N37" s="244"/>
      <c r="O37" s="244"/>
      <c r="P37" s="244"/>
      <c r="Q37" s="244"/>
      <c r="R37" s="194"/>
      <c r="S37" s="194"/>
      <c r="T37" s="194"/>
    </row>
    <row r="38" spans="4:21" x14ac:dyDescent="0.25">
      <c r="L38" s="244"/>
      <c r="M38" s="244"/>
      <c r="N38" s="244"/>
      <c r="O38" s="244"/>
      <c r="P38" s="244"/>
      <c r="Q38" s="244"/>
      <c r="R38" s="194"/>
      <c r="S38" s="194"/>
      <c r="T38" s="194"/>
    </row>
    <row r="39" spans="4:21" x14ac:dyDescent="0.25">
      <c r="L39" s="244"/>
      <c r="M39" s="244"/>
      <c r="N39" s="244"/>
      <c r="O39" s="244"/>
      <c r="P39" s="244"/>
      <c r="Q39" s="244"/>
      <c r="R39" s="194"/>
      <c r="S39" s="194"/>
      <c r="T39" s="194"/>
    </row>
    <row r="40" spans="4:21" x14ac:dyDescent="0.25">
      <c r="L40" s="244"/>
      <c r="M40" s="244"/>
      <c r="N40" s="244"/>
      <c r="O40" s="244"/>
      <c r="P40" s="244"/>
      <c r="Q40" s="244"/>
      <c r="R40" s="194"/>
      <c r="S40" s="194"/>
      <c r="T40" s="194"/>
    </row>
    <row r="44" spans="4:21" ht="12.5" x14ac:dyDescent="0.25">
      <c r="D44" s="261"/>
      <c r="E44" s="261"/>
      <c r="F44" s="261"/>
      <c r="G44" s="261"/>
      <c r="H44" s="261"/>
      <c r="I44" s="261"/>
      <c r="J44" s="261"/>
      <c r="K44" s="261"/>
      <c r="L44" s="261"/>
      <c r="M44" s="261"/>
      <c r="N44" s="261"/>
      <c r="O44" s="261"/>
      <c r="P44" s="261"/>
      <c r="Q44" s="261"/>
      <c r="R44" s="261"/>
      <c r="S44" s="261"/>
      <c r="T44" s="261"/>
    </row>
    <row r="45" spans="4:21" ht="12.5" x14ac:dyDescent="0.25">
      <c r="D45" s="261"/>
      <c r="E45" s="261"/>
      <c r="F45" s="261"/>
      <c r="G45" s="261"/>
      <c r="H45" s="261"/>
      <c r="I45" s="261"/>
      <c r="J45" s="261"/>
      <c r="K45" s="261"/>
      <c r="L45" s="261"/>
      <c r="M45" s="261"/>
      <c r="N45" s="261"/>
      <c r="O45" s="261"/>
      <c r="P45" s="261"/>
      <c r="Q45" s="261"/>
      <c r="R45" s="261"/>
      <c r="S45" s="261"/>
      <c r="T45" s="261"/>
    </row>
    <row r="46" spans="4:21" ht="12.5" x14ac:dyDescent="0.25">
      <c r="D46" s="261"/>
      <c r="E46" s="261"/>
      <c r="F46" s="261"/>
      <c r="G46" s="261"/>
      <c r="H46" s="261"/>
      <c r="I46" s="261"/>
      <c r="J46" s="261"/>
      <c r="K46" s="261"/>
      <c r="L46" s="261"/>
      <c r="M46" s="261"/>
      <c r="N46" s="261"/>
      <c r="O46" s="261"/>
      <c r="P46" s="261"/>
      <c r="Q46" s="261"/>
      <c r="R46" s="261"/>
      <c r="S46" s="261"/>
      <c r="T46" s="261"/>
    </row>
    <row r="47" spans="4:21" ht="12.5" x14ac:dyDescent="0.25">
      <c r="D47" s="261"/>
      <c r="E47" s="261"/>
      <c r="F47" s="261"/>
      <c r="G47" s="261"/>
      <c r="H47" s="261"/>
      <c r="I47" s="261"/>
      <c r="J47" s="261"/>
      <c r="K47" s="261"/>
      <c r="L47" s="261"/>
      <c r="M47" s="261"/>
      <c r="N47" s="261"/>
      <c r="O47" s="261"/>
      <c r="P47" s="261"/>
      <c r="Q47" s="261"/>
      <c r="R47" s="261"/>
      <c r="S47" s="261"/>
      <c r="T47" s="261"/>
    </row>
    <row r="48" spans="4:21" ht="12.5" x14ac:dyDescent="0.25">
      <c r="D48" s="261"/>
      <c r="E48" s="261"/>
      <c r="F48" s="261"/>
      <c r="G48" s="261"/>
      <c r="H48" s="261"/>
      <c r="I48" s="261"/>
      <c r="J48" s="261"/>
      <c r="K48" s="261"/>
      <c r="L48" s="261"/>
      <c r="M48" s="261"/>
      <c r="N48" s="261"/>
      <c r="O48" s="261"/>
      <c r="P48" s="261"/>
      <c r="Q48" s="261"/>
      <c r="R48" s="261"/>
      <c r="S48" s="261"/>
      <c r="T48" s="261"/>
    </row>
    <row r="49" spans="2:49" x14ac:dyDescent="0.25">
      <c r="C49" s="243"/>
    </row>
    <row r="50" spans="2:49" x14ac:dyDescent="0.25">
      <c r="C50" s="243"/>
    </row>
    <row r="51" spans="2:49" x14ac:dyDescent="0.25">
      <c r="C51" s="242" t="s">
        <v>185</v>
      </c>
      <c r="D51" s="242"/>
      <c r="E51" s="242"/>
      <c r="F51" s="242"/>
      <c r="P51" s="241"/>
      <c r="Q51" s="194"/>
      <c r="R51" s="194"/>
      <c r="S51" s="194"/>
    </row>
    <row r="52" spans="2:49" x14ac:dyDescent="0.25">
      <c r="D52" s="204"/>
      <c r="E52" s="194"/>
      <c r="F52" s="194"/>
      <c r="G52" s="194"/>
      <c r="H52" s="194"/>
      <c r="M52" s="204"/>
      <c r="N52" s="194"/>
      <c r="O52" s="194"/>
      <c r="P52" s="194"/>
      <c r="Q52" s="194"/>
      <c r="R52" s="194"/>
      <c r="S52" s="194"/>
    </row>
    <row r="54" spans="2:49" ht="14" x14ac:dyDescent="0.3">
      <c r="C54" s="240" t="s">
        <v>184</v>
      </c>
      <c r="D54" s="239"/>
      <c r="E54" s="239"/>
      <c r="F54" s="239"/>
      <c r="G54" s="239"/>
      <c r="H54" s="239"/>
      <c r="I54" s="239"/>
      <c r="J54" s="240" t="s">
        <v>183</v>
      </c>
      <c r="K54" s="239"/>
      <c r="L54" s="239"/>
      <c r="M54" s="239"/>
      <c r="P54" s="240" t="s">
        <v>182</v>
      </c>
      <c r="AE54" s="240" t="s">
        <v>293</v>
      </c>
    </row>
    <row r="55" spans="2:49" ht="14" x14ac:dyDescent="0.3">
      <c r="C55" s="191" t="s">
        <v>181</v>
      </c>
      <c r="D55" s="239"/>
      <c r="E55" s="239"/>
      <c r="F55" s="239"/>
      <c r="G55" s="239"/>
      <c r="H55" s="239"/>
      <c r="I55" s="239"/>
      <c r="J55" s="191" t="s">
        <v>181</v>
      </c>
      <c r="K55" s="239"/>
      <c r="L55" s="239"/>
      <c r="M55" s="239"/>
      <c r="P55" s="191" t="s">
        <v>181</v>
      </c>
    </row>
    <row r="56" spans="2:49" ht="39.65" customHeight="1" thickBot="1" x14ac:dyDescent="0.35">
      <c r="B56" s="238" t="s">
        <v>180</v>
      </c>
      <c r="C56" s="235" t="s">
        <v>179</v>
      </c>
      <c r="D56" s="237" t="s">
        <v>178</v>
      </c>
      <c r="E56" s="237" t="s">
        <v>177</v>
      </c>
      <c r="F56" s="237" t="s">
        <v>176</v>
      </c>
      <c r="G56" s="237" t="s">
        <v>175</v>
      </c>
      <c r="H56" s="236" t="s">
        <v>174</v>
      </c>
      <c r="J56" s="235" t="str">
        <f>C56</f>
        <v>Week start</v>
      </c>
      <c r="K56" s="233" t="s">
        <v>173</v>
      </c>
      <c r="L56" s="233" t="s">
        <v>172</v>
      </c>
      <c r="M56" s="232" t="s">
        <v>171</v>
      </c>
      <c r="P56" s="234"/>
      <c r="Q56" s="582" t="s">
        <v>170</v>
      </c>
      <c r="R56" s="582"/>
      <c r="S56" s="582"/>
      <c r="T56" s="583"/>
      <c r="U56" s="584" t="s">
        <v>169</v>
      </c>
      <c r="V56" s="585"/>
      <c r="W56" s="586"/>
      <c r="X56" s="234" t="s">
        <v>168</v>
      </c>
      <c r="Y56" s="233"/>
      <c r="Z56" s="233"/>
      <c r="AA56" s="234" t="s">
        <v>167</v>
      </c>
      <c r="AB56" s="233"/>
      <c r="AC56" s="492"/>
      <c r="AD56" s="585" t="str">
        <f>U56</f>
        <v>Average weekly price difference</v>
      </c>
      <c r="AE56" s="585"/>
      <c r="AF56" s="585"/>
      <c r="AG56" s="585"/>
      <c r="AH56" s="585"/>
      <c r="AI56" s="584" t="str">
        <f>U56</f>
        <v>Average weekly price difference</v>
      </c>
      <c r="AJ56" s="585"/>
      <c r="AK56" s="585"/>
      <c r="AL56" s="234" t="str">
        <f>X56</f>
        <v>Difference as a proportion of price of fuel</v>
      </c>
      <c r="AM56" s="233"/>
      <c r="AN56" s="232"/>
      <c r="AO56" s="234" t="str">
        <f>AA56</f>
        <v>Difference as a proportion of price of E10</v>
      </c>
      <c r="AP56" s="233"/>
      <c r="AQ56" s="232"/>
      <c r="AT56" s="240" t="s">
        <v>296</v>
      </c>
      <c r="AU56" s="466"/>
      <c r="AV56" s="466"/>
      <c r="AW56" s="466"/>
    </row>
    <row r="57" spans="2:49" ht="12.5" x14ac:dyDescent="0.25">
      <c r="C57" s="231" t="s">
        <v>163</v>
      </c>
      <c r="D57" s="230" t="s">
        <v>166</v>
      </c>
      <c r="E57" s="192" t="s">
        <v>285</v>
      </c>
      <c r="F57" s="192" t="s">
        <v>165</v>
      </c>
      <c r="G57" s="192" t="s">
        <v>164</v>
      </c>
      <c r="H57" s="198"/>
      <c r="I57" s="194"/>
      <c r="J57" s="214" t="s">
        <v>163</v>
      </c>
      <c r="K57" s="212" t="s">
        <v>162</v>
      </c>
      <c r="L57" s="212" t="s">
        <v>161</v>
      </c>
      <c r="M57" s="211" t="s">
        <v>160</v>
      </c>
      <c r="N57" s="194"/>
      <c r="O57" s="194"/>
      <c r="P57" s="497" t="s">
        <v>159</v>
      </c>
      <c r="Q57" s="208" t="str">
        <f>D57</f>
        <v>E10</v>
      </c>
      <c r="R57" s="208" t="str">
        <f>E57</f>
        <v>U91</v>
      </c>
      <c r="S57" s="208" t="str">
        <f>F57</f>
        <v>Premium 95</v>
      </c>
      <c r="T57" s="498" t="str">
        <f>G57</f>
        <v>Premium 98</v>
      </c>
      <c r="U57" s="499" t="str">
        <f>R57</f>
        <v>U91</v>
      </c>
      <c r="V57" s="500" t="str">
        <f>L57</f>
        <v>Premium95</v>
      </c>
      <c r="W57" s="501" t="str">
        <f>M57</f>
        <v>Premium98</v>
      </c>
      <c r="X57" s="499" t="str">
        <f>R57</f>
        <v>U91</v>
      </c>
      <c r="Y57" s="500" t="str">
        <f>S57</f>
        <v>Premium 95</v>
      </c>
      <c r="Z57" s="500" t="str">
        <f>T57</f>
        <v>Premium 98</v>
      </c>
      <c r="AA57" s="499" t="str">
        <f>R57</f>
        <v>U91</v>
      </c>
      <c r="AB57" s="500" t="str">
        <f>S57</f>
        <v>Premium 95</v>
      </c>
      <c r="AC57" s="502" t="str">
        <f>T57</f>
        <v>Premium 98</v>
      </c>
      <c r="AD57" s="500" t="s">
        <v>294</v>
      </c>
      <c r="AE57" s="500" t="str">
        <f>Q57</f>
        <v>E10</v>
      </c>
      <c r="AF57" s="508" t="str">
        <f>R57</f>
        <v>U91</v>
      </c>
      <c r="AG57" s="508" t="str">
        <f>S57</f>
        <v>Premium 95</v>
      </c>
      <c r="AH57" s="508" t="str">
        <f>T57</f>
        <v>Premium 98</v>
      </c>
      <c r="AI57" s="518" t="str">
        <f>R57</f>
        <v>U91</v>
      </c>
      <c r="AJ57" s="503" t="str">
        <f>S57</f>
        <v>Premium 95</v>
      </c>
      <c r="AK57" s="503" t="str">
        <f>T57</f>
        <v>Premium 98</v>
      </c>
      <c r="AL57" s="527" t="str">
        <f>AI57</f>
        <v>U91</v>
      </c>
      <c r="AM57" s="506" t="str">
        <f>AJ57</f>
        <v>Premium 95</v>
      </c>
      <c r="AN57" s="507" t="str">
        <f>AK57</f>
        <v>Premium 98</v>
      </c>
      <c r="AO57" s="514"/>
      <c r="AP57" s="506"/>
      <c r="AQ57" s="507"/>
      <c r="AT57" s="479" t="s">
        <v>287</v>
      </c>
      <c r="AU57" s="480" t="s">
        <v>290</v>
      </c>
      <c r="AV57" s="484">
        <f>MIN(K237:K288)</f>
        <v>1.8404193771625601</v>
      </c>
      <c r="AW57" s="466" t="s">
        <v>291</v>
      </c>
    </row>
    <row r="58" spans="2:49" ht="13" x14ac:dyDescent="0.3">
      <c r="B58" s="194">
        <f t="shared" ref="B58:B121" si="0">YEAR(C58)+(MONTH(C58)&gt;=7)</f>
        <v>2017</v>
      </c>
      <c r="C58" s="203">
        <f>'Weekly prices for NSW to 2018'!B11</f>
        <v>42582</v>
      </c>
      <c r="D58" s="192">
        <f>'Weekly prices for NSW to 2018'!C11</f>
        <v>104.847866960562</v>
      </c>
      <c r="E58" s="192">
        <f>'Weekly prices for NSW to 2018'!D11</f>
        <v>107.95388590666199</v>
      </c>
      <c r="F58" s="192">
        <f>'Weekly prices for NSW to 2018'!E11</f>
        <v>119.91492044216101</v>
      </c>
      <c r="G58" s="192">
        <f>'Weekly prices for NSW to 2018'!F11</f>
        <v>125.46828125984599</v>
      </c>
      <c r="H58" s="198">
        <f>'Weekly prices for NSW to 2018'!G11</f>
        <v>91.290104166666694</v>
      </c>
      <c r="I58" s="205"/>
      <c r="J58" s="197">
        <f t="shared" ref="J58:J121" si="1">C58</f>
        <v>42582</v>
      </c>
      <c r="K58" s="192">
        <f>'Weekly prices for NSW to 2018'!J11</f>
        <v>2.0919088641060899</v>
      </c>
      <c r="L58" s="192">
        <f>'Weekly prices for NSW to 2018'!H11</f>
        <v>13.955660811996401</v>
      </c>
      <c r="M58" s="198">
        <f>'Weekly prices for NSW to 2018'!I11</f>
        <v>20.0195612160366</v>
      </c>
      <c r="N58" s="194"/>
      <c r="O58" s="194"/>
      <c r="P58" s="217">
        <v>2017</v>
      </c>
      <c r="Q58" s="213">
        <f t="shared" ref="Q58:T61" si="2">AVERAGEIFS(D:D,$B:$B,$P58)</f>
        <v>120.47466544160115</v>
      </c>
      <c r="R58" s="213">
        <f t="shared" si="2"/>
        <v>122.7206420229254</v>
      </c>
      <c r="S58" s="213">
        <f t="shared" si="2"/>
        <v>135.93230531036093</v>
      </c>
      <c r="T58" s="228">
        <f t="shared" si="2"/>
        <v>141.58838571386437</v>
      </c>
      <c r="U58" s="227">
        <f>AVERAGEIFS(K:K,$B:$B,$P58)</f>
        <v>2.1449643110086849</v>
      </c>
      <c r="V58" s="216">
        <f t="shared" ref="U58:W61" si="3">AVERAGEIFS(L:L,$B:$B,$P58)</f>
        <v>14.160934859996386</v>
      </c>
      <c r="W58" s="226">
        <f t="shared" si="3"/>
        <v>20.267957690614583</v>
      </c>
      <c r="X58" s="225">
        <f t="shared" ref="X58:Z61" si="4">U58/R58</f>
        <v>1.7478431302600135E-2</v>
      </c>
      <c r="Y58" s="215">
        <f t="shared" si="4"/>
        <v>0.10417637534848033</v>
      </c>
      <c r="Z58" s="215">
        <f t="shared" si="4"/>
        <v>0.14314703560201647</v>
      </c>
      <c r="AA58" s="225">
        <f>U58/$Q58</f>
        <v>1.7804276966831956E-2</v>
      </c>
      <c r="AB58" s="215">
        <f t="shared" ref="AA58:AC61" si="5">V58/$Q58</f>
        <v>0.11754284444857624</v>
      </c>
      <c r="AC58" s="494">
        <f t="shared" si="5"/>
        <v>0.16823418945653157</v>
      </c>
      <c r="AD58" s="516">
        <v>2017</v>
      </c>
      <c r="AE58" s="517">
        <f>AVERAGE(D80:D132)</f>
        <v>125.03721773618564</v>
      </c>
      <c r="AF58" s="517">
        <f>AVERAGE(E80:E132)</f>
        <v>127.17405347810941</v>
      </c>
      <c r="AG58" s="517">
        <f t="shared" ref="AG58:AH58" si="6">AVERAGE(F80:F132)</f>
        <v>140.84941950952199</v>
      </c>
      <c r="AH58" s="517">
        <f t="shared" si="6"/>
        <v>146.72971326007232</v>
      </c>
      <c r="AI58" s="519">
        <f>AVERAGE(K80:K132)</f>
        <v>2.140033454450434</v>
      </c>
      <c r="AJ58" s="520">
        <f>AVERAGE(L80:L132)</f>
        <v>14.444436009228493</v>
      </c>
      <c r="AK58" s="520">
        <f>AVERAGE(M80:M132)</f>
        <v>20.75780944373124</v>
      </c>
      <c r="AL58" s="528">
        <f>AI58/AF58</f>
        <v>1.6827594905739165E-2</v>
      </c>
      <c r="AM58" s="529">
        <f>AJ58/AG58</f>
        <v>0.10255232900162567</v>
      </c>
      <c r="AN58" s="530">
        <f>AK58/AH58</f>
        <v>0.14146970632280106</v>
      </c>
      <c r="AO58" s="512">
        <f>AI58/$AE58</f>
        <v>1.7115171732033113E-2</v>
      </c>
      <c r="AP58" s="505">
        <f t="shared" ref="AP58:AQ60" si="7">AJ58/$AE58</f>
        <v>0.11552109260544022</v>
      </c>
      <c r="AQ58" s="531">
        <f t="shared" si="7"/>
        <v>0.16601304651170234</v>
      </c>
      <c r="AT58" s="481" t="s">
        <v>288</v>
      </c>
      <c r="AU58" s="466" t="s">
        <v>290</v>
      </c>
      <c r="AV58" s="485">
        <f>MAX(K237:K288)</f>
        <v>2.61624931035522</v>
      </c>
      <c r="AW58" s="466" t="s">
        <v>291</v>
      </c>
    </row>
    <row r="59" spans="2:49" ht="13" x14ac:dyDescent="0.3">
      <c r="B59" s="194">
        <f t="shared" si="0"/>
        <v>2017</v>
      </c>
      <c r="C59" s="203">
        <f>'Weekly prices for NSW to 2018'!B12</f>
        <v>42589</v>
      </c>
      <c r="D59" s="192">
        <f>'Weekly prices for NSW to 2018'!C12</f>
        <v>101.76368104747699</v>
      </c>
      <c r="E59" s="192">
        <f>'Weekly prices for NSW to 2018'!D12</f>
        <v>105.365758507103</v>
      </c>
      <c r="F59" s="192">
        <f>'Weekly prices for NSW to 2018'!E12</f>
        <v>117.18762310202</v>
      </c>
      <c r="G59" s="192">
        <f>'Weekly prices for NSW to 2018'!F12</f>
        <v>122.435991996628</v>
      </c>
      <c r="H59" s="198">
        <f>'Weekly prices for NSW to 2018'!G12</f>
        <v>94.428806420379104</v>
      </c>
      <c r="I59" s="205"/>
      <c r="J59" s="197">
        <f t="shared" si="1"/>
        <v>42589</v>
      </c>
      <c r="K59" s="192">
        <f>'Weekly prices for NSW to 2018'!J12</f>
        <v>2.1082811434831998</v>
      </c>
      <c r="L59" s="192">
        <f>'Weekly prices for NSW to 2018'!H12</f>
        <v>14.0240898828442</v>
      </c>
      <c r="M59" s="198">
        <f>'Weekly prices for NSW to 2018'!I12</f>
        <v>20.114395867182299</v>
      </c>
      <c r="N59" s="194"/>
      <c r="O59" s="194"/>
      <c r="P59" s="229">
        <v>2018</v>
      </c>
      <c r="Q59" s="213">
        <f t="shared" si="2"/>
        <v>131.7016327510548</v>
      </c>
      <c r="R59" s="213">
        <f t="shared" si="2"/>
        <v>133.80761570905742</v>
      </c>
      <c r="S59" s="213">
        <f t="shared" si="2"/>
        <v>147.84539407366975</v>
      </c>
      <c r="T59" s="228">
        <f t="shared" si="2"/>
        <v>153.94806471379007</v>
      </c>
      <c r="U59" s="227">
        <f t="shared" si="3"/>
        <v>2.2237494832576847</v>
      </c>
      <c r="V59" s="216">
        <f t="shared" si="3"/>
        <v>14.576683624939998</v>
      </c>
      <c r="W59" s="226">
        <f t="shared" si="3"/>
        <v>21.214045885343509</v>
      </c>
      <c r="X59" s="225">
        <f t="shared" si="4"/>
        <v>1.6619005364334874E-2</v>
      </c>
      <c r="Y59" s="215">
        <f t="shared" si="4"/>
        <v>9.859410038622235E-2</v>
      </c>
      <c r="Z59" s="215">
        <f t="shared" si="4"/>
        <v>0.13780001667954217</v>
      </c>
      <c r="AA59" s="225">
        <f t="shared" si="5"/>
        <v>1.6884752579044048E-2</v>
      </c>
      <c r="AB59" s="215">
        <f t="shared" si="5"/>
        <v>0.1106795969074518</v>
      </c>
      <c r="AC59" s="494">
        <f t="shared" si="5"/>
        <v>0.16107655950965122</v>
      </c>
      <c r="AD59" s="212">
        <v>2018</v>
      </c>
      <c r="AE59" s="192">
        <f>AVERAGE(D133:D184)</f>
        <v>138.96839121517638</v>
      </c>
      <c r="AF59" s="230">
        <f>AVERAGE(E133:E184)</f>
        <v>141.62066943225594</v>
      </c>
      <c r="AG59" s="230">
        <f t="shared" ref="AG59:AH59" si="8">AVERAGE(F133:F184)</f>
        <v>155.86066766363817</v>
      </c>
      <c r="AH59" s="230">
        <f t="shared" si="8"/>
        <v>161.81478901360137</v>
      </c>
      <c r="AI59" s="521">
        <f>AVERAGE(K133:K184)</f>
        <v>2.3372506168753597</v>
      </c>
      <c r="AJ59" s="522">
        <f t="shared" ref="AJ59:AK59" si="9">AVERAGE(L133:L184)</f>
        <v>14.587010275656111</v>
      </c>
      <c r="AK59" s="522">
        <f t="shared" si="9"/>
        <v>21.400984411166096</v>
      </c>
      <c r="AL59" s="512">
        <f t="shared" ref="AL59:AN61" si="10">AI59/AF59</f>
        <v>1.6503598141748514E-2</v>
      </c>
      <c r="AM59" s="505">
        <f t="shared" si="10"/>
        <v>9.3590066655791809E-2</v>
      </c>
      <c r="AN59" s="531">
        <f t="shared" si="10"/>
        <v>0.1322560474331381</v>
      </c>
      <c r="AO59" s="512">
        <f t="shared" ref="AO59:AO61" si="11">AI59/$AE59</f>
        <v>1.6818577206210866E-2</v>
      </c>
      <c r="AP59" s="505">
        <f t="shared" si="7"/>
        <v>0.10496638946528368</v>
      </c>
      <c r="AQ59" s="531">
        <f t="shared" si="7"/>
        <v>0.153998936189951</v>
      </c>
      <c r="AT59" s="481" t="s">
        <v>289</v>
      </c>
      <c r="AU59" s="466" t="s">
        <v>290</v>
      </c>
      <c r="AV59" s="485">
        <f>AVERAGE(K237:K288)</f>
        <v>2.1724327564816801</v>
      </c>
      <c r="AW59" s="466" t="s">
        <v>291</v>
      </c>
    </row>
    <row r="60" spans="2:49" ht="13" x14ac:dyDescent="0.3">
      <c r="B60" s="194">
        <f t="shared" si="0"/>
        <v>2017</v>
      </c>
      <c r="C60" s="203">
        <f>'Weekly prices for NSW to 2018'!B13</f>
        <v>42596</v>
      </c>
      <c r="D60" s="192">
        <f>'Weekly prices for NSW to 2018'!C13</f>
        <v>111.19705578449501</v>
      </c>
      <c r="E60" s="192">
        <f>'Weekly prices for NSW to 2018'!D13</f>
        <v>113.15329252474299</v>
      </c>
      <c r="F60" s="192">
        <f>'Weekly prices for NSW to 2018'!E13</f>
        <v>125.872540582217</v>
      </c>
      <c r="G60" s="192">
        <f>'Weekly prices for NSW to 2018'!F13</f>
        <v>131.48532273888301</v>
      </c>
      <c r="H60" s="198">
        <f>'Weekly prices for NSW to 2018'!G13</f>
        <v>95.426421320112894</v>
      </c>
      <c r="I60" s="205"/>
      <c r="J60" s="197">
        <f t="shared" si="1"/>
        <v>42596</v>
      </c>
      <c r="K60" s="192">
        <f>'Weekly prices for NSW to 2018'!J13</f>
        <v>2.16675497476602</v>
      </c>
      <c r="L60" s="192">
        <f>'Weekly prices for NSW to 2018'!H13</f>
        <v>13.8866965080711</v>
      </c>
      <c r="M60" s="198">
        <f>'Weekly prices for NSW to 2018'!I13</f>
        <v>19.8812405117136</v>
      </c>
      <c r="N60" s="194"/>
      <c r="O60" s="194"/>
      <c r="P60" s="217">
        <v>2019</v>
      </c>
      <c r="Q60" s="213">
        <f t="shared" si="2"/>
        <v>137.45524937057488</v>
      </c>
      <c r="R60" s="213">
        <f t="shared" si="2"/>
        <v>140.39290204409863</v>
      </c>
      <c r="S60" s="213">
        <f t="shared" si="2"/>
        <v>154.83743084166562</v>
      </c>
      <c r="T60" s="228">
        <f t="shared" si="2"/>
        <v>160.67602269984741</v>
      </c>
      <c r="U60" s="227">
        <f t="shared" si="3"/>
        <v>2.3402405079534643</v>
      </c>
      <c r="V60" s="216">
        <f t="shared" si="3"/>
        <v>14.762477321042439</v>
      </c>
      <c r="W60" s="226">
        <f t="shared" si="3"/>
        <v>21.575583450475232</v>
      </c>
      <c r="X60" s="225">
        <f t="shared" si="4"/>
        <v>1.6669222402841806E-2</v>
      </c>
      <c r="Y60" s="215">
        <f t="shared" si="4"/>
        <v>9.5341786806953169E-2</v>
      </c>
      <c r="Z60" s="215">
        <f t="shared" si="4"/>
        <v>0.13428004432733398</v>
      </c>
      <c r="AA60" s="225">
        <f>U60/$Q60</f>
        <v>1.7025472062141854E-2</v>
      </c>
      <c r="AB60" s="215">
        <f t="shared" si="5"/>
        <v>0.10739842522305773</v>
      </c>
      <c r="AC60" s="494">
        <f t="shared" si="5"/>
        <v>0.15696441968766259</v>
      </c>
      <c r="AD60" s="212">
        <f>P60</f>
        <v>2019</v>
      </c>
      <c r="AE60" s="192">
        <f>AVERAGE(D185:D236)</f>
        <v>138.81696346279406</v>
      </c>
      <c r="AF60" s="230">
        <f>AVERAGE(E185:E236)</f>
        <v>141.33003225821869</v>
      </c>
      <c r="AG60" s="230">
        <f t="shared" ref="AG60:AH60" si="12">AVERAGE(F185:F236)</f>
        <v>156.26428396405583</v>
      </c>
      <c r="AH60" s="230">
        <f t="shared" si="12"/>
        <v>162.34448718958907</v>
      </c>
      <c r="AI60" s="521">
        <f>AVERAGE(K185:K236)</f>
        <v>2.3231430375070525</v>
      </c>
      <c r="AJ60" s="522">
        <f t="shared" ref="AJ60:AK60" si="13">AVERAGE(L185:L236)</f>
        <v>15.190690921064695</v>
      </c>
      <c r="AK60" s="522">
        <f t="shared" si="13"/>
        <v>22.054350709926545</v>
      </c>
      <c r="AL60" s="512">
        <f t="shared" si="10"/>
        <v>1.6437716742769341E-2</v>
      </c>
      <c r="AM60" s="505">
        <f t="shared" si="10"/>
        <v>9.7211535071948255E-2</v>
      </c>
      <c r="AN60" s="531">
        <f t="shared" si="10"/>
        <v>0.13584908912965454</v>
      </c>
      <c r="AO60" s="512">
        <f t="shared" si="11"/>
        <v>1.6735296462018528E-2</v>
      </c>
      <c r="AP60" s="505">
        <f t="shared" si="7"/>
        <v>0.10942964420293005</v>
      </c>
      <c r="AQ60" s="531">
        <f t="shared" si="7"/>
        <v>0.15887359988131125</v>
      </c>
      <c r="AT60" s="481"/>
      <c r="AU60" s="466"/>
      <c r="AV60" s="486"/>
    </row>
    <row r="61" spans="2:49" ht="13" x14ac:dyDescent="0.3">
      <c r="B61" s="194">
        <f t="shared" si="0"/>
        <v>2017</v>
      </c>
      <c r="C61" s="203">
        <f>'Weekly prices for NSW to 2018'!B14</f>
        <v>42603</v>
      </c>
      <c r="D61" s="192">
        <f>'Weekly prices for NSW to 2018'!C14</f>
        <v>117.56064112780901</v>
      </c>
      <c r="E61" s="192">
        <f>'Weekly prices for NSW to 2018'!D14</f>
        <v>118.899864575113</v>
      </c>
      <c r="F61" s="192">
        <f>'Weekly prices for NSW to 2018'!E14</f>
        <v>131.53512361617899</v>
      </c>
      <c r="G61" s="192">
        <f>'Weekly prices for NSW to 2018'!F14</f>
        <v>137.682524986624</v>
      </c>
      <c r="H61" s="198">
        <f>'Weekly prices for NSW to 2018'!G14</f>
        <v>104.11015625</v>
      </c>
      <c r="I61" s="205"/>
      <c r="J61" s="197">
        <f t="shared" si="1"/>
        <v>42603</v>
      </c>
      <c r="K61" s="192">
        <f>'Weekly prices for NSW to 2018'!J14</f>
        <v>2.1381341333237698</v>
      </c>
      <c r="L61" s="192">
        <f>'Weekly prices for NSW to 2018'!H14</f>
        <v>13.983918761088599</v>
      </c>
      <c r="M61" s="198">
        <f>'Weekly prices for NSW to 2018'!I14</f>
        <v>19.867475699001002</v>
      </c>
      <c r="N61" s="194"/>
      <c r="O61" s="194"/>
      <c r="P61" s="224">
        <v>2020</v>
      </c>
      <c r="Q61" s="223">
        <f t="shared" si="2"/>
        <v>132.99924861897077</v>
      </c>
      <c r="R61" s="223">
        <f t="shared" si="2"/>
        <v>135.5273212498744</v>
      </c>
      <c r="S61" s="223">
        <f t="shared" si="2"/>
        <v>150.74202530404199</v>
      </c>
      <c r="T61" s="222">
        <f t="shared" si="2"/>
        <v>156.98132894793468</v>
      </c>
      <c r="U61" s="491">
        <f t="shared" si="3"/>
        <v>2.3088381291883335</v>
      </c>
      <c r="V61" s="221">
        <f t="shared" si="3"/>
        <v>15.350161731135042</v>
      </c>
      <c r="W61" s="220">
        <f t="shared" si="3"/>
        <v>22.386748707196585</v>
      </c>
      <c r="X61" s="219">
        <f>U61/R61</f>
        <v>1.7035960778207095E-2</v>
      </c>
      <c r="Y61" s="218">
        <f t="shared" si="4"/>
        <v>0.10183067197202798</v>
      </c>
      <c r="Z61" s="218">
        <f t="shared" si="4"/>
        <v>0.14260771556228513</v>
      </c>
      <c r="AA61" s="219">
        <f>U61/$Q61</f>
        <v>1.7359783255640176E-2</v>
      </c>
      <c r="AB61" s="218">
        <f>V61/$Q61</f>
        <v>0.11541540189532712</v>
      </c>
      <c r="AC61" s="495">
        <f t="shared" si="5"/>
        <v>0.16832236978520329</v>
      </c>
      <c r="AD61" s="208">
        <f>P61</f>
        <v>2020</v>
      </c>
      <c r="AE61" s="509">
        <f>AVERAGE(D237:D288)</f>
        <v>121.83432354599488</v>
      </c>
      <c r="AF61" s="510">
        <f>AVERAGE(E237:E288)</f>
        <v>124.11595954412245</v>
      </c>
      <c r="AG61" s="510">
        <f t="shared" ref="AG61:AH61" si="14">AVERAGE(F237:F288)</f>
        <v>139.72710175093928</v>
      </c>
      <c r="AH61" s="510">
        <f t="shared" si="14"/>
        <v>145.96401926564334</v>
      </c>
      <c r="AI61" s="523">
        <f>AVERAGE(K237:K288)</f>
        <v>2.1724327564816801</v>
      </c>
      <c r="AJ61" s="524">
        <f>AVERAGE(L237:L288)</f>
        <v>15.207403548692907</v>
      </c>
      <c r="AK61" s="524">
        <f t="shared" ref="AK61" si="15">AVERAGE(M237:M288)</f>
        <v>22.376809452967557</v>
      </c>
      <c r="AL61" s="513">
        <f t="shared" si="10"/>
        <v>1.7503250705719228E-2</v>
      </c>
      <c r="AM61" s="532">
        <f t="shared" si="10"/>
        <v>0.10883646306354937</v>
      </c>
      <c r="AN61" s="533">
        <f t="shared" si="10"/>
        <v>0.15330359882899275</v>
      </c>
      <c r="AO61" s="512">
        <f t="shared" si="11"/>
        <v>1.7831040492144592E-2</v>
      </c>
      <c r="AP61" s="505">
        <f>AJ61/$AE61</f>
        <v>0.12482035526673081</v>
      </c>
      <c r="AQ61" s="531">
        <f>AK61/$AE61</f>
        <v>0.18366588988791707</v>
      </c>
      <c r="AT61" s="481" t="s">
        <v>287</v>
      </c>
      <c r="AU61" s="466" t="s">
        <v>286</v>
      </c>
      <c r="AV61" s="485">
        <f>MIN(K250:K288)</f>
        <v>1.8404193771625601</v>
      </c>
      <c r="AW61" s="466" t="s">
        <v>291</v>
      </c>
    </row>
    <row r="62" spans="2:49" ht="13" x14ac:dyDescent="0.3">
      <c r="B62" s="194">
        <f t="shared" si="0"/>
        <v>2017</v>
      </c>
      <c r="C62" s="203">
        <f>'Weekly prices for NSW to 2018'!B15</f>
        <v>42610</v>
      </c>
      <c r="D62" s="192">
        <f>'Weekly prices for NSW to 2018'!C15</f>
        <v>107.628025705067</v>
      </c>
      <c r="E62" s="192">
        <f>'Weekly prices for NSW to 2018'!D15</f>
        <v>110.106075054168</v>
      </c>
      <c r="F62" s="192">
        <f>'Weekly prices for NSW to 2018'!E15</f>
        <v>122.12135395262101</v>
      </c>
      <c r="G62" s="192">
        <f>'Weekly prices for NSW to 2018'!F15</f>
        <v>127.942255059389</v>
      </c>
      <c r="H62" s="198">
        <f>'Weekly prices for NSW to 2018'!G15</f>
        <v>89.099538690476194</v>
      </c>
      <c r="I62" s="205"/>
      <c r="J62" s="197">
        <f t="shared" si="1"/>
        <v>42610</v>
      </c>
      <c r="K62" s="192">
        <f>'Weekly prices for NSW to 2018'!J15</f>
        <v>2.1137412356928502</v>
      </c>
      <c r="L62" s="192">
        <f>'Weekly prices for NSW to 2018'!H15</f>
        <v>13.857979478783401</v>
      </c>
      <c r="M62" s="198">
        <f>'Weekly prices for NSW to 2018'!I15</f>
        <v>19.854419171289699</v>
      </c>
      <c r="N62" s="194"/>
      <c r="O62" s="194"/>
      <c r="P62" s="217"/>
      <c r="Q62" s="213">
        <f>Q61-Q60</f>
        <v>-4.4560007516041082</v>
      </c>
      <c r="R62" s="213">
        <f>R61-R60</f>
        <v>-4.8655807942242291</v>
      </c>
      <c r="S62" s="213">
        <f>S61-S60</f>
        <v>-4.095405537623634</v>
      </c>
      <c r="T62" s="213">
        <f>T61-T60</f>
        <v>-3.6946937519127232</v>
      </c>
      <c r="U62" s="216"/>
      <c r="V62" s="216"/>
      <c r="W62" s="216"/>
      <c r="X62" s="215"/>
      <c r="Y62" s="215">
        <f>V62/S62</f>
        <v>0</v>
      </c>
      <c r="Z62" s="215"/>
      <c r="AA62" s="215"/>
      <c r="AB62" s="215">
        <f>V62/$Q62</f>
        <v>0</v>
      </c>
      <c r="AC62" s="494"/>
      <c r="AD62" s="212"/>
      <c r="AE62" s="212"/>
      <c r="AF62" s="466"/>
      <c r="AG62" s="466"/>
      <c r="AH62" s="466"/>
      <c r="AI62" s="234"/>
      <c r="AJ62" s="233"/>
      <c r="AK62" s="232"/>
      <c r="AL62" s="466"/>
      <c r="AM62" s="466"/>
      <c r="AN62" s="504"/>
      <c r="AO62" s="234"/>
      <c r="AP62" s="233"/>
      <c r="AQ62" s="232"/>
      <c r="AT62" s="481" t="s">
        <v>288</v>
      </c>
      <c r="AU62" s="466" t="s">
        <v>286</v>
      </c>
      <c r="AV62" s="485">
        <f>MAX(K250:K288)</f>
        <v>2.5915356255815798</v>
      </c>
      <c r="AW62" s="466" t="s">
        <v>291</v>
      </c>
    </row>
    <row r="63" spans="2:49" ht="12.5" thickBot="1" x14ac:dyDescent="0.35">
      <c r="B63" s="194">
        <f t="shared" si="0"/>
        <v>2017</v>
      </c>
      <c r="C63" s="203">
        <f>'Weekly prices for NSW to 2018'!B16</f>
        <v>42617</v>
      </c>
      <c r="D63" s="192">
        <f>'Weekly prices for NSW to 2018'!C16</f>
        <v>113.57017169114199</v>
      </c>
      <c r="E63" s="192">
        <f>'Weekly prices for NSW to 2018'!D16</f>
        <v>115.430492657187</v>
      </c>
      <c r="F63" s="192">
        <f>'Weekly prices for NSW to 2018'!E16</f>
        <v>128.51624285106001</v>
      </c>
      <c r="G63" s="192">
        <f>'Weekly prices for NSW to 2018'!F16</f>
        <v>134.243607357531</v>
      </c>
      <c r="H63" s="198">
        <f>'Weekly prices for NSW to 2018'!G16</f>
        <v>100.451994047619</v>
      </c>
      <c r="I63" s="205"/>
      <c r="J63" s="197">
        <f t="shared" si="1"/>
        <v>42617</v>
      </c>
      <c r="K63" s="192">
        <f>'Weekly prices for NSW to 2018'!J16</f>
        <v>2.1473820910749399</v>
      </c>
      <c r="L63" s="192">
        <f>'Weekly prices for NSW to 2018'!H16</f>
        <v>13.9631806418683</v>
      </c>
      <c r="M63" s="198">
        <f>'Weekly prices for NSW to 2018'!I16</f>
        <v>19.926799019685198</v>
      </c>
      <c r="N63" s="194"/>
      <c r="O63" s="194"/>
      <c r="P63" s="214"/>
      <c r="Q63" s="212" t="s">
        <v>158</v>
      </c>
      <c r="R63" s="212"/>
      <c r="S63" s="212"/>
      <c r="T63" s="212"/>
      <c r="U63" s="212"/>
      <c r="V63" s="212"/>
      <c r="W63" s="212"/>
      <c r="X63" s="212" t="s">
        <v>157</v>
      </c>
      <c r="Y63" s="213"/>
      <c r="Z63" s="212"/>
      <c r="AA63" s="212"/>
      <c r="AB63" s="212"/>
      <c r="AC63" s="493"/>
      <c r="AD63" s="212"/>
      <c r="AE63" s="212"/>
      <c r="AF63" s="466"/>
      <c r="AG63" s="466"/>
      <c r="AH63" s="466"/>
      <c r="AI63" s="511" t="s">
        <v>295</v>
      </c>
      <c r="AJ63" s="466"/>
      <c r="AK63" s="504"/>
      <c r="AL63" s="466"/>
      <c r="AM63" s="466"/>
      <c r="AN63" s="504"/>
      <c r="AO63" s="511"/>
      <c r="AP63" s="466"/>
      <c r="AQ63" s="504"/>
      <c r="AT63" s="482" t="s">
        <v>289</v>
      </c>
      <c r="AU63" s="483" t="s">
        <v>286</v>
      </c>
      <c r="AV63" s="487">
        <f>AVERAGE(K250:K288)</f>
        <v>2.1093188600762178</v>
      </c>
      <c r="AW63" s="466" t="s">
        <v>291</v>
      </c>
    </row>
    <row r="64" spans="2:49" ht="12" x14ac:dyDescent="0.3">
      <c r="B64" s="194">
        <f t="shared" si="0"/>
        <v>2017</v>
      </c>
      <c r="C64" s="203">
        <f>'Weekly prices for NSW to 2018'!B17</f>
        <v>42624</v>
      </c>
      <c r="D64" s="192">
        <f>'Weekly prices for NSW to 2018'!C17</f>
        <v>116.914297507138</v>
      </c>
      <c r="E64" s="192">
        <f>'Weekly prices for NSW to 2018'!D17</f>
        <v>118.624166489685</v>
      </c>
      <c r="F64" s="192">
        <f>'Weekly prices for NSW to 2018'!E17</f>
        <v>131.17563958719001</v>
      </c>
      <c r="G64" s="192">
        <f>'Weekly prices for NSW to 2018'!F17</f>
        <v>137.207291620532</v>
      </c>
      <c r="H64" s="198">
        <f>'Weekly prices for NSW to 2018'!G17</f>
        <v>100.06220556972799</v>
      </c>
      <c r="I64" s="205"/>
      <c r="J64" s="197">
        <f t="shared" si="1"/>
        <v>42624</v>
      </c>
      <c r="K64" s="192">
        <f>'Weekly prices for NSW to 2018'!J17</f>
        <v>2.1421448892592299</v>
      </c>
      <c r="L64" s="192">
        <f>'Weekly prices for NSW to 2018'!H17</f>
        <v>13.951836355348201</v>
      </c>
      <c r="M64" s="198">
        <f>'Weekly prices for NSW to 2018'!I17</f>
        <v>19.974833899104802</v>
      </c>
      <c r="N64" s="194"/>
      <c r="O64" s="194"/>
      <c r="P64" s="210"/>
      <c r="Q64" s="209">
        <f>Q61/Q60-1</f>
        <v>-3.2417828871641574E-2</v>
      </c>
      <c r="R64" s="209">
        <f>R61/R60-1</f>
        <v>-3.465688594923344E-2</v>
      </c>
      <c r="S64" s="209">
        <f>S61/S60-1</f>
        <v>-2.6449712549231896E-2</v>
      </c>
      <c r="T64" s="209">
        <f>T61/T60-1</f>
        <v>-2.299468016341577E-2</v>
      </c>
      <c r="U64" s="208"/>
      <c r="V64" s="208"/>
      <c r="W64" s="208"/>
      <c r="X64" s="207">
        <f t="shared" ref="X64:AC64" si="16">X61-X59</f>
        <v>4.1695541387222132E-4</v>
      </c>
      <c r="Y64" s="207">
        <f t="shared" si="16"/>
        <v>3.2365715858056338E-3</v>
      </c>
      <c r="Z64" s="207">
        <f t="shared" si="16"/>
        <v>4.8076988827429612E-3</v>
      </c>
      <c r="AA64" s="207">
        <f t="shared" si="16"/>
        <v>4.7503067659612763E-4</v>
      </c>
      <c r="AB64" s="207">
        <f t="shared" si="16"/>
        <v>4.7358049878753194E-3</v>
      </c>
      <c r="AC64" s="496">
        <f t="shared" si="16"/>
        <v>7.2458102755520726E-3</v>
      </c>
      <c r="AD64" s="208"/>
      <c r="AE64" s="208"/>
      <c r="AF64" s="506"/>
      <c r="AG64" s="506"/>
      <c r="AH64" s="506"/>
      <c r="AI64" s="523">
        <f>AI61-AI58</f>
        <v>3.239930203124608E-2</v>
      </c>
      <c r="AJ64" s="525">
        <f>AJ61-AJ58</f>
        <v>0.7629675394644142</v>
      </c>
      <c r="AK64" s="526">
        <f>AK61-AK58</f>
        <v>1.6190000092363164</v>
      </c>
      <c r="AL64" s="506"/>
      <c r="AM64" s="506"/>
      <c r="AN64" s="507"/>
      <c r="AO64" s="514"/>
      <c r="AP64" s="506"/>
      <c r="AQ64" s="507"/>
    </row>
    <row r="65" spans="2:31" ht="12" x14ac:dyDescent="0.3">
      <c r="B65" s="194">
        <f t="shared" si="0"/>
        <v>2017</v>
      </c>
      <c r="C65" s="203">
        <f>'Weekly prices for NSW to 2018'!B18</f>
        <v>42631</v>
      </c>
      <c r="D65" s="192">
        <f>'Weekly prices for NSW to 2018'!C18</f>
        <v>113.288941310501</v>
      </c>
      <c r="E65" s="192">
        <f>'Weekly prices for NSW to 2018'!D18</f>
        <v>115.067190379651</v>
      </c>
      <c r="F65" s="192">
        <f>'Weekly prices for NSW to 2018'!E18</f>
        <v>128.08606695818301</v>
      </c>
      <c r="G65" s="192">
        <f>'Weekly prices for NSW to 2018'!F18</f>
        <v>133.93194256977901</v>
      </c>
      <c r="H65" s="198">
        <f>'Weekly prices for NSW to 2018'!G18</f>
        <v>101.012332057823</v>
      </c>
      <c r="I65" s="205"/>
      <c r="J65" s="197">
        <f t="shared" si="1"/>
        <v>42631</v>
      </c>
      <c r="K65" s="192">
        <f>'Weekly prices for NSW to 2018'!J18</f>
        <v>2.1341455911462202</v>
      </c>
      <c r="L65" s="192">
        <f>'Weekly prices for NSW to 2018'!H18</f>
        <v>13.9948787099241</v>
      </c>
      <c r="M65" s="198">
        <f>'Weekly prices for NSW to 2018'!I18</f>
        <v>19.988683843858201</v>
      </c>
      <c r="N65" s="194"/>
      <c r="O65" s="194"/>
      <c r="P65" s="194"/>
      <c r="Q65" s="194"/>
      <c r="R65" s="194"/>
      <c r="S65" s="194"/>
      <c r="T65" s="194"/>
      <c r="U65" s="194"/>
      <c r="V65" s="194"/>
      <c r="W65" s="194"/>
      <c r="X65" s="194"/>
      <c r="Y65" s="194"/>
      <c r="Z65" s="194"/>
      <c r="AA65" s="194"/>
      <c r="AB65" s="194"/>
      <c r="AC65" s="194"/>
      <c r="AD65" s="194"/>
      <c r="AE65" s="194"/>
    </row>
    <row r="66" spans="2:31" ht="12" x14ac:dyDescent="0.3">
      <c r="B66" s="194">
        <f t="shared" si="0"/>
        <v>2017</v>
      </c>
      <c r="C66" s="203">
        <f>'Weekly prices for NSW to 2018'!B19</f>
        <v>42638</v>
      </c>
      <c r="D66" s="192">
        <f>'Weekly prices for NSW to 2018'!C19</f>
        <v>121.733993714419</v>
      </c>
      <c r="E66" s="192">
        <f>'Weekly prices for NSW to 2018'!D19</f>
        <v>123.04332335765601</v>
      </c>
      <c r="F66" s="192">
        <f>'Weekly prices for NSW to 2018'!E19</f>
        <v>135.75651183046199</v>
      </c>
      <c r="G66" s="192">
        <f>'Weekly prices for NSW to 2018'!F19</f>
        <v>142.014127926979</v>
      </c>
      <c r="H66" s="198">
        <f>'Weekly prices for NSW to 2018'!G19</f>
        <v>110.46718749999999</v>
      </c>
      <c r="I66" s="205"/>
      <c r="J66" s="197">
        <f t="shared" si="1"/>
        <v>42638</v>
      </c>
      <c r="K66" s="192">
        <f>'Weekly prices for NSW to 2018'!J19</f>
        <v>2.2597879186439398</v>
      </c>
      <c r="L66" s="192">
        <f>'Weekly prices for NSW to 2018'!H19</f>
        <v>13.6666054256312</v>
      </c>
      <c r="M66" s="198">
        <f>'Weekly prices for NSW to 2018'!I19</f>
        <v>19.744799312145499</v>
      </c>
      <c r="N66" s="194"/>
      <c r="O66" s="194"/>
      <c r="P66" s="194"/>
      <c r="Q66" s="194"/>
      <c r="R66" s="194"/>
      <c r="S66" s="194"/>
      <c r="T66" s="194"/>
      <c r="U66" s="194"/>
      <c r="V66" s="194"/>
      <c r="W66" s="194"/>
      <c r="X66" s="194"/>
      <c r="Y66" s="194"/>
      <c r="Z66" s="194"/>
      <c r="AA66" s="194"/>
      <c r="AB66" s="194"/>
      <c r="AC66" s="194"/>
      <c r="AD66" s="515"/>
      <c r="AE66" s="194"/>
    </row>
    <row r="67" spans="2:31" ht="14" x14ac:dyDescent="0.3">
      <c r="B67" s="194">
        <f t="shared" si="0"/>
        <v>2017</v>
      </c>
      <c r="C67" s="203">
        <f>'Weekly prices for NSW to 2018'!B20</f>
        <v>42645</v>
      </c>
      <c r="D67" s="192">
        <f>'Weekly prices for NSW to 2018'!C20</f>
        <v>117.084393895152</v>
      </c>
      <c r="E67" s="192">
        <f>'Weekly prices for NSW to 2018'!D20</f>
        <v>119.118538220796</v>
      </c>
      <c r="F67" s="192">
        <f>'Weekly prices for NSW to 2018'!E20</f>
        <v>131.81513825915701</v>
      </c>
      <c r="G67" s="192">
        <f>'Weekly prices for NSW to 2018'!F20</f>
        <v>137.54410070925499</v>
      </c>
      <c r="H67" s="198">
        <f>'Weekly prices for NSW to 2018'!G20</f>
        <v>101.87900297618999</v>
      </c>
      <c r="I67" s="205"/>
      <c r="J67" s="197">
        <f t="shared" si="1"/>
        <v>42645</v>
      </c>
      <c r="K67" s="192">
        <f>'Weekly prices for NSW to 2018'!J20</f>
        <v>2.1122035793699299</v>
      </c>
      <c r="L67" s="192">
        <f>'Weekly prices for NSW to 2018'!H20</f>
        <v>14.0365642678992</v>
      </c>
      <c r="M67" s="198">
        <f>'Weekly prices for NSW to 2018'!I20</f>
        <v>20.1044537354094</v>
      </c>
      <c r="N67" s="194"/>
      <c r="O67" s="194"/>
      <c r="P67" s="206" t="s">
        <v>297</v>
      </c>
      <c r="Q67" s="194"/>
      <c r="R67" s="194"/>
      <c r="S67" s="194"/>
      <c r="T67" s="194"/>
      <c r="U67" s="194"/>
      <c r="V67" s="194"/>
      <c r="W67" s="194"/>
      <c r="X67" s="194"/>
      <c r="Y67" s="194"/>
      <c r="Z67" s="194"/>
      <c r="AA67" s="194"/>
      <c r="AB67" s="194"/>
      <c r="AC67" s="194"/>
      <c r="AD67" s="194"/>
      <c r="AE67" s="194"/>
    </row>
    <row r="68" spans="2:31" ht="12" x14ac:dyDescent="0.3">
      <c r="B68" s="194">
        <f t="shared" si="0"/>
        <v>2017</v>
      </c>
      <c r="C68" s="203">
        <f>'Weekly prices for NSW to 2018'!B21</f>
        <v>42652</v>
      </c>
      <c r="D68" s="192">
        <f>'Weekly prices for NSW to 2018'!C21</f>
        <v>114.960368414906</v>
      </c>
      <c r="E68" s="192">
        <f>'Weekly prices for NSW to 2018'!D21</f>
        <v>117.274989610031</v>
      </c>
      <c r="F68" s="192">
        <f>'Weekly prices for NSW to 2018'!E21</f>
        <v>130.565141460939</v>
      </c>
      <c r="G68" s="192">
        <f>'Weekly prices for NSW to 2018'!F21</f>
        <v>136.06741776401</v>
      </c>
      <c r="H68" s="198">
        <f>'Weekly prices for NSW to 2018'!G21</f>
        <v>106.13641050170099</v>
      </c>
      <c r="I68" s="205"/>
      <c r="J68" s="197">
        <f t="shared" si="1"/>
        <v>42652</v>
      </c>
      <c r="K68" s="192">
        <f>'Weekly prices for NSW to 2018'!J21</f>
        <v>2.1613420723610699</v>
      </c>
      <c r="L68" s="192">
        <f>'Weekly prices for NSW to 2018'!H21</f>
        <v>14.116879536783699</v>
      </c>
      <c r="M68" s="198">
        <f>'Weekly prices for NSW to 2018'!I21</f>
        <v>20.087341064525202</v>
      </c>
      <c r="N68" s="194"/>
      <c r="O68" s="194"/>
      <c r="P68" s="194"/>
      <c r="Q68" s="194"/>
      <c r="R68" s="194"/>
      <c r="S68" s="194"/>
      <c r="T68" s="194"/>
      <c r="U68" s="194"/>
      <c r="V68" s="194"/>
      <c r="W68" s="194"/>
      <c r="X68" s="194"/>
      <c r="Y68" s="194"/>
      <c r="Z68" s="194"/>
      <c r="AA68" s="194"/>
      <c r="AB68" s="194"/>
      <c r="AC68" s="194"/>
      <c r="AD68" s="194"/>
      <c r="AE68" s="194"/>
    </row>
    <row r="69" spans="2:31" ht="12" x14ac:dyDescent="0.3">
      <c r="B69" s="194">
        <f t="shared" si="0"/>
        <v>2017</v>
      </c>
      <c r="C69" s="203">
        <f>'Weekly prices for NSW to 2018'!B22</f>
        <v>42659</v>
      </c>
      <c r="D69" s="192">
        <f>'Weekly prices for NSW to 2018'!C22</f>
        <v>120.556972014127</v>
      </c>
      <c r="E69" s="192">
        <f>'Weekly prices for NSW to 2018'!D22</f>
        <v>122.531284050335</v>
      </c>
      <c r="F69" s="192">
        <f>'Weekly prices for NSW to 2018'!E22</f>
        <v>135.901129083033</v>
      </c>
      <c r="G69" s="192">
        <f>'Weekly prices for NSW to 2018'!F22</f>
        <v>141.66676070990499</v>
      </c>
      <c r="H69" s="198">
        <f>'Weekly prices for NSW to 2018'!G22</f>
        <v>110.64468911917101</v>
      </c>
      <c r="I69" s="205"/>
      <c r="J69" s="197">
        <f t="shared" si="1"/>
        <v>42659</v>
      </c>
      <c r="K69" s="192">
        <f>'Weekly prices for NSW to 2018'!J22</f>
        <v>2.1594858562013899</v>
      </c>
      <c r="L69" s="192">
        <f>'Weekly prices for NSW to 2018'!H22</f>
        <v>13.9063097254224</v>
      </c>
      <c r="M69" s="198">
        <f>'Weekly prices for NSW to 2018'!I22</f>
        <v>19.866580967352</v>
      </c>
      <c r="N69" s="194"/>
      <c r="O69" s="194"/>
      <c r="P69" s="194"/>
      <c r="Q69" s="194"/>
      <c r="R69" s="194"/>
      <c r="S69" s="194"/>
      <c r="T69" s="194"/>
      <c r="U69" s="194"/>
      <c r="V69" s="194"/>
      <c r="W69" s="194"/>
      <c r="X69" s="194"/>
      <c r="Y69" s="194"/>
      <c r="Z69" s="194"/>
      <c r="AA69" s="194"/>
      <c r="AB69" s="194"/>
      <c r="AC69" s="194"/>
      <c r="AD69" s="194"/>
      <c r="AE69" s="194"/>
    </row>
    <row r="70" spans="2:31" ht="12" x14ac:dyDescent="0.3">
      <c r="B70" s="194">
        <f t="shared" si="0"/>
        <v>2017</v>
      </c>
      <c r="C70" s="203">
        <f>'Weekly prices for NSW to 2018'!B23</f>
        <v>42666</v>
      </c>
      <c r="D70" s="192">
        <f>'Weekly prices for NSW to 2018'!C23</f>
        <v>116.582684719802</v>
      </c>
      <c r="E70" s="192">
        <f>'Weekly prices for NSW to 2018'!D23</f>
        <v>118.784726265253</v>
      </c>
      <c r="F70" s="192">
        <f>'Weekly prices for NSW to 2018'!E23</f>
        <v>132.70196509210399</v>
      </c>
      <c r="G70" s="192">
        <f>'Weekly prices for NSW to 2018'!F23</f>
        <v>138.03120179867801</v>
      </c>
      <c r="H70" s="198">
        <f>'Weekly prices for NSW to 2018'!G23</f>
        <v>115.03056182122</v>
      </c>
      <c r="I70" s="205"/>
      <c r="J70" s="197">
        <f t="shared" si="1"/>
        <v>42666</v>
      </c>
      <c r="K70" s="192">
        <f>'Weekly prices for NSW to 2018'!J23</f>
        <v>2.15557955502618</v>
      </c>
      <c r="L70" s="192">
        <f>'Weekly prices for NSW to 2018'!H23</f>
        <v>14.1127774142281</v>
      </c>
      <c r="M70" s="198">
        <f>'Weekly prices for NSW to 2018'!I23</f>
        <v>20.131176638691699</v>
      </c>
      <c r="N70" s="194"/>
      <c r="O70" s="194"/>
      <c r="P70" s="194"/>
      <c r="Q70" s="194"/>
      <c r="R70" s="194"/>
      <c r="S70" s="194"/>
      <c r="T70" s="194"/>
      <c r="U70" s="194"/>
      <c r="V70" s="194"/>
      <c r="W70" s="194"/>
      <c r="X70" s="194"/>
      <c r="Y70" s="194"/>
      <c r="Z70" s="194"/>
      <c r="AA70" s="194"/>
      <c r="AB70" s="194"/>
      <c r="AC70" s="194"/>
      <c r="AD70" s="194"/>
      <c r="AE70" s="194"/>
    </row>
    <row r="71" spans="2:31" ht="12" x14ac:dyDescent="0.3">
      <c r="B71" s="194">
        <f t="shared" si="0"/>
        <v>2017</v>
      </c>
      <c r="C71" s="203">
        <f>'Weekly prices for NSW to 2018'!B24</f>
        <v>42673</v>
      </c>
      <c r="D71" s="192">
        <f>'Weekly prices for NSW to 2018'!C24</f>
        <v>128.508649667356</v>
      </c>
      <c r="E71" s="192">
        <f>'Weekly prices for NSW to 2018'!D24</f>
        <v>130.104899987452</v>
      </c>
      <c r="F71" s="192">
        <f>'Weekly prices for NSW to 2018'!E24</f>
        <v>143.738679216533</v>
      </c>
      <c r="G71" s="192">
        <f>'Weekly prices for NSW to 2018'!F24</f>
        <v>149.47700256186801</v>
      </c>
      <c r="H71" s="198">
        <f>'Weekly prices for NSW to 2018'!G24</f>
        <v>118.029559270517</v>
      </c>
      <c r="I71" s="205"/>
      <c r="J71" s="197">
        <f t="shared" si="1"/>
        <v>42673</v>
      </c>
      <c r="K71" s="192">
        <f>'Weekly prices for NSW to 2018'!J24</f>
        <v>2.19367393276656</v>
      </c>
      <c r="L71" s="192">
        <f>'Weekly prices for NSW to 2018'!H24</f>
        <v>13.966149733159099</v>
      </c>
      <c r="M71" s="198">
        <f>'Weekly prices for NSW to 2018'!I24</f>
        <v>20.089504877295301</v>
      </c>
      <c r="N71" s="194"/>
      <c r="O71" s="194"/>
      <c r="P71" s="194"/>
      <c r="Q71" s="194"/>
      <c r="R71" s="194"/>
      <c r="S71" s="194"/>
      <c r="T71" s="194"/>
      <c r="U71" s="194"/>
      <c r="V71" s="194"/>
      <c r="W71" s="194"/>
      <c r="X71" s="194"/>
      <c r="Y71" s="194"/>
      <c r="Z71" s="194"/>
      <c r="AA71" s="194"/>
      <c r="AB71" s="194"/>
      <c r="AC71" s="194"/>
      <c r="AD71" s="194"/>
      <c r="AE71" s="194"/>
    </row>
    <row r="72" spans="2:31" ht="12" x14ac:dyDescent="0.3">
      <c r="B72" s="194">
        <f t="shared" si="0"/>
        <v>2017</v>
      </c>
      <c r="C72" s="203">
        <f>'Weekly prices for NSW to 2018'!B25</f>
        <v>42680</v>
      </c>
      <c r="D72" s="192">
        <f>'Weekly prices for NSW to 2018'!C25</f>
        <v>121.52093166317199</v>
      </c>
      <c r="E72" s="192">
        <f>'Weekly prices for NSW to 2018'!D25</f>
        <v>123.780900370232</v>
      </c>
      <c r="F72" s="192">
        <f>'Weekly prices for NSW to 2018'!E25</f>
        <v>136.86474678482901</v>
      </c>
      <c r="G72" s="192">
        <f>'Weekly prices for NSW to 2018'!F25</f>
        <v>142.58940900026701</v>
      </c>
      <c r="H72" s="198">
        <f>'Weekly prices for NSW to 2018'!G25</f>
        <v>112.256280193237</v>
      </c>
      <c r="I72" s="205"/>
      <c r="J72" s="197">
        <f t="shared" si="1"/>
        <v>42680</v>
      </c>
      <c r="K72" s="192">
        <f>'Weekly prices for NSW to 2018'!J25</f>
        <v>2.1488340932609198</v>
      </c>
      <c r="L72" s="192">
        <f>'Weekly prices for NSW to 2018'!H25</f>
        <v>14.1698191113693</v>
      </c>
      <c r="M72" s="198">
        <f>'Weekly prices for NSW to 2018'!I25</f>
        <v>20.245936103419599</v>
      </c>
      <c r="N72" s="194"/>
      <c r="O72" s="194"/>
      <c r="P72" s="194"/>
      <c r="Q72" s="194"/>
      <c r="R72" s="194"/>
      <c r="S72" s="194"/>
      <c r="T72" s="194"/>
      <c r="U72" s="194"/>
      <c r="V72" s="194"/>
      <c r="W72" s="194"/>
      <c r="X72" s="194"/>
      <c r="Y72" s="194"/>
      <c r="Z72" s="194"/>
      <c r="AA72" s="194"/>
      <c r="AB72" s="194"/>
      <c r="AC72" s="194"/>
      <c r="AD72" s="194"/>
      <c r="AE72" s="194"/>
    </row>
    <row r="73" spans="2:31" ht="12" x14ac:dyDescent="0.3">
      <c r="B73" s="194">
        <f t="shared" si="0"/>
        <v>2017</v>
      </c>
      <c r="C73" s="203">
        <f>'Weekly prices for NSW to 2018'!B26</f>
        <v>42687</v>
      </c>
      <c r="D73" s="192">
        <f>'Weekly prices for NSW to 2018'!C26</f>
        <v>114.24731713858399</v>
      </c>
      <c r="E73" s="192">
        <f>'Weekly prices for NSW to 2018'!D26</f>
        <v>116.896111023868</v>
      </c>
      <c r="F73" s="192">
        <f>'Weekly prices for NSW to 2018'!E26</f>
        <v>130.22232395082901</v>
      </c>
      <c r="G73" s="192">
        <f>'Weekly prices for NSW to 2018'!F26</f>
        <v>135.647252668872</v>
      </c>
      <c r="H73" s="198">
        <f>'Weekly prices for NSW to 2018'!G26</f>
        <v>101.91233974359</v>
      </c>
      <c r="I73" s="205"/>
      <c r="J73" s="197">
        <f t="shared" si="1"/>
        <v>42687</v>
      </c>
      <c r="K73" s="192">
        <f>'Weekly prices for NSW to 2018'!J26</f>
        <v>2.1018163779572299</v>
      </c>
      <c r="L73" s="192">
        <f>'Weekly prices for NSW to 2018'!H26</f>
        <v>14.4737874051666</v>
      </c>
      <c r="M73" s="198">
        <f>'Weekly prices for NSW to 2018'!I26</f>
        <v>20.6887703906898</v>
      </c>
      <c r="N73" s="194"/>
      <c r="O73" s="194"/>
      <c r="P73" s="194"/>
      <c r="Q73" s="194"/>
      <c r="R73" s="194"/>
      <c r="S73" s="194"/>
      <c r="T73" s="194"/>
      <c r="U73" s="194"/>
      <c r="V73" s="194"/>
      <c r="W73" s="194"/>
      <c r="X73" s="194"/>
      <c r="Y73" s="194"/>
      <c r="Z73" s="194"/>
      <c r="AA73" s="194"/>
      <c r="AB73" s="194"/>
      <c r="AC73" s="194"/>
      <c r="AD73" s="194"/>
      <c r="AE73" s="194"/>
    </row>
    <row r="74" spans="2:31" ht="12" x14ac:dyDescent="0.3">
      <c r="B74" s="194">
        <f t="shared" si="0"/>
        <v>2017</v>
      </c>
      <c r="C74" s="203">
        <f>'Weekly prices for NSW to 2018'!B27</f>
        <v>42694</v>
      </c>
      <c r="D74" s="192">
        <f>'Weekly prices for NSW to 2018'!C27</f>
        <v>111.717330603913</v>
      </c>
      <c r="E74" s="192">
        <f>'Weekly prices for NSW to 2018'!D27</f>
        <v>114.373032310646</v>
      </c>
      <c r="F74" s="192">
        <f>'Weekly prices for NSW to 2018'!E27</f>
        <v>128.137375876855</v>
      </c>
      <c r="G74" s="192">
        <f>'Weekly prices for NSW to 2018'!F27</f>
        <v>133.22350476110401</v>
      </c>
      <c r="H74" s="198">
        <f>'Weekly prices for NSW to 2018'!G27</f>
        <v>97.965880503144703</v>
      </c>
      <c r="I74" s="205"/>
      <c r="J74" s="197">
        <f t="shared" si="1"/>
        <v>42694</v>
      </c>
      <c r="K74" s="192">
        <f>'Weekly prices for NSW to 2018'!J27</f>
        <v>2.1181327954554598</v>
      </c>
      <c r="L74" s="192">
        <f>'Weekly prices for NSW to 2018'!H27</f>
        <v>14.293927957524399</v>
      </c>
      <c r="M74" s="198">
        <f>'Weekly prices for NSW to 2018'!I27</f>
        <v>20.427147984777498</v>
      </c>
      <c r="N74" s="194"/>
      <c r="O74" s="194"/>
      <c r="P74" s="194"/>
      <c r="Q74" s="194"/>
      <c r="R74" s="194"/>
      <c r="S74" s="194"/>
      <c r="T74" s="194"/>
      <c r="U74" s="194"/>
      <c r="V74" s="194"/>
      <c r="W74" s="194"/>
      <c r="X74" s="194"/>
      <c r="Y74" s="194"/>
      <c r="Z74" s="194"/>
      <c r="AA74" s="194"/>
      <c r="AB74" s="194"/>
      <c r="AC74" s="194"/>
      <c r="AD74" s="194"/>
      <c r="AE74" s="194"/>
    </row>
    <row r="75" spans="2:31" ht="12" x14ac:dyDescent="0.3">
      <c r="B75" s="194">
        <f t="shared" si="0"/>
        <v>2017</v>
      </c>
      <c r="C75" s="203">
        <f>'Weekly prices for NSW to 2018'!B28</f>
        <v>42701</v>
      </c>
      <c r="D75" s="192">
        <f>'Weekly prices for NSW to 2018'!C28</f>
        <v>114.81370904910101</v>
      </c>
      <c r="E75" s="192">
        <f>'Weekly prices for NSW to 2018'!D28</f>
        <v>117.305564723858</v>
      </c>
      <c r="F75" s="192">
        <f>'Weekly prices for NSW to 2018'!E28</f>
        <v>131.08200682850199</v>
      </c>
      <c r="G75" s="192">
        <f>'Weekly prices for NSW to 2018'!F28</f>
        <v>135.84070601621201</v>
      </c>
      <c r="H75" s="198">
        <f>'Weekly prices for NSW to 2018'!G28</f>
        <v>99.807585034013599</v>
      </c>
      <c r="I75" s="205"/>
      <c r="J75" s="197">
        <f t="shared" si="1"/>
        <v>42701</v>
      </c>
      <c r="K75" s="192">
        <f>'Weekly prices for NSW to 2018'!J28</f>
        <v>2.1769029130801099</v>
      </c>
      <c r="L75" s="192">
        <f>'Weekly prices for NSW to 2018'!H28</f>
        <v>13.875492186051099</v>
      </c>
      <c r="M75" s="198">
        <f>'Weekly prices for NSW to 2018'!I28</f>
        <v>19.957081625738901</v>
      </c>
      <c r="N75" s="194"/>
      <c r="O75" s="194"/>
      <c r="P75" s="194"/>
      <c r="Q75" s="194"/>
      <c r="R75" s="194"/>
      <c r="S75" s="194"/>
      <c r="T75" s="194"/>
      <c r="U75" s="194"/>
      <c r="V75" s="194"/>
      <c r="W75" s="194"/>
      <c r="X75" s="194"/>
      <c r="Y75" s="194"/>
      <c r="Z75" s="194"/>
      <c r="AA75" s="194"/>
      <c r="AB75" s="194"/>
      <c r="AC75" s="194"/>
      <c r="AD75" s="194"/>
      <c r="AE75" s="194"/>
    </row>
    <row r="76" spans="2:31" ht="12" x14ac:dyDescent="0.3">
      <c r="B76" s="194">
        <f t="shared" si="0"/>
        <v>2017</v>
      </c>
      <c r="C76" s="203">
        <f>'Weekly prices for NSW to 2018'!B29</f>
        <v>42708</v>
      </c>
      <c r="D76" s="192">
        <f>'Weekly prices for NSW to 2018'!C29</f>
        <v>125.62666905293401</v>
      </c>
      <c r="E76" s="192">
        <f>'Weekly prices for NSW to 2018'!D29</f>
        <v>127.326279851493</v>
      </c>
      <c r="F76" s="192">
        <f>'Weekly prices for NSW to 2018'!E29</f>
        <v>141.22090818135999</v>
      </c>
      <c r="G76" s="192">
        <f>'Weekly prices for NSW to 2018'!F29</f>
        <v>146.47153844593299</v>
      </c>
      <c r="H76" s="198">
        <f>'Weekly prices for NSW to 2018'!G29</f>
        <v>109.646129326047</v>
      </c>
      <c r="I76" s="205"/>
      <c r="J76" s="197">
        <f t="shared" si="1"/>
        <v>42708</v>
      </c>
      <c r="K76" s="192">
        <f>'Weekly prices for NSW to 2018'!J29</f>
        <v>2.25200665129241</v>
      </c>
      <c r="L76" s="192">
        <f>'Weekly prices for NSW to 2018'!H29</f>
        <v>13.8046607114449</v>
      </c>
      <c r="M76" s="198">
        <f>'Weekly prices for NSW to 2018'!I29</f>
        <v>19.861120300872798</v>
      </c>
      <c r="N76" s="194"/>
      <c r="O76" s="194"/>
      <c r="P76" s="194"/>
      <c r="Q76" s="194"/>
      <c r="R76" s="194"/>
      <c r="S76" s="194"/>
      <c r="T76" s="194"/>
      <c r="U76" s="194"/>
      <c r="V76" s="194"/>
      <c r="W76" s="194"/>
      <c r="X76" s="194"/>
      <c r="Y76" s="194"/>
      <c r="Z76" s="194"/>
      <c r="AA76" s="194"/>
      <c r="AB76" s="194"/>
      <c r="AC76" s="194"/>
      <c r="AD76" s="194"/>
      <c r="AE76" s="194"/>
    </row>
    <row r="77" spans="2:31" ht="12" x14ac:dyDescent="0.3">
      <c r="B77" s="194">
        <f t="shared" si="0"/>
        <v>2017</v>
      </c>
      <c r="C77" s="203">
        <f>'Weekly prices for NSW to 2018'!B30</f>
        <v>42715</v>
      </c>
      <c r="D77" s="192">
        <f>'Weekly prices for NSW to 2018'!C30</f>
        <v>125.874927600364</v>
      </c>
      <c r="E77" s="192">
        <f>'Weekly prices for NSW to 2018'!D30</f>
        <v>127.705663043328</v>
      </c>
      <c r="F77" s="192">
        <f>'Weekly prices for NSW to 2018'!E30</f>
        <v>140.80023783987701</v>
      </c>
      <c r="G77" s="192">
        <f>'Weekly prices for NSW to 2018'!F30</f>
        <v>146.610792580186</v>
      </c>
      <c r="H77" s="198">
        <f>'Weekly prices for NSW to 2018'!G30</f>
        <v>110.719201877934</v>
      </c>
      <c r="I77" s="205"/>
      <c r="J77" s="197">
        <f t="shared" si="1"/>
        <v>42715</v>
      </c>
      <c r="K77" s="192">
        <f>'Weekly prices for NSW to 2018'!J30</f>
        <v>2.1410293224854899</v>
      </c>
      <c r="L77" s="192">
        <f>'Weekly prices for NSW to 2018'!H30</f>
        <v>13.874527900874201</v>
      </c>
      <c r="M77" s="198">
        <f>'Weekly prices for NSW to 2018'!I30</f>
        <v>19.932153040944499</v>
      </c>
      <c r="N77" s="194"/>
      <c r="O77" s="194"/>
      <c r="P77" s="194"/>
      <c r="Q77" s="194"/>
      <c r="R77" s="194"/>
      <c r="S77" s="194"/>
      <c r="T77" s="194"/>
      <c r="U77" s="194"/>
      <c r="V77" s="194"/>
      <c r="W77" s="194"/>
      <c r="X77" s="194"/>
      <c r="Y77" s="194"/>
      <c r="Z77" s="194"/>
      <c r="AA77" s="194"/>
      <c r="AB77" s="194"/>
      <c r="AC77" s="194"/>
      <c r="AD77" s="194"/>
      <c r="AE77" s="194"/>
    </row>
    <row r="78" spans="2:31" ht="12" x14ac:dyDescent="0.3">
      <c r="B78" s="194">
        <f t="shared" si="0"/>
        <v>2017</v>
      </c>
      <c r="C78" s="203">
        <f>'Weekly prices for NSW to 2018'!B31</f>
        <v>42722</v>
      </c>
      <c r="D78" s="192">
        <f>'Weekly prices for NSW to 2018'!C31</f>
        <v>124.032065347914</v>
      </c>
      <c r="E78" s="192">
        <f>'Weekly prices for NSW to 2018'!D31</f>
        <v>126.476518262384</v>
      </c>
      <c r="F78" s="192">
        <f>'Weekly prices for NSW to 2018'!E31</f>
        <v>139.24925328135501</v>
      </c>
      <c r="G78" s="192">
        <f>'Weekly prices for NSW to 2018'!F31</f>
        <v>144.94971888038</v>
      </c>
      <c r="H78" s="198">
        <f>'Weekly prices for NSW to 2018'!G31</f>
        <v>107.024903660886</v>
      </c>
      <c r="I78" s="205"/>
      <c r="J78" s="197">
        <f t="shared" si="1"/>
        <v>42722</v>
      </c>
      <c r="K78" s="192">
        <f>'Weekly prices for NSW to 2018'!J31</f>
        <v>2.0864091414075001</v>
      </c>
      <c r="L78" s="192">
        <f>'Weekly prices for NSW to 2018'!H31</f>
        <v>14.1278006667395</v>
      </c>
      <c r="M78" s="198">
        <f>'Weekly prices for NSW to 2018'!I31</f>
        <v>20.216027903157201</v>
      </c>
      <c r="N78" s="194"/>
      <c r="O78" s="194"/>
      <c r="P78" s="194"/>
      <c r="Q78" s="194"/>
      <c r="R78" s="194"/>
      <c r="S78" s="194"/>
      <c r="T78" s="194"/>
      <c r="U78" s="194"/>
      <c r="V78" s="194"/>
      <c r="W78" s="194"/>
      <c r="X78" s="194"/>
      <c r="Y78" s="194"/>
      <c r="Z78" s="194"/>
      <c r="AA78" s="194"/>
      <c r="AB78" s="194"/>
      <c r="AC78" s="194"/>
      <c r="AD78" s="194"/>
      <c r="AE78" s="194"/>
    </row>
    <row r="79" spans="2:31" ht="12" x14ac:dyDescent="0.3">
      <c r="B79" s="194">
        <f t="shared" si="0"/>
        <v>2017</v>
      </c>
      <c r="C79" s="203">
        <f>'Weekly prices for NSW to 2018'!B32</f>
        <v>42729</v>
      </c>
      <c r="D79" s="192">
        <f>'Weekly prices for NSW to 2018'!C32</f>
        <v>120.659898838738</v>
      </c>
      <c r="E79" s="192">
        <f>'Weekly prices for NSW to 2018'!D32</f>
        <v>123.72056896897401</v>
      </c>
      <c r="F79" s="192">
        <f>'Weekly prices for NSW to 2018'!E32</f>
        <v>136.205745238893</v>
      </c>
      <c r="G79" s="192">
        <f>'Weekly prices for NSW to 2018'!F32</f>
        <v>141.99362564174001</v>
      </c>
      <c r="H79" s="198">
        <f>'Weekly prices for NSW to 2018'!G32</f>
        <v>103.54146141215099</v>
      </c>
      <c r="I79" s="205"/>
      <c r="J79" s="197">
        <f t="shared" si="1"/>
        <v>42729</v>
      </c>
      <c r="K79" s="192">
        <f>'Weekly prices for NSW to 2018'!J32</f>
        <v>2.1386766715187799</v>
      </c>
      <c r="L79" s="192">
        <f>'Weekly prices for NSW to 2018'!H32</f>
        <v>13.9632886187583</v>
      </c>
      <c r="M79" s="198">
        <f>'Weekly prices for NSW to 2018'!I32</f>
        <v>20.098111517735902</v>
      </c>
      <c r="N79" s="194"/>
      <c r="O79" s="194"/>
      <c r="P79" s="194"/>
      <c r="Q79" s="194"/>
      <c r="R79" s="194"/>
      <c r="S79" s="194"/>
      <c r="T79" s="194"/>
      <c r="U79" s="194"/>
      <c r="V79" s="194"/>
      <c r="W79" s="194"/>
      <c r="X79" s="194"/>
      <c r="Y79" s="194"/>
      <c r="Z79" s="194"/>
      <c r="AA79" s="194"/>
      <c r="AB79" s="194"/>
      <c r="AC79" s="194"/>
      <c r="AD79" s="194"/>
      <c r="AE79" s="194"/>
    </row>
    <row r="80" spans="2:31" ht="12" x14ac:dyDescent="0.3">
      <c r="B80" s="194">
        <f t="shared" si="0"/>
        <v>2017</v>
      </c>
      <c r="C80" s="203">
        <f>'Weekly prices for NSW to 2018'!B33</f>
        <v>42736</v>
      </c>
      <c r="D80" s="192">
        <f>'Weekly prices for NSW to 2018'!C33</f>
        <v>127.87184107907299</v>
      </c>
      <c r="E80" s="192">
        <f>'Weekly prices for NSW to 2018'!D33</f>
        <v>129.93544963013099</v>
      </c>
      <c r="F80" s="192">
        <f>'Weekly prices for NSW to 2018'!E33</f>
        <v>143.034190766846</v>
      </c>
      <c r="G80" s="192">
        <f>'Weekly prices for NSW to 2018'!F33</f>
        <v>149.411993694757</v>
      </c>
      <c r="H80" s="198">
        <f>'Weekly prices for NSW to 2018'!G33</f>
        <v>113.429528594803</v>
      </c>
      <c r="I80" s="205"/>
      <c r="J80" s="197">
        <f t="shared" si="1"/>
        <v>42736</v>
      </c>
      <c r="K80" s="192">
        <f>'Weekly prices for NSW to 2018'!J33</f>
        <v>2.1991243127671898</v>
      </c>
      <c r="L80" s="192">
        <f>'Weekly prices for NSW to 2018'!H33</f>
        <v>13.9378221759635</v>
      </c>
      <c r="M80" s="198">
        <f>'Weekly prices for NSW to 2018'!I33</f>
        <v>20.319415066612599</v>
      </c>
      <c r="N80" s="194"/>
      <c r="O80" s="194"/>
      <c r="P80" s="194"/>
      <c r="Q80" s="194"/>
      <c r="R80" s="194"/>
      <c r="S80" s="194"/>
      <c r="T80" s="194"/>
      <c r="U80" s="194"/>
      <c r="V80" s="194"/>
      <c r="W80" s="194"/>
      <c r="X80" s="194"/>
      <c r="Y80" s="194"/>
      <c r="Z80" s="194"/>
      <c r="AA80" s="194"/>
      <c r="AB80" s="194"/>
      <c r="AC80" s="194"/>
      <c r="AD80" s="194"/>
      <c r="AE80" s="194"/>
    </row>
    <row r="81" spans="2:31" ht="12" x14ac:dyDescent="0.3">
      <c r="B81" s="194">
        <f t="shared" si="0"/>
        <v>2017</v>
      </c>
      <c r="C81" s="203">
        <f>'Weekly prices for NSW to 2018'!B34</f>
        <v>42743</v>
      </c>
      <c r="D81" s="192">
        <f>'Weekly prices for NSW to 2018'!C34</f>
        <v>137.66819535013801</v>
      </c>
      <c r="E81" s="192">
        <f>'Weekly prices for NSW to 2018'!D34</f>
        <v>139.26093484428901</v>
      </c>
      <c r="F81" s="192">
        <f>'Weekly prices for NSW to 2018'!E34</f>
        <v>152.38085919716599</v>
      </c>
      <c r="G81" s="192">
        <f>'Weekly prices for NSW to 2018'!F34</f>
        <v>158.30503854343101</v>
      </c>
      <c r="H81" s="198">
        <f>'Weekly prices for NSW to 2018'!G34</f>
        <v>123.066503267974</v>
      </c>
      <c r="I81" s="205"/>
      <c r="J81" s="197">
        <f t="shared" si="1"/>
        <v>42743</v>
      </c>
      <c r="K81" s="192">
        <f>'Weekly prices for NSW to 2018'!J34</f>
        <v>2.15174309891656</v>
      </c>
      <c r="L81" s="192">
        <f>'Weekly prices for NSW to 2018'!H34</f>
        <v>13.745780192246</v>
      </c>
      <c r="M81" s="198">
        <f>'Weekly prices for NSW to 2018'!I34</f>
        <v>19.8734602361274</v>
      </c>
      <c r="N81" s="194"/>
      <c r="O81" s="194"/>
      <c r="P81" s="194"/>
      <c r="Q81" s="194"/>
      <c r="R81" s="194"/>
      <c r="S81" s="194"/>
      <c r="T81" s="194"/>
      <c r="U81" s="194"/>
      <c r="V81" s="194"/>
      <c r="W81" s="194"/>
      <c r="X81" s="194"/>
      <c r="Y81" s="194"/>
      <c r="Z81" s="194"/>
      <c r="AA81" s="194"/>
      <c r="AB81" s="194"/>
      <c r="AC81" s="194"/>
      <c r="AD81" s="194"/>
      <c r="AE81" s="194"/>
    </row>
    <row r="82" spans="2:31" ht="12" x14ac:dyDescent="0.3">
      <c r="B82" s="194">
        <f t="shared" si="0"/>
        <v>2017</v>
      </c>
      <c r="C82" s="203">
        <f>'Weekly prices for NSW to 2018'!B35</f>
        <v>42750</v>
      </c>
      <c r="D82" s="192">
        <f>'Weekly prices for NSW to 2018'!C35</f>
        <v>132.70085715947201</v>
      </c>
      <c r="E82" s="192">
        <f>'Weekly prices for NSW to 2018'!D35</f>
        <v>134.76763143817001</v>
      </c>
      <c r="F82" s="192">
        <f>'Weekly prices for NSW to 2018'!E35</f>
        <v>147.757185132861</v>
      </c>
      <c r="G82" s="192">
        <f>'Weekly prices for NSW to 2018'!F35</f>
        <v>153.348751673028</v>
      </c>
      <c r="H82" s="198">
        <f>'Weekly prices for NSW to 2018'!G35</f>
        <v>116.721921921922</v>
      </c>
      <c r="I82" s="205"/>
      <c r="J82" s="197">
        <f t="shared" si="1"/>
        <v>42750</v>
      </c>
      <c r="K82" s="192">
        <f>'Weekly prices for NSW to 2018'!J35</f>
        <v>2.1182316156806</v>
      </c>
      <c r="L82" s="192">
        <f>'Weekly prices for NSW to 2018'!H35</f>
        <v>13.981566475973199</v>
      </c>
      <c r="M82" s="198">
        <f>'Weekly prices for NSW to 2018'!I35</f>
        <v>20.142437200693401</v>
      </c>
      <c r="N82" s="194"/>
      <c r="O82" s="194"/>
      <c r="P82" s="194"/>
      <c r="Q82" s="194"/>
      <c r="R82" s="194"/>
      <c r="S82" s="194"/>
      <c r="T82" s="194"/>
      <c r="U82" s="194"/>
      <c r="V82" s="194"/>
      <c r="W82" s="194"/>
      <c r="X82" s="194"/>
      <c r="Y82" s="194"/>
      <c r="Z82" s="194"/>
      <c r="AA82" s="194"/>
      <c r="AB82" s="194"/>
      <c r="AC82" s="194"/>
      <c r="AD82" s="194"/>
      <c r="AE82" s="194"/>
    </row>
    <row r="83" spans="2:31" ht="12" x14ac:dyDescent="0.3">
      <c r="B83" s="194">
        <f t="shared" si="0"/>
        <v>2017</v>
      </c>
      <c r="C83" s="203">
        <f>'Weekly prices for NSW to 2018'!B36</f>
        <v>42757</v>
      </c>
      <c r="D83" s="192">
        <f>'Weekly prices for NSW to 2018'!C36</f>
        <v>125.276207511363</v>
      </c>
      <c r="E83" s="192">
        <f>'Weekly prices for NSW to 2018'!D36</f>
        <v>127.936029556704</v>
      </c>
      <c r="F83" s="192">
        <f>'Weekly prices for NSW to 2018'!E36</f>
        <v>141.03989212170299</v>
      </c>
      <c r="G83" s="192">
        <f>'Weekly prices for NSW to 2018'!F36</f>
        <v>146.64919249920499</v>
      </c>
      <c r="H83" s="198">
        <f>'Weekly prices for NSW to 2018'!G36</f>
        <v>119.927685387594</v>
      </c>
      <c r="I83" s="205"/>
      <c r="J83" s="197">
        <f t="shared" si="1"/>
        <v>42757</v>
      </c>
      <c r="K83" s="192">
        <f>'Weekly prices for NSW to 2018'!J36</f>
        <v>2.0675454033128</v>
      </c>
      <c r="L83" s="192">
        <f>'Weekly prices for NSW to 2018'!H36</f>
        <v>14.5533611529794</v>
      </c>
      <c r="M83" s="198">
        <f>'Weekly prices for NSW to 2018'!I36</f>
        <v>20.700133981200501</v>
      </c>
      <c r="N83" s="194"/>
      <c r="O83" s="194"/>
      <c r="P83" s="194"/>
      <c r="Q83" s="194"/>
      <c r="R83" s="194"/>
      <c r="S83" s="194"/>
      <c r="T83" s="194"/>
      <c r="U83" s="194"/>
      <c r="V83" s="194"/>
      <c r="W83" s="194"/>
      <c r="X83" s="194"/>
      <c r="Y83" s="194"/>
      <c r="Z83" s="194"/>
      <c r="AA83" s="194"/>
      <c r="AB83" s="194"/>
      <c r="AC83" s="194"/>
      <c r="AD83" s="194"/>
      <c r="AE83" s="194"/>
    </row>
    <row r="84" spans="2:31" ht="12" x14ac:dyDescent="0.3">
      <c r="B84" s="194">
        <f t="shared" si="0"/>
        <v>2017</v>
      </c>
      <c r="C84" s="203">
        <f>'Weekly prices for NSW to 2018'!B37</f>
        <v>42764</v>
      </c>
      <c r="D84" s="192">
        <f>'Weekly prices for NSW to 2018'!C37</f>
        <v>120.063907734103</v>
      </c>
      <c r="E84" s="192">
        <f>'Weekly prices for NSW to 2018'!D37</f>
        <v>123.205887397365</v>
      </c>
      <c r="F84" s="192">
        <f>'Weekly prices for NSW to 2018'!E37</f>
        <v>136.080702475735</v>
      </c>
      <c r="G84" s="192">
        <f>'Weekly prices for NSW to 2018'!F37</f>
        <v>141.08906691975301</v>
      </c>
      <c r="H84" s="198">
        <f>'Weekly prices for NSW to 2018'!G37</f>
        <v>108.940716510903</v>
      </c>
      <c r="I84" s="205"/>
      <c r="J84" s="197">
        <f t="shared" si="1"/>
        <v>42764</v>
      </c>
      <c r="K84" s="192">
        <f>'Weekly prices for NSW to 2018'!J37</f>
        <v>2.1203517844271298</v>
      </c>
      <c r="L84" s="192">
        <f>'Weekly prices for NSW to 2018'!H37</f>
        <v>14.3394421177995</v>
      </c>
      <c r="M84" s="198">
        <f>'Weekly prices for NSW to 2018'!I37</f>
        <v>20.3637337109299</v>
      </c>
      <c r="N84" s="194"/>
      <c r="O84" s="194"/>
      <c r="P84" s="194"/>
      <c r="Q84" s="194"/>
      <c r="R84" s="194"/>
      <c r="S84" s="194"/>
      <c r="T84" s="194"/>
      <c r="U84" s="194"/>
      <c r="V84" s="194"/>
      <c r="W84" s="194"/>
      <c r="X84" s="194"/>
      <c r="Y84" s="194"/>
      <c r="Z84" s="194"/>
      <c r="AA84" s="194"/>
      <c r="AB84" s="194"/>
      <c r="AC84" s="194"/>
      <c r="AD84" s="194"/>
      <c r="AE84" s="194"/>
    </row>
    <row r="85" spans="2:31" ht="12" x14ac:dyDescent="0.3">
      <c r="B85" s="194">
        <f t="shared" si="0"/>
        <v>2017</v>
      </c>
      <c r="C85" s="203">
        <f>'Weekly prices for NSW to 2018'!B38</f>
        <v>42771</v>
      </c>
      <c r="D85" s="192">
        <f>'Weekly prices for NSW to 2018'!C38</f>
        <v>121.573768393066</v>
      </c>
      <c r="E85" s="192">
        <f>'Weekly prices for NSW to 2018'!D38</f>
        <v>124.09589947360099</v>
      </c>
      <c r="F85" s="192">
        <f>'Weekly prices for NSW to 2018'!E38</f>
        <v>138.02824793518101</v>
      </c>
      <c r="G85" s="192">
        <f>'Weekly prices for NSW to 2018'!F38</f>
        <v>143.20580454236</v>
      </c>
      <c r="H85" s="198">
        <f>'Weekly prices for NSW to 2018'!G38</f>
        <v>110.194717261905</v>
      </c>
      <c r="I85" s="205"/>
      <c r="J85" s="197">
        <f t="shared" si="1"/>
        <v>42771</v>
      </c>
      <c r="K85" s="192">
        <f>'Weekly prices for NSW to 2018'!J38</f>
        <v>2.0921022512817702</v>
      </c>
      <c r="L85" s="192">
        <f>'Weekly prices for NSW to 2018'!H38</f>
        <v>14.389893948252199</v>
      </c>
      <c r="M85" s="198">
        <f>'Weekly prices for NSW to 2018'!I38</f>
        <v>20.535850249108002</v>
      </c>
      <c r="N85" s="194"/>
      <c r="O85" s="194"/>
      <c r="P85" s="194"/>
      <c r="Q85" s="194"/>
      <c r="R85" s="194"/>
      <c r="S85" s="194"/>
      <c r="T85" s="194"/>
      <c r="U85" s="194"/>
      <c r="V85" s="194"/>
      <c r="W85" s="194"/>
      <c r="X85" s="194"/>
      <c r="Y85" s="194"/>
      <c r="Z85" s="194"/>
      <c r="AA85" s="194"/>
      <c r="AB85" s="194"/>
      <c r="AC85" s="194"/>
      <c r="AD85" s="194"/>
      <c r="AE85" s="194"/>
    </row>
    <row r="86" spans="2:31" ht="12" x14ac:dyDescent="0.3">
      <c r="B86" s="194">
        <f t="shared" si="0"/>
        <v>2017</v>
      </c>
      <c r="C86" s="203">
        <f>'Weekly prices for NSW to 2018'!B39</f>
        <v>42778</v>
      </c>
      <c r="D86" s="192">
        <f>'Weekly prices for NSW to 2018'!C39</f>
        <v>125.45247498624001</v>
      </c>
      <c r="E86" s="192">
        <f>'Weekly prices for NSW to 2018'!D39</f>
        <v>127.844494167527</v>
      </c>
      <c r="F86" s="192">
        <f>'Weekly prices for NSW to 2018'!E39</f>
        <v>141.52410589240199</v>
      </c>
      <c r="G86" s="192">
        <f>'Weekly prices for NSW to 2018'!F39</f>
        <v>146.93696763282401</v>
      </c>
      <c r="H86" s="198">
        <f>'Weekly prices for NSW to 2018'!G39</f>
        <v>110.903065883888</v>
      </c>
      <c r="I86" s="205"/>
      <c r="J86" s="197">
        <f t="shared" si="1"/>
        <v>42778</v>
      </c>
      <c r="K86" s="192">
        <f>'Weekly prices for NSW to 2018'!J39</f>
        <v>2.1813573977093501</v>
      </c>
      <c r="L86" s="192">
        <f>'Weekly prices for NSW to 2018'!H39</f>
        <v>14.005807472975</v>
      </c>
      <c r="M86" s="198">
        <f>'Weekly prices for NSW to 2018'!I39</f>
        <v>20.272031000799299</v>
      </c>
      <c r="N86" s="194"/>
      <c r="O86" s="194"/>
      <c r="P86" s="194"/>
      <c r="Q86" s="194"/>
      <c r="R86" s="194"/>
      <c r="S86" s="194"/>
      <c r="T86" s="194"/>
      <c r="U86" s="194"/>
      <c r="V86" s="194"/>
      <c r="W86" s="194"/>
      <c r="X86" s="194"/>
      <c r="Y86" s="194"/>
      <c r="Z86" s="194"/>
      <c r="AA86" s="194"/>
      <c r="AB86" s="194"/>
      <c r="AC86" s="194"/>
      <c r="AD86" s="194"/>
      <c r="AE86" s="194"/>
    </row>
    <row r="87" spans="2:31" ht="12" x14ac:dyDescent="0.3">
      <c r="B87" s="194">
        <f t="shared" si="0"/>
        <v>2017</v>
      </c>
      <c r="C87" s="203">
        <f>'Weekly prices for NSW to 2018'!B40</f>
        <v>42785</v>
      </c>
      <c r="D87" s="192">
        <f>'Weekly prices for NSW to 2018'!C40</f>
        <v>135.202548620215</v>
      </c>
      <c r="E87" s="192">
        <f>'Weekly prices for NSW to 2018'!D40</f>
        <v>136.70830898823701</v>
      </c>
      <c r="F87" s="192">
        <f>'Weekly prices for NSW to 2018'!E40</f>
        <v>150.67172523224301</v>
      </c>
      <c r="G87" s="192">
        <f>'Weekly prices for NSW to 2018'!F40</f>
        <v>156.48629297191201</v>
      </c>
      <c r="H87" s="198">
        <f>'Weekly prices for NSW to 2018'!G40</f>
        <v>128.550934596595</v>
      </c>
      <c r="I87" s="205"/>
      <c r="J87" s="197">
        <f t="shared" si="1"/>
        <v>42785</v>
      </c>
      <c r="K87" s="192">
        <f>'Weekly prices for NSW to 2018'!J40</f>
        <v>2.2335579172636901</v>
      </c>
      <c r="L87" s="192">
        <f>'Weekly prices for NSW to 2018'!H40</f>
        <v>14.330348944321001</v>
      </c>
      <c r="M87" s="198">
        <f>'Weekly prices for NSW to 2018'!I40</f>
        <v>20.3927305004534</v>
      </c>
      <c r="N87" s="194"/>
      <c r="O87" s="194"/>
      <c r="P87" s="194"/>
      <c r="Q87" s="194"/>
      <c r="R87" s="194"/>
      <c r="S87" s="194"/>
      <c r="T87" s="194"/>
      <c r="U87" s="194"/>
      <c r="V87" s="194"/>
      <c r="W87" s="194"/>
      <c r="X87" s="194"/>
      <c r="Y87" s="194"/>
      <c r="Z87" s="194"/>
      <c r="AA87" s="194"/>
      <c r="AB87" s="194"/>
      <c r="AC87" s="194"/>
      <c r="AD87" s="194"/>
      <c r="AE87" s="194"/>
    </row>
    <row r="88" spans="2:31" ht="12" x14ac:dyDescent="0.3">
      <c r="B88" s="194">
        <f t="shared" si="0"/>
        <v>2017</v>
      </c>
      <c r="C88" s="203">
        <f>'Weekly prices for NSW to 2018'!B41</f>
        <v>42792</v>
      </c>
      <c r="D88" s="192">
        <f>'Weekly prices for NSW to 2018'!C41</f>
        <v>129.970838765374</v>
      </c>
      <c r="E88" s="192">
        <f>'Weekly prices for NSW to 2018'!D41</f>
        <v>131.84982842408499</v>
      </c>
      <c r="F88" s="192">
        <f>'Weekly prices for NSW to 2018'!E41</f>
        <v>144.83994583152801</v>
      </c>
      <c r="G88" s="192">
        <f>'Weekly prices for NSW to 2018'!F41</f>
        <v>150.93527478821801</v>
      </c>
      <c r="H88" s="198">
        <f>'Weekly prices for NSW to 2018'!G41</f>
        <v>118.45015837584999</v>
      </c>
      <c r="I88" s="205"/>
      <c r="J88" s="197">
        <f t="shared" si="1"/>
        <v>42792</v>
      </c>
      <c r="K88" s="192">
        <f>'Weekly prices for NSW to 2018'!J41</f>
        <v>2.1551109101777399</v>
      </c>
      <c r="L88" s="192">
        <f>'Weekly prices for NSW to 2018'!H41</f>
        <v>14.051437604987401</v>
      </c>
      <c r="M88" s="198">
        <f>'Weekly prices for NSW to 2018'!I41</f>
        <v>20.3243678481209</v>
      </c>
      <c r="N88" s="194"/>
      <c r="O88" s="194"/>
      <c r="P88" s="194"/>
      <c r="Q88" s="194"/>
      <c r="R88" s="194"/>
      <c r="S88" s="194"/>
      <c r="T88" s="194"/>
      <c r="U88" s="194"/>
      <c r="V88" s="194"/>
      <c r="W88" s="194"/>
      <c r="X88" s="194"/>
      <c r="Y88" s="194"/>
      <c r="Z88" s="194"/>
      <c r="AA88" s="194"/>
      <c r="AB88" s="194"/>
      <c r="AC88" s="194"/>
      <c r="AD88" s="194"/>
      <c r="AE88" s="194"/>
    </row>
    <row r="89" spans="2:31" ht="14" x14ac:dyDescent="0.3">
      <c r="B89" s="194">
        <f t="shared" si="0"/>
        <v>2017</v>
      </c>
      <c r="C89" s="203">
        <f>'Weekly prices for NSW to 2018'!B42</f>
        <v>42799</v>
      </c>
      <c r="D89" s="192">
        <f>'Weekly prices for NSW to 2018'!C42</f>
        <v>123.10831228678001</v>
      </c>
      <c r="E89" s="192">
        <f>'Weekly prices for NSW to 2018'!D42</f>
        <v>125.302358904163</v>
      </c>
      <c r="F89" s="192">
        <f>'Weekly prices for NSW to 2018'!E42</f>
        <v>138.45601932413899</v>
      </c>
      <c r="G89" s="192">
        <f>'Weekly prices for NSW to 2018'!F42</f>
        <v>144.45908078922301</v>
      </c>
      <c r="H89" s="198">
        <f>'Weekly prices for NSW to 2018'!G42</f>
        <v>109.57130420918401</v>
      </c>
      <c r="I89" s="205"/>
      <c r="J89" s="197">
        <f t="shared" si="1"/>
        <v>42799</v>
      </c>
      <c r="K89" s="192">
        <f>'Weekly prices for NSW to 2018'!J42</f>
        <v>2.16534305306353</v>
      </c>
      <c r="L89" s="192">
        <f>'Weekly prices for NSW to 2018'!H42</f>
        <v>14.3409156711332</v>
      </c>
      <c r="M89" s="198">
        <f>'Weekly prices for NSW to 2018'!I42</f>
        <v>20.546232539166802</v>
      </c>
      <c r="N89" s="194"/>
      <c r="O89" s="194"/>
      <c r="P89" s="206"/>
      <c r="Q89" s="194"/>
      <c r="R89" s="194"/>
      <c r="S89" s="194"/>
      <c r="T89" s="194"/>
      <c r="U89" s="194"/>
      <c r="V89" s="194"/>
      <c r="W89" s="194"/>
      <c r="X89" s="194"/>
      <c r="Y89" s="194"/>
      <c r="Z89" s="194"/>
      <c r="AA89" s="194"/>
      <c r="AB89" s="194"/>
      <c r="AC89" s="194"/>
      <c r="AD89" s="194"/>
      <c r="AE89" s="194"/>
    </row>
    <row r="90" spans="2:31" ht="12" x14ac:dyDescent="0.3">
      <c r="B90" s="194">
        <f t="shared" si="0"/>
        <v>2017</v>
      </c>
      <c r="C90" s="203">
        <f>'Weekly prices for NSW to 2018'!B43</f>
        <v>42806</v>
      </c>
      <c r="D90" s="192">
        <f>'Weekly prices for NSW to 2018'!C43</f>
        <v>119.45372546346699</v>
      </c>
      <c r="E90" s="192">
        <f>'Weekly prices for NSW to 2018'!D43</f>
        <v>122.174564805247</v>
      </c>
      <c r="F90" s="192">
        <f>'Weekly prices for NSW to 2018'!E43</f>
        <v>135.42111148042201</v>
      </c>
      <c r="G90" s="192">
        <f>'Weekly prices for NSW to 2018'!F43</f>
        <v>140.796423538613</v>
      </c>
      <c r="H90" s="198">
        <f>'Weekly prices for NSW to 2018'!G43</f>
        <v>102.543050595238</v>
      </c>
      <c r="I90" s="205"/>
      <c r="J90" s="197">
        <f t="shared" si="1"/>
        <v>42806</v>
      </c>
      <c r="K90" s="192">
        <f>'Weekly prices for NSW to 2018'!J43</f>
        <v>2.1466898579381799</v>
      </c>
      <c r="L90" s="192">
        <f>'Weekly prices for NSW to 2018'!H43</f>
        <v>14.1965246857393</v>
      </c>
      <c r="M90" s="198">
        <f>'Weekly prices for NSW to 2018'!I43</f>
        <v>20.280028967531301</v>
      </c>
      <c r="N90" s="194"/>
      <c r="O90" s="194"/>
      <c r="P90" s="194"/>
      <c r="Q90" s="194"/>
      <c r="R90" s="194"/>
      <c r="S90" s="194"/>
      <c r="T90" s="194"/>
      <c r="U90" s="194"/>
      <c r="V90" s="194"/>
      <c r="W90" s="194"/>
      <c r="X90" s="194"/>
      <c r="Y90" s="194"/>
      <c r="Z90" s="194"/>
      <c r="AA90" s="194"/>
      <c r="AB90" s="194"/>
      <c r="AC90" s="194"/>
      <c r="AD90" s="194"/>
      <c r="AE90" s="194"/>
    </row>
    <row r="91" spans="2:31" ht="14" x14ac:dyDescent="0.3">
      <c r="B91" s="194">
        <f t="shared" si="0"/>
        <v>2017</v>
      </c>
      <c r="C91" s="203">
        <f>'Weekly prices for NSW to 2018'!B44</f>
        <v>42813</v>
      </c>
      <c r="D91" s="192">
        <f>'Weekly prices for NSW to 2018'!C44</f>
        <v>116.57438590123</v>
      </c>
      <c r="E91" s="192">
        <f>'Weekly prices for NSW to 2018'!D44</f>
        <v>119.455501286889</v>
      </c>
      <c r="F91" s="192">
        <f>'Weekly prices for NSW to 2018'!E44</f>
        <v>132.67057009102601</v>
      </c>
      <c r="G91" s="192">
        <f>'Weekly prices for NSW to 2018'!F44</f>
        <v>138.15402734206799</v>
      </c>
      <c r="H91" s="198">
        <f>'Weekly prices for NSW to 2018'!G44</f>
        <v>101.335074404762</v>
      </c>
      <c r="I91" s="205"/>
      <c r="J91" s="197">
        <f t="shared" si="1"/>
        <v>42813</v>
      </c>
      <c r="K91" s="192">
        <f>'Weekly prices for NSW to 2018'!J44</f>
        <v>2.0896026785985198</v>
      </c>
      <c r="L91" s="192">
        <f>'Weekly prices for NSW to 2018'!H44</f>
        <v>14.624565160326</v>
      </c>
      <c r="M91" s="198">
        <f>'Weekly prices for NSW to 2018'!I44</f>
        <v>20.783313050031001</v>
      </c>
      <c r="N91" s="194"/>
      <c r="O91" s="194"/>
      <c r="P91" s="206" t="s">
        <v>298</v>
      </c>
      <c r="Q91" s="194"/>
      <c r="R91" s="194"/>
      <c r="S91" s="194"/>
      <c r="T91" s="194"/>
      <c r="U91" s="194"/>
      <c r="V91" s="194"/>
      <c r="W91" s="194"/>
      <c r="X91" s="194"/>
      <c r="Y91" s="194"/>
      <c r="Z91" s="194"/>
      <c r="AA91" s="194"/>
      <c r="AB91" s="194"/>
      <c r="AC91" s="194"/>
      <c r="AD91" s="194"/>
      <c r="AE91" s="194"/>
    </row>
    <row r="92" spans="2:31" ht="12" x14ac:dyDescent="0.3">
      <c r="B92" s="194">
        <f t="shared" si="0"/>
        <v>2017</v>
      </c>
      <c r="C92" s="203">
        <f>'Weekly prices for NSW to 2018'!B45</f>
        <v>42820</v>
      </c>
      <c r="D92" s="192">
        <f>'Weekly prices for NSW to 2018'!C45</f>
        <v>113.774303757838</v>
      </c>
      <c r="E92" s="192">
        <f>'Weekly prices for NSW to 2018'!D45</f>
        <v>117.11090621491201</v>
      </c>
      <c r="F92" s="192">
        <f>'Weekly prices for NSW to 2018'!E45</f>
        <v>129.90762116597099</v>
      </c>
      <c r="G92" s="192">
        <f>'Weekly prices for NSW to 2018'!F45</f>
        <v>135.59763101703601</v>
      </c>
      <c r="H92" s="198">
        <f>'Weekly prices for NSW to 2018'!G45</f>
        <v>99.783856209150301</v>
      </c>
      <c r="I92" s="205"/>
      <c r="J92" s="197">
        <f t="shared" si="1"/>
        <v>42820</v>
      </c>
      <c r="K92" s="192">
        <f>'Weekly prices for NSW to 2018'!J45</f>
        <v>2.0821893504899598</v>
      </c>
      <c r="L92" s="192">
        <f>'Weekly prices for NSW to 2018'!H45</f>
        <v>14.7282646065857</v>
      </c>
      <c r="M92" s="198">
        <f>'Weekly prices for NSW to 2018'!I45</f>
        <v>20.9905854982614</v>
      </c>
      <c r="N92" s="194"/>
      <c r="O92" s="194"/>
      <c r="P92" s="194"/>
      <c r="Q92" s="194"/>
      <c r="R92" s="194"/>
      <c r="S92" s="194"/>
      <c r="T92" s="194"/>
      <c r="U92" s="194"/>
      <c r="V92" s="194"/>
      <c r="W92" s="194"/>
      <c r="X92" s="194"/>
      <c r="Y92" s="194"/>
      <c r="Z92" s="194"/>
      <c r="AA92" s="194"/>
      <c r="AB92" s="194"/>
      <c r="AC92" s="194"/>
      <c r="AD92" s="194"/>
      <c r="AE92" s="194"/>
    </row>
    <row r="93" spans="2:31" ht="12" x14ac:dyDescent="0.3">
      <c r="B93" s="194">
        <f t="shared" si="0"/>
        <v>2017</v>
      </c>
      <c r="C93" s="203">
        <f>'Weekly prices for NSW to 2018'!B46</f>
        <v>42827</v>
      </c>
      <c r="D93" s="192">
        <f>'Weekly prices for NSW to 2018'!C46</f>
        <v>117.65972532693399</v>
      </c>
      <c r="E93" s="192">
        <f>'Weekly prices for NSW to 2018'!D46</f>
        <v>120.13808396966699</v>
      </c>
      <c r="F93" s="192">
        <f>'Weekly prices for NSW to 2018'!E46</f>
        <v>134.01860869862099</v>
      </c>
      <c r="G93" s="192">
        <f>'Weekly prices for NSW to 2018'!F46</f>
        <v>139.613452061712</v>
      </c>
      <c r="H93" s="198">
        <f>'Weekly prices for NSW to 2018'!G46</f>
        <v>102.771839708561</v>
      </c>
      <c r="I93" s="205"/>
      <c r="J93" s="197">
        <f t="shared" si="1"/>
        <v>42827</v>
      </c>
      <c r="K93" s="192">
        <f>'Weekly prices for NSW to 2018'!J46</f>
        <v>2.0925731257507998</v>
      </c>
      <c r="L93" s="192">
        <f>'Weekly prices for NSW to 2018'!H46</f>
        <v>14.9057754161733</v>
      </c>
      <c r="M93" s="198">
        <f>'Weekly prices for NSW to 2018'!I46</f>
        <v>21.039218221421201</v>
      </c>
      <c r="N93" s="194"/>
      <c r="O93" s="194"/>
      <c r="P93" s="194"/>
      <c r="Q93" s="194"/>
      <c r="R93" s="194"/>
      <c r="S93" s="194"/>
      <c r="T93" s="194"/>
      <c r="U93" s="194"/>
      <c r="V93" s="194"/>
      <c r="W93" s="194"/>
      <c r="X93" s="194"/>
      <c r="Y93" s="194"/>
      <c r="Z93" s="194"/>
      <c r="AA93" s="194"/>
      <c r="AB93" s="194"/>
      <c r="AC93" s="194"/>
      <c r="AD93" s="194"/>
      <c r="AE93" s="194"/>
    </row>
    <row r="94" spans="2:31" ht="12" x14ac:dyDescent="0.3">
      <c r="B94" s="194">
        <f t="shared" si="0"/>
        <v>2017</v>
      </c>
      <c r="C94" s="203">
        <f>'Weekly prices for NSW to 2018'!B47</f>
        <v>42834</v>
      </c>
      <c r="D94" s="192">
        <f>'Weekly prices for NSW to 2018'!C47</f>
        <v>130.79690904894099</v>
      </c>
      <c r="E94" s="192">
        <f>'Weekly prices for NSW to 2018'!D47</f>
        <v>132.43880853389399</v>
      </c>
      <c r="F94" s="192">
        <f>'Weekly prices for NSW to 2018'!E47</f>
        <v>146.188119740427</v>
      </c>
      <c r="G94" s="192">
        <f>'Weekly prices for NSW to 2018'!F47</f>
        <v>151.93310139453001</v>
      </c>
      <c r="H94" s="198">
        <f>'Weekly prices for NSW to 2018'!G47</f>
        <v>117.749199971655</v>
      </c>
      <c r="I94" s="205"/>
      <c r="J94" s="197">
        <f t="shared" si="1"/>
        <v>42834</v>
      </c>
      <c r="K94" s="192">
        <f>'Weekly prices for NSW to 2018'!J47</f>
        <v>2.1936341511847699</v>
      </c>
      <c r="L94" s="192">
        <f>'Weekly prices for NSW to 2018'!H47</f>
        <v>14.2202697833662</v>
      </c>
      <c r="M94" s="198">
        <f>'Weekly prices for NSW to 2018'!I47</f>
        <v>20.303714658744202</v>
      </c>
      <c r="N94" s="194"/>
      <c r="O94" s="194"/>
      <c r="P94" s="194"/>
      <c r="Q94" s="194"/>
      <c r="R94" s="194"/>
      <c r="S94" s="194"/>
      <c r="T94" s="194"/>
      <c r="U94" s="194"/>
      <c r="V94" s="194"/>
      <c r="W94" s="194"/>
      <c r="X94" s="194"/>
      <c r="Y94" s="194"/>
      <c r="Z94" s="194"/>
      <c r="AA94" s="194"/>
      <c r="AB94" s="194"/>
      <c r="AC94" s="194"/>
      <c r="AD94" s="194"/>
      <c r="AE94" s="194"/>
    </row>
    <row r="95" spans="2:31" ht="12" x14ac:dyDescent="0.3">
      <c r="B95" s="194">
        <f t="shared" si="0"/>
        <v>2017</v>
      </c>
      <c r="C95" s="203">
        <f>'Weekly prices for NSW to 2018'!B48</f>
        <v>42841</v>
      </c>
      <c r="D95" s="192">
        <f>'Weekly prices for NSW to 2018'!C48</f>
        <v>125.73148697428201</v>
      </c>
      <c r="E95" s="192">
        <f>'Weekly prices for NSW to 2018'!D48</f>
        <v>127.928004810888</v>
      </c>
      <c r="F95" s="192">
        <f>'Weekly prices for NSW to 2018'!E48</f>
        <v>140.68434241415801</v>
      </c>
      <c r="G95" s="192">
        <f>'Weekly prices for NSW to 2018'!F48</f>
        <v>146.66025526441999</v>
      </c>
      <c r="H95" s="198">
        <f>'Weekly prices for NSW to 2018'!G48</f>
        <v>111.573912627551</v>
      </c>
      <c r="I95" s="205"/>
      <c r="J95" s="197">
        <f t="shared" si="1"/>
        <v>42841</v>
      </c>
      <c r="K95" s="192">
        <f>'Weekly prices for NSW to 2018'!J48</f>
        <v>2.1188013218462101</v>
      </c>
      <c r="L95" s="192">
        <f>'Weekly prices for NSW to 2018'!H48</f>
        <v>14.125222621856</v>
      </c>
      <c r="M95" s="198">
        <f>'Weekly prices for NSW to 2018'!I48</f>
        <v>20.2868887968637</v>
      </c>
      <c r="N95" s="194"/>
      <c r="O95" s="194"/>
      <c r="P95" s="194"/>
      <c r="Q95" s="194"/>
      <c r="R95" s="194"/>
      <c r="S95" s="194"/>
      <c r="T95" s="194"/>
      <c r="U95" s="194"/>
      <c r="V95" s="194"/>
      <c r="W95" s="194"/>
      <c r="X95" s="194"/>
      <c r="Y95" s="194"/>
      <c r="Z95" s="194"/>
      <c r="AA95" s="194"/>
      <c r="AB95" s="194"/>
      <c r="AC95" s="194"/>
      <c r="AD95" s="194"/>
      <c r="AE95" s="194"/>
    </row>
    <row r="96" spans="2:31" ht="12" x14ac:dyDescent="0.3">
      <c r="B96" s="194">
        <f t="shared" si="0"/>
        <v>2017</v>
      </c>
      <c r="C96" s="203">
        <f>'Weekly prices for NSW to 2018'!B49</f>
        <v>42848</v>
      </c>
      <c r="D96" s="192">
        <f>'Weekly prices for NSW to 2018'!C49</f>
        <v>121.71308181562</v>
      </c>
      <c r="E96" s="192">
        <f>'Weekly prices for NSW to 2018'!D49</f>
        <v>124.15528007084001</v>
      </c>
      <c r="F96" s="192">
        <f>'Weekly prices for NSW to 2018'!E49</f>
        <v>137.09013389111999</v>
      </c>
      <c r="G96" s="192">
        <f>'Weekly prices for NSW to 2018'!F49</f>
        <v>142.87263760680199</v>
      </c>
      <c r="H96" s="198">
        <f>'Weekly prices for NSW to 2018'!G49</f>
        <v>107.642990654206</v>
      </c>
      <c r="I96" s="205"/>
      <c r="J96" s="197">
        <f t="shared" si="1"/>
        <v>42848</v>
      </c>
      <c r="K96" s="192">
        <f>'Weekly prices for NSW to 2018'!J49</f>
        <v>2.1704102722231302</v>
      </c>
      <c r="L96" s="192">
        <f>'Weekly prices for NSW to 2018'!H49</f>
        <v>14.1032807485318</v>
      </c>
      <c r="M96" s="198">
        <f>'Weekly prices for NSW to 2018'!I49</f>
        <v>20.242643370284298</v>
      </c>
      <c r="N96" s="194"/>
      <c r="O96" s="194"/>
      <c r="P96" s="194"/>
      <c r="Q96" s="194"/>
      <c r="R96" s="194"/>
      <c r="S96" s="194"/>
      <c r="T96" s="194"/>
      <c r="U96" s="194"/>
      <c r="V96" s="194"/>
      <c r="W96" s="194"/>
      <c r="X96" s="194"/>
      <c r="Y96" s="194"/>
      <c r="Z96" s="194"/>
      <c r="AA96" s="194"/>
      <c r="AB96" s="194"/>
      <c r="AC96" s="194"/>
      <c r="AD96" s="194"/>
      <c r="AE96" s="194"/>
    </row>
    <row r="97" spans="2:31" ht="12" x14ac:dyDescent="0.3">
      <c r="B97" s="194">
        <f t="shared" si="0"/>
        <v>2017</v>
      </c>
      <c r="C97" s="203">
        <f>'Weekly prices for NSW to 2018'!B50</f>
        <v>42855</v>
      </c>
      <c r="D97" s="192">
        <f>'Weekly prices for NSW to 2018'!C50</f>
        <v>122.523627388886</v>
      </c>
      <c r="E97" s="192">
        <f>'Weekly prices for NSW to 2018'!D50</f>
        <v>124.606451910199</v>
      </c>
      <c r="F97" s="192">
        <f>'Weekly prices for NSW to 2018'!E50</f>
        <v>138.83930006224799</v>
      </c>
      <c r="G97" s="192">
        <f>'Weekly prices for NSW to 2018'!F50</f>
        <v>144.03124842353799</v>
      </c>
      <c r="H97" s="198">
        <f>'Weekly prices for NSW to 2018'!G50</f>
        <v>108.62857142857099</v>
      </c>
      <c r="I97" s="205"/>
      <c r="J97" s="197">
        <f t="shared" si="1"/>
        <v>42855</v>
      </c>
      <c r="K97" s="192">
        <f>'Weekly prices for NSW to 2018'!J50</f>
        <v>2.1479306389843398</v>
      </c>
      <c r="L97" s="192">
        <f>'Weekly prices for NSW to 2018'!H50</f>
        <v>14.1520192687377</v>
      </c>
      <c r="M97" s="198">
        <f>'Weekly prices for NSW to 2018'!I50</f>
        <v>20.1134222645662</v>
      </c>
      <c r="N97" s="194"/>
      <c r="O97" s="194"/>
      <c r="P97" s="194"/>
      <c r="Q97" s="194"/>
      <c r="R97" s="194"/>
      <c r="S97" s="194"/>
      <c r="T97" s="194"/>
      <c r="U97" s="194"/>
      <c r="V97" s="194"/>
      <c r="W97" s="194"/>
      <c r="X97" s="194"/>
      <c r="Y97" s="194"/>
      <c r="Z97" s="194"/>
      <c r="AA97" s="194"/>
      <c r="AB97" s="194"/>
      <c r="AC97" s="194"/>
      <c r="AD97" s="194"/>
      <c r="AE97" s="194"/>
    </row>
    <row r="98" spans="2:31" ht="12" x14ac:dyDescent="0.3">
      <c r="B98" s="194">
        <f t="shared" si="0"/>
        <v>2017</v>
      </c>
      <c r="C98" s="203">
        <f>'Weekly prices for NSW to 2018'!B51</f>
        <v>42862</v>
      </c>
      <c r="D98" s="192">
        <f>'Weekly prices for NSW to 2018'!C51</f>
        <v>128.86854287924899</v>
      </c>
      <c r="E98" s="192">
        <f>'Weekly prices for NSW to 2018'!D51</f>
        <v>130.60304126351301</v>
      </c>
      <c r="F98" s="192">
        <f>'Weekly prices for NSW to 2018'!E51</f>
        <v>144.20191607472</v>
      </c>
      <c r="G98" s="192">
        <f>'Weekly prices for NSW to 2018'!F51</f>
        <v>150.118431772718</v>
      </c>
      <c r="H98" s="198">
        <f>'Weekly prices for NSW to 2018'!G51</f>
        <v>114.26837962963</v>
      </c>
      <c r="I98" s="205"/>
      <c r="J98" s="197">
        <f t="shared" si="1"/>
        <v>42862</v>
      </c>
      <c r="K98" s="192">
        <f>'Weekly prices for NSW to 2018'!J51</f>
        <v>2.1717796173349702</v>
      </c>
      <c r="L98" s="192">
        <f>'Weekly prices for NSW to 2018'!H51</f>
        <v>14.1172966989818</v>
      </c>
      <c r="M98" s="198">
        <f>'Weekly prices for NSW to 2018'!I51</f>
        <v>20.256579152576101</v>
      </c>
      <c r="N98" s="194"/>
      <c r="O98" s="194"/>
      <c r="P98" s="194"/>
      <c r="Q98" s="194"/>
      <c r="R98" s="194"/>
      <c r="S98" s="194"/>
      <c r="T98" s="194"/>
      <c r="U98" s="194"/>
      <c r="V98" s="194"/>
      <c r="W98" s="194"/>
      <c r="X98" s="194"/>
      <c r="Y98" s="194"/>
      <c r="Z98" s="194"/>
      <c r="AA98" s="194"/>
      <c r="AB98" s="194"/>
      <c r="AC98" s="194"/>
      <c r="AD98" s="194"/>
      <c r="AE98" s="194"/>
    </row>
    <row r="99" spans="2:31" ht="12" x14ac:dyDescent="0.3">
      <c r="B99" s="194">
        <f t="shared" si="0"/>
        <v>2017</v>
      </c>
      <c r="C99" s="203">
        <f>'Weekly prices for NSW to 2018'!B52</f>
        <v>42869</v>
      </c>
      <c r="D99" s="192">
        <f>'Weekly prices for NSW to 2018'!C52</f>
        <v>119.47224260346501</v>
      </c>
      <c r="E99" s="192">
        <f>'Weekly prices for NSW to 2018'!D52</f>
        <v>121.858603351829</v>
      </c>
      <c r="F99" s="192">
        <f>'Weekly prices for NSW to 2018'!E52</f>
        <v>134.761863818877</v>
      </c>
      <c r="G99" s="192">
        <f>'Weekly prices for NSW to 2018'!F52</f>
        <v>140.83765799323999</v>
      </c>
      <c r="H99" s="198">
        <f>'Weekly prices for NSW to 2018'!G52</f>
        <v>104.812052508503</v>
      </c>
      <c r="I99" s="205"/>
      <c r="J99" s="197">
        <f t="shared" si="1"/>
        <v>42869</v>
      </c>
      <c r="K99" s="192">
        <f>'Weekly prices for NSW to 2018'!J52</f>
        <v>2.1345472418246501</v>
      </c>
      <c r="L99" s="192">
        <f>'Weekly prices for NSW to 2018'!H52</f>
        <v>14.528050700442201</v>
      </c>
      <c r="M99" s="198">
        <f>'Weekly prices for NSW to 2018'!I52</f>
        <v>20.732883761577298</v>
      </c>
      <c r="N99" s="194"/>
      <c r="O99" s="194"/>
      <c r="P99" s="194"/>
      <c r="Q99" s="194"/>
      <c r="R99" s="194"/>
      <c r="S99" s="194"/>
      <c r="T99" s="194"/>
      <c r="U99" s="194"/>
      <c r="V99" s="194"/>
      <c r="W99" s="194"/>
      <c r="X99" s="194"/>
      <c r="Y99" s="194"/>
      <c r="Z99" s="194"/>
      <c r="AA99" s="194"/>
      <c r="AB99" s="194"/>
      <c r="AC99" s="194"/>
      <c r="AD99" s="194"/>
      <c r="AE99" s="194"/>
    </row>
    <row r="100" spans="2:31" ht="12" x14ac:dyDescent="0.3">
      <c r="B100" s="194">
        <f t="shared" si="0"/>
        <v>2017</v>
      </c>
      <c r="C100" s="203">
        <f>'Weekly prices for NSW to 2018'!B53</f>
        <v>42876</v>
      </c>
      <c r="D100" s="192">
        <f>'Weekly prices for NSW to 2018'!C53</f>
        <v>115.21004581264199</v>
      </c>
      <c r="E100" s="192">
        <f>'Weekly prices for NSW to 2018'!D53</f>
        <v>117.773301197924</v>
      </c>
      <c r="F100" s="192">
        <f>'Weekly prices for NSW to 2018'!E53</f>
        <v>130.764475576655</v>
      </c>
      <c r="G100" s="192">
        <f>'Weekly prices for NSW to 2018'!F53</f>
        <v>136.357094173044</v>
      </c>
      <c r="H100" s="198">
        <f>'Weekly prices for NSW to 2018'!G53</f>
        <v>100.63380952381</v>
      </c>
      <c r="I100" s="205"/>
      <c r="J100" s="197">
        <f t="shared" si="1"/>
        <v>42876</v>
      </c>
      <c r="K100" s="192">
        <f>'Weekly prices for NSW to 2018'!J53</f>
        <v>2.1494031230777502</v>
      </c>
      <c r="L100" s="192">
        <f>'Weekly prices for NSW to 2018'!H53</f>
        <v>14.123579483893</v>
      </c>
      <c r="M100" s="198">
        <f>'Weekly prices for NSW to 2018'!I53</f>
        <v>20.2854226580282</v>
      </c>
      <c r="N100" s="194"/>
      <c r="O100" s="194"/>
      <c r="P100" s="194"/>
      <c r="Q100" s="194"/>
      <c r="R100" s="194"/>
      <c r="S100" s="194"/>
      <c r="T100" s="194"/>
      <c r="U100" s="194"/>
      <c r="V100" s="194"/>
      <c r="W100" s="194"/>
      <c r="X100" s="194"/>
      <c r="Y100" s="194"/>
      <c r="Z100" s="194"/>
      <c r="AA100" s="194"/>
      <c r="AB100" s="194"/>
      <c r="AC100" s="194"/>
      <c r="AD100" s="194"/>
      <c r="AE100" s="194"/>
    </row>
    <row r="101" spans="2:31" ht="12" x14ac:dyDescent="0.3">
      <c r="B101" s="194">
        <f t="shared" si="0"/>
        <v>2017</v>
      </c>
      <c r="C101" s="203">
        <f>'Weekly prices for NSW to 2018'!B54</f>
        <v>42883</v>
      </c>
      <c r="D101" s="192">
        <f>'Weekly prices for NSW to 2018'!C54</f>
        <v>129.467365456214</v>
      </c>
      <c r="E101" s="192">
        <f>'Weekly prices for NSW to 2018'!D54</f>
        <v>130.84988747342399</v>
      </c>
      <c r="F101" s="192">
        <f>'Weekly prices for NSW to 2018'!E54</f>
        <v>146.672765619008</v>
      </c>
      <c r="G101" s="192">
        <f>'Weekly prices for NSW to 2018'!F54</f>
        <v>151.98568888540899</v>
      </c>
      <c r="H101" s="198">
        <f>'Weekly prices for NSW to 2018'!G54</f>
        <v>113.629969135802</v>
      </c>
      <c r="I101" s="205"/>
      <c r="J101" s="197">
        <f t="shared" si="1"/>
        <v>42883</v>
      </c>
      <c r="K101" s="192">
        <f>'Weekly prices for NSW to 2018'!J54</f>
        <v>2.2003595642131302</v>
      </c>
      <c r="L101" s="192">
        <f>'Weekly prices for NSW to 2018'!H54</f>
        <v>14.242543535452301</v>
      </c>
      <c r="M101" s="198">
        <f>'Weekly prices for NSW to 2018'!I54</f>
        <v>20.469263307569399</v>
      </c>
      <c r="N101" s="194"/>
      <c r="O101" s="194"/>
      <c r="P101" s="194"/>
      <c r="Q101" s="194"/>
      <c r="R101" s="194"/>
      <c r="S101" s="194"/>
      <c r="T101" s="194"/>
      <c r="U101" s="194"/>
      <c r="V101" s="194"/>
      <c r="W101" s="194"/>
      <c r="X101" s="194"/>
      <c r="Y101" s="194"/>
      <c r="Z101" s="194"/>
      <c r="AA101" s="194"/>
      <c r="AB101" s="194"/>
      <c r="AC101" s="194"/>
      <c r="AD101" s="194"/>
      <c r="AE101" s="194"/>
    </row>
    <row r="102" spans="2:31" ht="12" x14ac:dyDescent="0.3">
      <c r="B102" s="194">
        <f t="shared" si="0"/>
        <v>2017</v>
      </c>
      <c r="C102" s="203">
        <f>'Weekly prices for NSW to 2018'!B55</f>
        <v>42890</v>
      </c>
      <c r="D102" s="192">
        <f>'Weekly prices for NSW to 2018'!C55</f>
        <v>130.45138341516</v>
      </c>
      <c r="E102" s="192">
        <f>'Weekly prices for NSW to 2018'!D55</f>
        <v>132.31507662147499</v>
      </c>
      <c r="F102" s="192">
        <f>'Weekly prices for NSW to 2018'!E55</f>
        <v>145.823598261852</v>
      </c>
      <c r="G102" s="192">
        <f>'Weekly prices for NSW to 2018'!F55</f>
        <v>151.830701659586</v>
      </c>
      <c r="H102" s="198">
        <f>'Weekly prices for NSW to 2018'!G55</f>
        <v>118.846428571429</v>
      </c>
      <c r="I102" s="205"/>
      <c r="J102" s="197">
        <f t="shared" si="1"/>
        <v>42890</v>
      </c>
      <c r="K102" s="192">
        <f>'Weekly prices for NSW to 2018'!J55</f>
        <v>2.15546282626332</v>
      </c>
      <c r="L102" s="192">
        <f>'Weekly prices for NSW to 2018'!H55</f>
        <v>14.3027017087265</v>
      </c>
      <c r="M102" s="198">
        <f>'Weekly prices for NSW to 2018'!I55</f>
        <v>20.512243828980701</v>
      </c>
      <c r="N102" s="194"/>
      <c r="O102" s="194"/>
      <c r="P102" s="194"/>
      <c r="Q102" s="194"/>
      <c r="R102" s="194"/>
      <c r="S102" s="194"/>
      <c r="T102" s="194"/>
      <c r="U102" s="194"/>
      <c r="V102" s="194"/>
      <c r="W102" s="194"/>
      <c r="X102" s="194"/>
      <c r="Y102" s="194"/>
      <c r="Z102" s="194"/>
      <c r="AA102" s="194"/>
      <c r="AB102" s="194"/>
      <c r="AC102" s="194"/>
      <c r="AD102" s="194"/>
      <c r="AE102" s="194"/>
    </row>
    <row r="103" spans="2:31" ht="12" x14ac:dyDescent="0.3">
      <c r="B103" s="194">
        <f t="shared" si="0"/>
        <v>2017</v>
      </c>
      <c r="C103" s="203">
        <f>'Weekly prices for NSW to 2018'!B56</f>
        <v>42897</v>
      </c>
      <c r="D103" s="192">
        <f>'Weekly prices for NSW to 2018'!C56</f>
        <v>122.795849463365</v>
      </c>
      <c r="E103" s="192">
        <f>'Weekly prices for NSW to 2018'!D56</f>
        <v>124.81133886200899</v>
      </c>
      <c r="F103" s="192">
        <f>'Weekly prices for NSW to 2018'!E56</f>
        <v>138.42957472032199</v>
      </c>
      <c r="G103" s="192">
        <f>'Weekly prices for NSW to 2018'!F56</f>
        <v>144.07934126836</v>
      </c>
      <c r="H103" s="198">
        <f>'Weekly prices for NSW to 2018'!G56</f>
        <v>113.527232142857</v>
      </c>
      <c r="I103" s="205"/>
      <c r="J103" s="197">
        <f t="shared" si="1"/>
        <v>42897</v>
      </c>
      <c r="K103" s="192">
        <f>'Weekly prices for NSW to 2018'!J56</f>
        <v>2.1250722171385599</v>
      </c>
      <c r="L103" s="192">
        <f>'Weekly prices for NSW to 2018'!H56</f>
        <v>14.447086781763399</v>
      </c>
      <c r="M103" s="198">
        <f>'Weekly prices for NSW to 2018'!I56</f>
        <v>20.572455753914099</v>
      </c>
      <c r="N103" s="194"/>
      <c r="O103" s="194"/>
      <c r="P103" s="194"/>
      <c r="Q103" s="194"/>
      <c r="R103" s="194"/>
      <c r="S103" s="194"/>
      <c r="T103" s="194"/>
      <c r="U103" s="194"/>
      <c r="V103" s="194"/>
      <c r="W103" s="194"/>
      <c r="X103" s="194"/>
      <c r="Y103" s="194"/>
      <c r="Z103" s="194"/>
      <c r="AA103" s="194"/>
      <c r="AB103" s="194"/>
      <c r="AC103" s="194"/>
      <c r="AD103" s="194"/>
      <c r="AE103" s="194"/>
    </row>
    <row r="104" spans="2:31" ht="12" x14ac:dyDescent="0.3">
      <c r="B104" s="194">
        <f t="shared" si="0"/>
        <v>2017</v>
      </c>
      <c r="C104" s="203">
        <f>'Weekly prices for NSW to 2018'!B57</f>
        <v>42904</v>
      </c>
      <c r="D104" s="192">
        <f>'Weekly prices for NSW to 2018'!C57</f>
        <v>115.035043276246</v>
      </c>
      <c r="E104" s="192">
        <f>'Weekly prices for NSW to 2018'!D57</f>
        <v>117.75336005716299</v>
      </c>
      <c r="F104" s="192">
        <f>'Weekly prices for NSW to 2018'!E57</f>
        <v>131.03469981248401</v>
      </c>
      <c r="G104" s="192">
        <f>'Weekly prices for NSW to 2018'!F57</f>
        <v>136.63468453960701</v>
      </c>
      <c r="H104" s="198">
        <f>'Weekly prices for NSW to 2018'!G57</f>
        <v>102.28403273809499</v>
      </c>
      <c r="I104" s="205"/>
      <c r="J104" s="197">
        <f t="shared" si="1"/>
        <v>42904</v>
      </c>
      <c r="K104" s="192">
        <f>'Weekly prices for NSW to 2018'!J57</f>
        <v>2.13761596520279</v>
      </c>
      <c r="L104" s="192">
        <f>'Weekly prices for NSW to 2018'!H57</f>
        <v>14.508244686212899</v>
      </c>
      <c r="M104" s="198">
        <f>'Weekly prices for NSW to 2018'!I57</f>
        <v>20.6129070537134</v>
      </c>
      <c r="N104" s="194"/>
      <c r="O104" s="194"/>
      <c r="P104" s="194"/>
      <c r="Q104" s="194"/>
      <c r="R104" s="194"/>
      <c r="S104" s="194"/>
      <c r="T104" s="194"/>
      <c r="U104" s="194"/>
      <c r="V104" s="194"/>
      <c r="W104" s="194"/>
      <c r="X104" s="194"/>
      <c r="Y104" s="194"/>
      <c r="Z104" s="194"/>
      <c r="AA104" s="194"/>
      <c r="AB104" s="194"/>
      <c r="AC104" s="194"/>
      <c r="AD104" s="194"/>
      <c r="AE104" s="194"/>
    </row>
    <row r="105" spans="2:31" ht="12" x14ac:dyDescent="0.3">
      <c r="B105" s="194">
        <f t="shared" si="0"/>
        <v>2017</v>
      </c>
      <c r="C105" s="203">
        <f>'Weekly prices for NSW to 2018'!B58</f>
        <v>42911</v>
      </c>
      <c r="D105" s="192">
        <f>'Weekly prices for NSW to 2018'!C58</f>
        <v>109.676677872818</v>
      </c>
      <c r="E105" s="192">
        <f>'Weekly prices for NSW to 2018'!D58</f>
        <v>112.668657705657</v>
      </c>
      <c r="F105" s="192">
        <f>'Weekly prices for NSW to 2018'!E58</f>
        <v>125.758405543249</v>
      </c>
      <c r="G105" s="192">
        <f>'Weekly prices for NSW to 2018'!F58</f>
        <v>131.38829621549499</v>
      </c>
      <c r="H105" s="198">
        <f>'Weekly prices for NSW to 2018'!G58</f>
        <v>99.909880952381002</v>
      </c>
      <c r="I105" s="205"/>
      <c r="J105" s="197">
        <f t="shared" si="1"/>
        <v>42911</v>
      </c>
      <c r="K105" s="192">
        <f>'Weekly prices for NSW to 2018'!J58</f>
        <v>2.1093734280661698</v>
      </c>
      <c r="L105" s="192">
        <f>'Weekly prices for NSW to 2018'!H58</f>
        <v>14.7162398254316</v>
      </c>
      <c r="M105" s="198">
        <f>'Weekly prices for NSW to 2018'!I58</f>
        <v>20.832391781598801</v>
      </c>
      <c r="N105" s="194"/>
      <c r="O105" s="194"/>
      <c r="P105" s="194"/>
      <c r="Q105" s="194"/>
      <c r="R105" s="194"/>
      <c r="S105" s="194"/>
      <c r="T105" s="194"/>
      <c r="U105" s="194"/>
      <c r="V105" s="194"/>
      <c r="W105" s="194"/>
      <c r="X105" s="194"/>
      <c r="Y105" s="194"/>
      <c r="Z105" s="194"/>
      <c r="AA105" s="194"/>
      <c r="AB105" s="194"/>
      <c r="AC105" s="194"/>
      <c r="AD105" s="194"/>
      <c r="AE105" s="194"/>
    </row>
    <row r="106" spans="2:31" ht="12" x14ac:dyDescent="0.3">
      <c r="B106" s="194">
        <f t="shared" si="0"/>
        <v>2018</v>
      </c>
      <c r="C106" s="203">
        <f>'Weekly prices for NSW to 2018'!B59</f>
        <v>42918</v>
      </c>
      <c r="D106" s="192">
        <f>'Weekly prices for NSW to 2018'!C59</f>
        <v>114.95697647625499</v>
      </c>
      <c r="E106" s="192">
        <f>'Weekly prices for NSW to 2018'!D59</f>
        <v>117.236812430515</v>
      </c>
      <c r="F106" s="192">
        <f>'Weekly prices for NSW to 2018'!E59</f>
        <v>131.47777762737201</v>
      </c>
      <c r="G106" s="192">
        <f>'Weekly prices for NSW to 2018'!F59</f>
        <v>136.97731434812101</v>
      </c>
      <c r="H106" s="198">
        <f>'Weekly prices for NSW to 2018'!G59</f>
        <v>100.50251207729499</v>
      </c>
      <c r="I106" s="205"/>
      <c r="J106" s="197">
        <f t="shared" si="1"/>
        <v>42918</v>
      </c>
      <c r="K106" s="192">
        <f>'Weekly prices for NSW to 2018'!J59</f>
        <v>2.1601801142185502</v>
      </c>
      <c r="L106" s="192">
        <f>'Weekly prices for NSW to 2018'!H59</f>
        <v>14.494279760247201</v>
      </c>
      <c r="M106" s="198">
        <f>'Weekly prices for NSW to 2018'!I59</f>
        <v>20.7748625526153</v>
      </c>
      <c r="N106" s="194"/>
      <c r="O106" s="194"/>
      <c r="P106" s="194"/>
      <c r="Q106" s="194"/>
      <c r="R106" s="194"/>
      <c r="S106" s="194"/>
      <c r="T106" s="194"/>
      <c r="U106" s="194"/>
      <c r="V106" s="194"/>
      <c r="W106" s="194"/>
      <c r="X106" s="194"/>
      <c r="Y106" s="194"/>
      <c r="Z106" s="194"/>
      <c r="AA106" s="194"/>
      <c r="AB106" s="194"/>
      <c r="AC106" s="194"/>
      <c r="AD106" s="194"/>
      <c r="AE106" s="194"/>
    </row>
    <row r="107" spans="2:31" ht="12" x14ac:dyDescent="0.3">
      <c r="B107" s="194">
        <f t="shared" si="0"/>
        <v>2018</v>
      </c>
      <c r="C107" s="203">
        <f>'Weekly prices for NSW to 2018'!B60</f>
        <v>42925</v>
      </c>
      <c r="D107" s="192">
        <f>'Weekly prices for NSW to 2018'!C60</f>
        <v>122.188542078574</v>
      </c>
      <c r="E107" s="192">
        <f>'Weekly prices for NSW to 2018'!D60</f>
        <v>124.341207141494</v>
      </c>
      <c r="F107" s="192">
        <f>'Weekly prices for NSW to 2018'!E60</f>
        <v>137.633858894588</v>
      </c>
      <c r="G107" s="192">
        <f>'Weekly prices for NSW to 2018'!F60</f>
        <v>143.51319521494699</v>
      </c>
      <c r="H107" s="198">
        <f>'Weekly prices for NSW to 2018'!G60</f>
        <v>110.504017857143</v>
      </c>
      <c r="I107" s="205"/>
      <c r="J107" s="197">
        <f t="shared" si="1"/>
        <v>42925</v>
      </c>
      <c r="K107" s="192">
        <f>'Weekly prices for NSW to 2018'!J60</f>
        <v>2.2250230018791699</v>
      </c>
      <c r="L107" s="192">
        <f>'Weekly prices for NSW to 2018'!H60</f>
        <v>13.894387118974</v>
      </c>
      <c r="M107" s="198">
        <f>'Weekly prices for NSW to 2018'!I60</f>
        <v>20.111518791382</v>
      </c>
      <c r="N107" s="194"/>
      <c r="O107" s="194"/>
      <c r="P107" s="194"/>
      <c r="Q107" s="194"/>
      <c r="R107" s="194"/>
      <c r="S107" s="194"/>
      <c r="T107" s="194"/>
      <c r="U107" s="194"/>
      <c r="V107" s="194"/>
      <c r="W107" s="194"/>
      <c r="X107" s="194"/>
      <c r="Y107" s="194"/>
      <c r="Z107" s="194"/>
      <c r="AA107" s="194"/>
      <c r="AB107" s="194"/>
      <c r="AC107" s="194"/>
      <c r="AD107" s="194"/>
      <c r="AE107" s="194"/>
    </row>
    <row r="108" spans="2:31" ht="12" x14ac:dyDescent="0.3">
      <c r="B108" s="194">
        <f t="shared" si="0"/>
        <v>2018</v>
      </c>
      <c r="C108" s="203">
        <f>'Weekly prices for NSW to 2018'!B61</f>
        <v>42932</v>
      </c>
      <c r="D108" s="192">
        <f>'Weekly prices for NSW to 2018'!C61</f>
        <v>116.26285744905201</v>
      </c>
      <c r="E108" s="192">
        <f>'Weekly prices for NSW to 2018'!D61</f>
        <v>118.545489371592</v>
      </c>
      <c r="F108" s="192">
        <f>'Weekly prices for NSW to 2018'!E61</f>
        <v>131.769533993219</v>
      </c>
      <c r="G108" s="192">
        <f>'Weekly prices for NSW to 2018'!F61</f>
        <v>137.60374280395399</v>
      </c>
      <c r="H108" s="198">
        <f>'Weekly prices for NSW to 2018'!G61</f>
        <v>104.221577380952</v>
      </c>
      <c r="I108" s="205"/>
      <c r="J108" s="197">
        <f t="shared" si="1"/>
        <v>42932</v>
      </c>
      <c r="K108" s="192">
        <f>'Weekly prices for NSW to 2018'!J61</f>
        <v>2.1327714295030602</v>
      </c>
      <c r="L108" s="192">
        <f>'Weekly prices for NSW to 2018'!H61</f>
        <v>14.4465085299317</v>
      </c>
      <c r="M108" s="198">
        <f>'Weekly prices for NSW to 2018'!I61</f>
        <v>20.587085660324799</v>
      </c>
      <c r="N108" s="194"/>
      <c r="O108" s="194"/>
      <c r="P108" s="194"/>
      <c r="Q108" s="194"/>
      <c r="R108" s="194"/>
      <c r="S108" s="194"/>
      <c r="T108" s="194"/>
      <c r="U108" s="194"/>
      <c r="V108" s="194"/>
      <c r="W108" s="194"/>
      <c r="X108" s="194"/>
      <c r="Y108" s="194"/>
      <c r="Z108" s="194"/>
      <c r="AA108" s="194"/>
      <c r="AB108" s="194"/>
      <c r="AC108" s="194"/>
      <c r="AD108" s="194"/>
      <c r="AE108" s="194"/>
    </row>
    <row r="109" spans="2:31" ht="12" x14ac:dyDescent="0.3">
      <c r="B109" s="194">
        <f t="shared" si="0"/>
        <v>2018</v>
      </c>
      <c r="C109" s="203">
        <f>'Weekly prices for NSW to 2018'!B62</f>
        <v>42939</v>
      </c>
      <c r="D109" s="192">
        <f>'Weekly prices for NSW to 2018'!C62</f>
        <v>113.627751797885</v>
      </c>
      <c r="E109" s="192">
        <f>'Weekly prices for NSW to 2018'!D62</f>
        <v>116.294534698329</v>
      </c>
      <c r="F109" s="192">
        <f>'Weekly prices for NSW to 2018'!E62</f>
        <v>129.813839375264</v>
      </c>
      <c r="G109" s="192">
        <f>'Weekly prices for NSW to 2018'!F62</f>
        <v>135.57607022076601</v>
      </c>
      <c r="H109" s="198">
        <f>'Weekly prices for NSW to 2018'!G62</f>
        <v>128.263341670724</v>
      </c>
      <c r="I109" s="205"/>
      <c r="J109" s="197">
        <f t="shared" si="1"/>
        <v>42939</v>
      </c>
      <c r="K109" s="192">
        <f>'Weekly prices for NSW to 2018'!J62</f>
        <v>2.0371023987684098</v>
      </c>
      <c r="L109" s="192">
        <f>'Weekly prices for NSW to 2018'!H62</f>
        <v>14.817536939951699</v>
      </c>
      <c r="M109" s="198">
        <f>'Weekly prices for NSW to 2018'!I62</f>
        <v>21.0141380787523</v>
      </c>
      <c r="N109" s="194"/>
      <c r="O109" s="194"/>
      <c r="P109" s="194"/>
      <c r="Q109" s="194"/>
      <c r="R109" s="194"/>
      <c r="S109" s="194"/>
      <c r="T109" s="194"/>
      <c r="U109" s="194"/>
      <c r="V109" s="194"/>
      <c r="W109" s="194"/>
      <c r="X109" s="194"/>
      <c r="Y109" s="194"/>
      <c r="Z109" s="194"/>
      <c r="AA109" s="194"/>
      <c r="AB109" s="194"/>
      <c r="AC109" s="194"/>
      <c r="AD109" s="194"/>
      <c r="AE109" s="194"/>
    </row>
    <row r="110" spans="2:31" ht="12" x14ac:dyDescent="0.3">
      <c r="B110" s="194">
        <f t="shared" si="0"/>
        <v>2018</v>
      </c>
      <c r="C110" s="203">
        <f>'Weekly prices for NSW to 2018'!B63</f>
        <v>42946</v>
      </c>
      <c r="D110" s="192">
        <f>'Weekly prices for NSW to 2018'!C63</f>
        <v>112.30781656021099</v>
      </c>
      <c r="E110" s="192">
        <f>'Weekly prices for NSW to 2018'!D63</f>
        <v>115.092600758556</v>
      </c>
      <c r="F110" s="192">
        <f>'Weekly prices for NSW to 2018'!E63</f>
        <v>128.485184128246</v>
      </c>
      <c r="G110" s="192">
        <f>'Weekly prices for NSW to 2018'!F63</f>
        <v>134.272043506063</v>
      </c>
      <c r="H110" s="198">
        <f>'Weekly prices for NSW to 2018'!G63</f>
        <v>132.15157476417599</v>
      </c>
      <c r="I110" s="205"/>
      <c r="J110" s="197">
        <f t="shared" si="1"/>
        <v>42946</v>
      </c>
      <c r="K110" s="192">
        <f>'Weekly prices for NSW to 2018'!J63</f>
        <v>2.0030534887331899</v>
      </c>
      <c r="L110" s="192">
        <f>'Weekly prices for NSW to 2018'!H63</f>
        <v>14.917843464771799</v>
      </c>
      <c r="M110" s="198">
        <f>'Weekly prices for NSW to 2018'!I63</f>
        <v>21.022158769893402</v>
      </c>
      <c r="N110" s="194"/>
      <c r="O110" s="194"/>
      <c r="P110" s="473"/>
      <c r="Q110" s="194"/>
      <c r="R110" s="194"/>
      <c r="S110" s="194"/>
      <c r="T110" s="194"/>
      <c r="U110" s="194"/>
      <c r="V110" s="194"/>
      <c r="W110" s="194"/>
      <c r="X110" s="194"/>
      <c r="Y110" s="194"/>
      <c r="Z110" s="194"/>
      <c r="AA110" s="194"/>
      <c r="AB110" s="194"/>
      <c r="AC110" s="194"/>
      <c r="AD110" s="194"/>
      <c r="AE110" s="194"/>
    </row>
    <row r="111" spans="2:31" ht="12" x14ac:dyDescent="0.3">
      <c r="B111" s="194">
        <f t="shared" si="0"/>
        <v>2018</v>
      </c>
      <c r="C111" s="203">
        <f>'Weekly prices for NSW to 2018'!B64</f>
        <v>42953</v>
      </c>
      <c r="D111" s="192">
        <f>'Weekly prices for NSW to 2018'!C64</f>
        <v>123.46836302285899</v>
      </c>
      <c r="E111" s="192">
        <f>'Weekly prices for NSW to 2018'!D64</f>
        <v>125.376832031414</v>
      </c>
      <c r="F111" s="192">
        <f>'Weekly prices for NSW to 2018'!E64</f>
        <v>139.154159090636</v>
      </c>
      <c r="G111" s="192">
        <f>'Weekly prices for NSW to 2018'!F64</f>
        <v>144.978725339872</v>
      </c>
      <c r="H111" s="198">
        <f>'Weekly prices for NSW to 2018'!G64</f>
        <v>134.70947621747101</v>
      </c>
      <c r="I111" s="205"/>
      <c r="J111" s="197">
        <f t="shared" si="1"/>
        <v>42953</v>
      </c>
      <c r="K111" s="192">
        <f>'Weekly prices for NSW to 2018'!J64</f>
        <v>2.0776601150248499</v>
      </c>
      <c r="L111" s="192">
        <f>'Weekly prices for NSW to 2018'!H64</f>
        <v>14.7378893045975</v>
      </c>
      <c r="M111" s="198">
        <f>'Weekly prices for NSW to 2018'!I64</f>
        <v>20.742199551114101</v>
      </c>
      <c r="N111" s="194"/>
      <c r="O111" s="194"/>
      <c r="P111" s="194"/>
      <c r="Q111" s="194"/>
      <c r="R111" s="194"/>
      <c r="S111" s="194"/>
      <c r="T111" s="194"/>
      <c r="U111" s="194"/>
      <c r="V111" s="194"/>
      <c r="W111" s="194"/>
      <c r="X111" s="194"/>
      <c r="Y111" s="194"/>
      <c r="Z111" s="194"/>
      <c r="AA111" s="194"/>
      <c r="AB111" s="194"/>
      <c r="AC111" s="194"/>
      <c r="AD111" s="194"/>
      <c r="AE111" s="194"/>
    </row>
    <row r="112" spans="2:31" ht="14" x14ac:dyDescent="0.3">
      <c r="B112" s="194">
        <f t="shared" si="0"/>
        <v>2018</v>
      </c>
      <c r="C112" s="203">
        <f>'Weekly prices for NSW to 2018'!B65</f>
        <v>42960</v>
      </c>
      <c r="D112" s="192">
        <f>'Weekly prices for NSW to 2018'!C65</f>
        <v>123.799511533464</v>
      </c>
      <c r="E112" s="192">
        <f>'Weekly prices for NSW to 2018'!D65</f>
        <v>125.844500717275</v>
      </c>
      <c r="F112" s="192">
        <f>'Weekly prices for NSW to 2018'!E65</f>
        <v>139.108096060338</v>
      </c>
      <c r="G112" s="192">
        <f>'Weekly prices for NSW to 2018'!F65</f>
        <v>145.26860658214801</v>
      </c>
      <c r="H112" s="198">
        <f>'Weekly prices for NSW to 2018'!G65</f>
        <v>130.154188126929</v>
      </c>
      <c r="I112" s="205"/>
      <c r="J112" s="197">
        <f t="shared" si="1"/>
        <v>42960</v>
      </c>
      <c r="K112" s="192">
        <f>'Weekly prices for NSW to 2018'!J65</f>
        <v>2.08682288578719</v>
      </c>
      <c r="L112" s="192">
        <f>'Weekly prices for NSW to 2018'!H65</f>
        <v>14.6062169784595</v>
      </c>
      <c r="M112" s="198">
        <f>'Weekly prices for NSW to 2018'!I65</f>
        <v>20.751509704396799</v>
      </c>
      <c r="N112" s="194"/>
      <c r="O112" s="194"/>
      <c r="P112" s="206" t="s">
        <v>299</v>
      </c>
      <c r="Q112" s="194"/>
      <c r="R112" s="194"/>
      <c r="S112" s="194"/>
      <c r="T112" s="194"/>
      <c r="U112" s="194"/>
      <c r="V112" s="194"/>
      <c r="W112" s="194"/>
      <c r="X112" s="194"/>
      <c r="Y112" s="194"/>
      <c r="Z112" s="194"/>
      <c r="AA112" s="194"/>
      <c r="AB112" s="194"/>
      <c r="AC112" s="194"/>
      <c r="AD112" s="194"/>
      <c r="AE112" s="194"/>
    </row>
    <row r="113" spans="2:31" ht="12" x14ac:dyDescent="0.3">
      <c r="B113" s="194">
        <f t="shared" si="0"/>
        <v>2018</v>
      </c>
      <c r="C113" s="203">
        <f>'Weekly prices for NSW to 2018'!B66</f>
        <v>42967</v>
      </c>
      <c r="D113" s="192">
        <f>'Weekly prices for NSW to 2018'!C66</f>
        <v>117.946402987177</v>
      </c>
      <c r="E113" s="192">
        <f>'Weekly prices for NSW to 2018'!D66</f>
        <v>120.403841896074</v>
      </c>
      <c r="F113" s="192">
        <f>'Weekly prices for NSW to 2018'!E66</f>
        <v>133.687897986411</v>
      </c>
      <c r="G113" s="192">
        <f>'Weekly prices for NSW to 2018'!F66</f>
        <v>139.68989813807499</v>
      </c>
      <c r="H113" s="198">
        <f>'Weekly prices for NSW to 2018'!G66</f>
        <v>127.442750418668</v>
      </c>
      <c r="I113" s="205"/>
      <c r="J113" s="197">
        <f t="shared" si="1"/>
        <v>42967</v>
      </c>
      <c r="K113" s="192">
        <f>'Weekly prices for NSW to 2018'!J66</f>
        <v>2.0923310638499801</v>
      </c>
      <c r="L113" s="192">
        <f>'Weekly prices for NSW to 2018'!H66</f>
        <v>14.7147035854397</v>
      </c>
      <c r="M113" s="198">
        <f>'Weekly prices for NSW to 2018'!I66</f>
        <v>20.937476370589501</v>
      </c>
      <c r="N113" s="194"/>
      <c r="O113" s="194"/>
      <c r="P113" s="194"/>
      <c r="Q113" s="194"/>
      <c r="R113" s="194"/>
      <c r="S113" s="194"/>
      <c r="T113" s="194"/>
      <c r="U113" s="194"/>
      <c r="V113" s="194"/>
      <c r="W113" s="194"/>
      <c r="X113" s="194"/>
      <c r="Y113" s="194"/>
      <c r="Z113" s="194"/>
      <c r="AA113" s="194"/>
      <c r="AB113" s="194"/>
      <c r="AC113" s="194"/>
      <c r="AD113" s="194"/>
      <c r="AE113" s="194"/>
    </row>
    <row r="114" spans="2:31" ht="12" x14ac:dyDescent="0.3">
      <c r="B114" s="194">
        <f t="shared" si="0"/>
        <v>2018</v>
      </c>
      <c r="C114" s="203">
        <f>'Weekly prices for NSW to 2018'!B67</f>
        <v>42974</v>
      </c>
      <c r="D114" s="192">
        <f>'Weekly prices for NSW to 2018'!C67</f>
        <v>115.539072450769</v>
      </c>
      <c r="E114" s="192">
        <f>'Weekly prices for NSW to 2018'!D67</f>
        <v>118.015074439156</v>
      </c>
      <c r="F114" s="192">
        <f>'Weekly prices for NSW to 2018'!E67</f>
        <v>131.65558980630601</v>
      </c>
      <c r="G114" s="192">
        <f>'Weekly prices for NSW to 2018'!F67</f>
        <v>137.53044645679901</v>
      </c>
      <c r="H114" s="198">
        <f>'Weekly prices for NSW to 2018'!G67</f>
        <v>113.40058914728699</v>
      </c>
      <c r="I114" s="205"/>
      <c r="J114" s="197">
        <f t="shared" si="1"/>
        <v>42974</v>
      </c>
      <c r="K114" s="192">
        <f>'Weekly prices for NSW to 2018'!J67</f>
        <v>2.0946454026011798</v>
      </c>
      <c r="L114" s="192">
        <f>'Weekly prices for NSW to 2018'!H67</f>
        <v>14.7902048505154</v>
      </c>
      <c r="M114" s="198">
        <f>'Weekly prices for NSW to 2018'!I67</f>
        <v>21.2832076523671</v>
      </c>
      <c r="N114" s="194"/>
      <c r="O114" s="194"/>
      <c r="P114" s="194"/>
      <c r="Q114" s="194"/>
      <c r="R114" s="194"/>
      <c r="S114" s="194"/>
      <c r="T114" s="194"/>
      <c r="U114" s="194"/>
      <c r="V114" s="194"/>
      <c r="W114" s="194"/>
      <c r="X114" s="194"/>
      <c r="Y114" s="194"/>
      <c r="Z114" s="194"/>
      <c r="AA114" s="194"/>
      <c r="AB114" s="194"/>
      <c r="AC114" s="194"/>
      <c r="AD114" s="194"/>
      <c r="AE114" s="194"/>
    </row>
    <row r="115" spans="2:31" ht="12" x14ac:dyDescent="0.3">
      <c r="B115" s="194">
        <f t="shared" si="0"/>
        <v>2018</v>
      </c>
      <c r="C115" s="203">
        <f>'Weekly prices for NSW to 2018'!B68</f>
        <v>42981</v>
      </c>
      <c r="D115" s="192">
        <f>'Weekly prices for NSW to 2018'!C68</f>
        <v>130.85513909446999</v>
      </c>
      <c r="E115" s="192">
        <f>'Weekly prices for NSW to 2018'!D68</f>
        <v>132.26272795486099</v>
      </c>
      <c r="F115" s="192">
        <f>'Weekly prices for NSW to 2018'!E68</f>
        <v>146.58599233026001</v>
      </c>
      <c r="G115" s="192">
        <f>'Weekly prices for NSW to 2018'!F68</f>
        <v>152.98385317553601</v>
      </c>
      <c r="H115" s="198">
        <f>'Weekly prices for NSW to 2018'!G68</f>
        <v>129.39988839285701</v>
      </c>
      <c r="I115" s="205"/>
      <c r="J115" s="197">
        <f t="shared" si="1"/>
        <v>42981</v>
      </c>
      <c r="K115" s="192">
        <f>'Weekly prices for NSW to 2018'!J68</f>
        <v>2.0934882390094902</v>
      </c>
      <c r="L115" s="192">
        <f>'Weekly prices for NSW to 2018'!H68</f>
        <v>14.689630858732601</v>
      </c>
      <c r="M115" s="198">
        <f>'Weekly prices for NSW to 2018'!I68</f>
        <v>21.202511716657</v>
      </c>
      <c r="N115" s="194"/>
      <c r="O115" s="194"/>
      <c r="P115" s="194"/>
      <c r="Q115" s="194"/>
      <c r="R115" s="194"/>
      <c r="S115" s="194"/>
      <c r="T115" s="194"/>
      <c r="U115" s="194"/>
      <c r="V115" s="194"/>
      <c r="W115" s="194"/>
      <c r="X115" s="194"/>
      <c r="Y115" s="194"/>
      <c r="Z115" s="194"/>
      <c r="AA115" s="194"/>
      <c r="AB115" s="194"/>
      <c r="AC115" s="194"/>
      <c r="AD115" s="194"/>
      <c r="AE115" s="194"/>
    </row>
    <row r="116" spans="2:31" ht="12" x14ac:dyDescent="0.3">
      <c r="B116" s="194">
        <f t="shared" si="0"/>
        <v>2018</v>
      </c>
      <c r="C116" s="203">
        <f>'Weekly prices for NSW to 2018'!B69</f>
        <v>42988</v>
      </c>
      <c r="D116" s="192">
        <f>'Weekly prices for NSW to 2018'!C69</f>
        <v>125.38439367325201</v>
      </c>
      <c r="E116" s="192">
        <f>'Weekly prices for NSW to 2018'!D69</f>
        <v>127.28561214656099</v>
      </c>
      <c r="F116" s="192">
        <f>'Weekly prices for NSW to 2018'!E69</f>
        <v>140.87775209832</v>
      </c>
      <c r="G116" s="192">
        <f>'Weekly prices for NSW to 2018'!F69</f>
        <v>147.21874457346499</v>
      </c>
      <c r="H116" s="198">
        <f>'Weekly prices for NSW to 2018'!G69</f>
        <v>123.549270833333</v>
      </c>
      <c r="I116" s="205"/>
      <c r="J116" s="197">
        <f t="shared" si="1"/>
        <v>42988</v>
      </c>
      <c r="K116" s="192">
        <f>'Weekly prices for NSW to 2018'!J69</f>
        <v>2.04852643920132</v>
      </c>
      <c r="L116" s="192">
        <f>'Weekly prices for NSW to 2018'!H69</f>
        <v>14.7391640600522</v>
      </c>
      <c r="M116" s="198">
        <f>'Weekly prices for NSW to 2018'!I69</f>
        <v>21.173883076828002</v>
      </c>
      <c r="N116" s="194"/>
      <c r="O116" s="194"/>
      <c r="P116" s="194"/>
      <c r="Q116" s="194"/>
      <c r="R116" s="194"/>
      <c r="S116" s="194"/>
      <c r="T116" s="194"/>
      <c r="U116" s="194"/>
      <c r="V116" s="194"/>
      <c r="W116" s="194"/>
      <c r="X116" s="194"/>
      <c r="Y116" s="194"/>
      <c r="Z116" s="194"/>
      <c r="AA116" s="194"/>
      <c r="AB116" s="194"/>
      <c r="AC116" s="194"/>
      <c r="AD116" s="194"/>
      <c r="AE116" s="194"/>
    </row>
    <row r="117" spans="2:31" ht="12" x14ac:dyDescent="0.3">
      <c r="B117" s="194">
        <f t="shared" si="0"/>
        <v>2018</v>
      </c>
      <c r="C117" s="203">
        <f>'Weekly prices for NSW to 2018'!B70</f>
        <v>42995</v>
      </c>
      <c r="D117" s="192">
        <f>'Weekly prices for NSW to 2018'!C70</f>
        <v>117.655594318772</v>
      </c>
      <c r="E117" s="192">
        <f>'Weekly prices for NSW to 2018'!D70</f>
        <v>120.14895587768</v>
      </c>
      <c r="F117" s="192">
        <f>'Weekly prices for NSW to 2018'!E70</f>
        <v>133.664938745992</v>
      </c>
      <c r="G117" s="192">
        <f>'Weekly prices for NSW to 2018'!F70</f>
        <v>139.80415018078699</v>
      </c>
      <c r="H117" s="198">
        <f>'Weekly prices for NSW to 2018'!G70</f>
        <v>116.553072562358</v>
      </c>
      <c r="I117" s="205"/>
      <c r="J117" s="197">
        <f t="shared" si="1"/>
        <v>42995</v>
      </c>
      <c r="K117" s="192">
        <f>'Weekly prices for NSW to 2018'!J70</f>
        <v>2.07087258381193</v>
      </c>
      <c r="L117" s="192">
        <f>'Weekly prices for NSW to 2018'!H70</f>
        <v>14.8713227837881</v>
      </c>
      <c r="M117" s="198">
        <f>'Weekly prices for NSW to 2018'!I70</f>
        <v>21.3438476992897</v>
      </c>
      <c r="N117" s="194"/>
      <c r="O117" s="194"/>
      <c r="P117" s="194"/>
      <c r="Q117" s="194"/>
      <c r="R117" s="194"/>
      <c r="S117" s="194"/>
      <c r="T117" s="194"/>
      <c r="U117" s="194"/>
      <c r="V117" s="194"/>
      <c r="W117" s="194"/>
      <c r="X117" s="194"/>
      <c r="Y117" s="194"/>
      <c r="Z117" s="194"/>
      <c r="AA117" s="194"/>
      <c r="AB117" s="194"/>
      <c r="AC117" s="194"/>
      <c r="AD117" s="194"/>
      <c r="AE117" s="194"/>
    </row>
    <row r="118" spans="2:31" ht="12" x14ac:dyDescent="0.3">
      <c r="B118" s="194">
        <f t="shared" si="0"/>
        <v>2018</v>
      </c>
      <c r="C118" s="203">
        <f>'Weekly prices for NSW to 2018'!B71</f>
        <v>43002</v>
      </c>
      <c r="D118" s="192">
        <f>'Weekly prices for NSW to 2018'!C71</f>
        <v>120.190946828256</v>
      </c>
      <c r="E118" s="192">
        <f>'Weekly prices for NSW to 2018'!D71</f>
        <v>122.05335670345499</v>
      </c>
      <c r="F118" s="192">
        <f>'Weekly prices for NSW to 2018'!E71</f>
        <v>136.50309084152201</v>
      </c>
      <c r="G118" s="192">
        <f>'Weekly prices for NSW to 2018'!F71</f>
        <v>142.61439275388901</v>
      </c>
      <c r="H118" s="198">
        <f>'Weekly prices for NSW to 2018'!G71</f>
        <v>130.221074766355</v>
      </c>
      <c r="I118" s="205"/>
      <c r="J118" s="197">
        <f t="shared" si="1"/>
        <v>43002</v>
      </c>
      <c r="K118" s="192">
        <f>'Weekly prices for NSW to 2018'!J71</f>
        <v>2.09907449833447</v>
      </c>
      <c r="L118" s="192">
        <f>'Weekly prices for NSW to 2018'!H71</f>
        <v>14.692736366500201</v>
      </c>
      <c r="M118" s="198">
        <f>'Weekly prices for NSW to 2018'!I71</f>
        <v>21.212865729760601</v>
      </c>
      <c r="N118" s="194"/>
      <c r="O118" s="194"/>
      <c r="P118" s="194"/>
      <c r="Q118" s="194"/>
      <c r="R118" s="194"/>
      <c r="S118" s="194"/>
      <c r="T118" s="194"/>
      <c r="U118" s="194"/>
      <c r="V118" s="194"/>
      <c r="W118" s="194"/>
      <c r="X118" s="194"/>
      <c r="Y118" s="194"/>
      <c r="Z118" s="194"/>
      <c r="AA118" s="194"/>
      <c r="AB118" s="194"/>
      <c r="AC118" s="194"/>
      <c r="AD118" s="194"/>
      <c r="AE118" s="194"/>
    </row>
    <row r="119" spans="2:31" ht="12" x14ac:dyDescent="0.3">
      <c r="B119" s="194">
        <f t="shared" si="0"/>
        <v>2018</v>
      </c>
      <c r="C119" s="203">
        <f>'Weekly prices for NSW to 2018'!B72</f>
        <v>43009</v>
      </c>
      <c r="D119" s="192">
        <f>'Weekly prices for NSW to 2018'!C72</f>
        <v>132.23877773593199</v>
      </c>
      <c r="E119" s="192">
        <f>'Weekly prices for NSW to 2018'!D72</f>
        <v>133.742072287231</v>
      </c>
      <c r="F119" s="192">
        <f>'Weekly prices for NSW to 2018'!E72</f>
        <v>148.425905649827</v>
      </c>
      <c r="G119" s="192">
        <f>'Weekly prices for NSW to 2018'!F72</f>
        <v>154.346516531031</v>
      </c>
      <c r="H119" s="198">
        <f>'Weekly prices for NSW to 2018'!G72</f>
        <v>131.60756393298101</v>
      </c>
      <c r="I119" s="205"/>
      <c r="J119" s="197">
        <f t="shared" si="1"/>
        <v>43009</v>
      </c>
      <c r="K119" s="192">
        <f>'Weekly prices for NSW to 2018'!J72</f>
        <v>2.1798302804284599</v>
      </c>
      <c r="L119" s="192">
        <f>'Weekly prices for NSW to 2018'!H72</f>
        <v>14.657793334180299</v>
      </c>
      <c r="M119" s="198">
        <f>'Weekly prices for NSW to 2018'!I72</f>
        <v>21.086436180395701</v>
      </c>
      <c r="N119" s="194"/>
      <c r="O119" s="194"/>
      <c r="P119" s="194"/>
      <c r="Q119" s="194"/>
      <c r="R119" s="194"/>
      <c r="S119" s="194"/>
      <c r="T119" s="194"/>
      <c r="U119" s="194"/>
      <c r="V119" s="194"/>
      <c r="W119" s="194"/>
      <c r="X119" s="194"/>
      <c r="Y119" s="194"/>
      <c r="Z119" s="194"/>
      <c r="AA119" s="194"/>
      <c r="AB119" s="194"/>
      <c r="AC119" s="194"/>
      <c r="AD119" s="194"/>
      <c r="AE119" s="194"/>
    </row>
    <row r="120" spans="2:31" ht="12" x14ac:dyDescent="0.3">
      <c r="B120" s="194">
        <f t="shared" si="0"/>
        <v>2018</v>
      </c>
      <c r="C120" s="203">
        <f>'Weekly prices for NSW to 2018'!B73</f>
        <v>43016</v>
      </c>
      <c r="D120" s="192">
        <f>'Weekly prices for NSW to 2018'!C73</f>
        <v>124.58542993049601</v>
      </c>
      <c r="E120" s="192">
        <f>'Weekly prices for NSW to 2018'!D73</f>
        <v>126.46884198386</v>
      </c>
      <c r="F120" s="192">
        <f>'Weekly prices for NSW to 2018'!E73</f>
        <v>140.12724648458001</v>
      </c>
      <c r="G120" s="192">
        <f>'Weekly prices for NSW to 2018'!F73</f>
        <v>146.56565643640999</v>
      </c>
      <c r="H120" s="198">
        <f>'Weekly prices for NSW to 2018'!G73</f>
        <v>121.08974723538699</v>
      </c>
      <c r="I120" s="205"/>
      <c r="J120" s="197">
        <f t="shared" si="1"/>
        <v>43016</v>
      </c>
      <c r="K120" s="192">
        <f>'Weekly prices for NSW to 2018'!J73</f>
        <v>2.1233458479466201</v>
      </c>
      <c r="L120" s="192">
        <f>'Weekly prices for NSW to 2018'!H73</f>
        <v>14.864784754973501</v>
      </c>
      <c r="M120" s="198">
        <f>'Weekly prices for NSW to 2018'!I73</f>
        <v>21.3814033488243</v>
      </c>
      <c r="N120" s="194"/>
      <c r="O120" s="194"/>
      <c r="P120" s="194"/>
      <c r="Q120" s="194"/>
      <c r="R120" s="194"/>
      <c r="S120" s="194"/>
      <c r="T120" s="194"/>
      <c r="U120" s="194"/>
      <c r="V120" s="194"/>
      <c r="W120" s="194"/>
      <c r="X120" s="194"/>
      <c r="Y120" s="194"/>
      <c r="Z120" s="194"/>
      <c r="AA120" s="194"/>
      <c r="AB120" s="194"/>
      <c r="AC120" s="194"/>
      <c r="AD120" s="194"/>
      <c r="AE120" s="194"/>
    </row>
    <row r="121" spans="2:31" ht="12" x14ac:dyDescent="0.3">
      <c r="B121" s="194">
        <f t="shared" si="0"/>
        <v>2018</v>
      </c>
      <c r="C121" s="203">
        <f>'Weekly prices for NSW to 2018'!B74</f>
        <v>43023</v>
      </c>
      <c r="D121" s="192">
        <f>'Weekly prices for NSW to 2018'!C74</f>
        <v>123.70010731427899</v>
      </c>
      <c r="E121" s="192">
        <f>'Weekly prices for NSW to 2018'!D74</f>
        <v>125.400447035737</v>
      </c>
      <c r="F121" s="192">
        <f>'Weekly prices for NSW to 2018'!E74</f>
        <v>140.09852756599901</v>
      </c>
      <c r="G121" s="192">
        <f>'Weekly prices for NSW to 2018'!F74</f>
        <v>146.084380164956</v>
      </c>
      <c r="H121" s="198">
        <f>'Weekly prices for NSW to 2018'!G74</f>
        <v>124.772105654762</v>
      </c>
      <c r="I121" s="205"/>
      <c r="J121" s="197">
        <f t="shared" si="1"/>
        <v>43023</v>
      </c>
      <c r="K121" s="192">
        <f>'Weekly prices for NSW to 2018'!J74</f>
        <v>2.1448038469442801</v>
      </c>
      <c r="L121" s="192">
        <f>'Weekly prices for NSW to 2018'!H74</f>
        <v>14.6796011322464</v>
      </c>
      <c r="M121" s="198">
        <f>'Weekly prices for NSW to 2018'!I74</f>
        <v>21.229720701078801</v>
      </c>
      <c r="N121" s="194"/>
      <c r="O121" s="194"/>
      <c r="P121" s="194"/>
      <c r="Q121" s="194"/>
      <c r="R121" s="194"/>
      <c r="S121" s="194"/>
      <c r="T121" s="194"/>
      <c r="U121" s="194"/>
      <c r="V121" s="194"/>
      <c r="W121" s="194"/>
      <c r="X121" s="194"/>
      <c r="Y121" s="194"/>
      <c r="Z121" s="194"/>
      <c r="AA121" s="194"/>
      <c r="AB121" s="194"/>
      <c r="AC121" s="194"/>
      <c r="AD121" s="194"/>
      <c r="AE121" s="194"/>
    </row>
    <row r="122" spans="2:31" ht="12" x14ac:dyDescent="0.3">
      <c r="B122" s="194">
        <f t="shared" ref="B122:B185" si="17">YEAR(C122)+(MONTH(C122)&gt;=7)</f>
        <v>2018</v>
      </c>
      <c r="C122" s="203">
        <f>'Weekly prices for NSW to 2018'!B75</f>
        <v>43030</v>
      </c>
      <c r="D122" s="192">
        <f>'Weekly prices for NSW to 2018'!C75</f>
        <v>135.553956486738</v>
      </c>
      <c r="E122" s="192">
        <f>'Weekly prices for NSW to 2018'!D75</f>
        <v>137.01858694527499</v>
      </c>
      <c r="F122" s="192">
        <f>'Weekly prices for NSW to 2018'!E75</f>
        <v>151.137691442782</v>
      </c>
      <c r="G122" s="192">
        <f>'Weekly prices for NSW to 2018'!F75</f>
        <v>157.43126542145799</v>
      </c>
      <c r="H122" s="198">
        <f>'Weekly prices for NSW to 2018'!G75</f>
        <v>136.00937500000001</v>
      </c>
      <c r="I122" s="205"/>
      <c r="J122" s="197">
        <f t="shared" ref="J122:J185" si="18">C122</f>
        <v>43030</v>
      </c>
      <c r="K122" s="192">
        <f>'Weekly prices for NSW to 2018'!J75</f>
        <v>2.21564830298122</v>
      </c>
      <c r="L122" s="192">
        <f>'Weekly prices for NSW to 2018'!H75</f>
        <v>14.3910564347934</v>
      </c>
      <c r="M122" s="198">
        <f>'Weekly prices for NSW to 2018'!I75</f>
        <v>20.9316757761917</v>
      </c>
      <c r="N122" s="194"/>
      <c r="O122" s="194"/>
      <c r="P122" s="194"/>
      <c r="Q122" s="194"/>
      <c r="R122" s="194"/>
      <c r="S122" s="194"/>
      <c r="T122" s="194"/>
      <c r="U122" s="194"/>
      <c r="V122" s="194"/>
      <c r="W122" s="194"/>
      <c r="X122" s="194"/>
      <c r="Y122" s="194"/>
      <c r="Z122" s="194"/>
      <c r="AA122" s="194"/>
      <c r="AB122" s="194"/>
      <c r="AC122" s="194"/>
      <c r="AD122" s="194"/>
      <c r="AE122" s="194"/>
    </row>
    <row r="123" spans="2:31" ht="12" x14ac:dyDescent="0.3">
      <c r="B123" s="194">
        <f t="shared" si="17"/>
        <v>2018</v>
      </c>
      <c r="C123" s="203">
        <f>'Weekly prices for NSW to 2018'!B76</f>
        <v>43037</v>
      </c>
      <c r="D123" s="192">
        <f>'Weekly prices for NSW to 2018'!C76</f>
        <v>133.02901913420999</v>
      </c>
      <c r="E123" s="192">
        <f>'Weekly prices for NSW to 2018'!D76</f>
        <v>134.60858388544401</v>
      </c>
      <c r="F123" s="192">
        <f>'Weekly prices for NSW to 2018'!E76</f>
        <v>148.077979974443</v>
      </c>
      <c r="G123" s="192">
        <f>'Weekly prices for NSW to 2018'!F76</f>
        <v>154.612138329598</v>
      </c>
      <c r="H123" s="198">
        <f>'Weekly prices for NSW to 2018'!G76</f>
        <v>131.46302083333299</v>
      </c>
      <c r="I123" s="205"/>
      <c r="J123" s="197">
        <f t="shared" si="18"/>
        <v>43037</v>
      </c>
      <c r="K123" s="192">
        <f>'Weekly prices for NSW to 2018'!J76</f>
        <v>2.1200259844070599</v>
      </c>
      <c r="L123" s="192">
        <f>'Weekly prices for NSW to 2018'!H76</f>
        <v>14.335867618721799</v>
      </c>
      <c r="M123" s="198">
        <f>'Weekly prices for NSW to 2018'!I76</f>
        <v>20.974631502162602</v>
      </c>
      <c r="N123" s="194"/>
      <c r="O123" s="194"/>
      <c r="P123" s="194"/>
      <c r="Q123" s="194"/>
      <c r="R123" s="194"/>
      <c r="S123" s="194"/>
      <c r="T123" s="194"/>
      <c r="U123" s="194"/>
      <c r="V123" s="194"/>
      <c r="W123" s="194"/>
      <c r="X123" s="194"/>
      <c r="Y123" s="194"/>
      <c r="Z123" s="194"/>
      <c r="AA123" s="194"/>
      <c r="AB123" s="194"/>
      <c r="AC123" s="194"/>
      <c r="AD123" s="194"/>
      <c r="AE123" s="194"/>
    </row>
    <row r="124" spans="2:31" ht="12" x14ac:dyDescent="0.3">
      <c r="B124" s="194">
        <f t="shared" si="17"/>
        <v>2018</v>
      </c>
      <c r="C124" s="203">
        <f>'Weekly prices for NSW to 2018'!B77</f>
        <v>43044</v>
      </c>
      <c r="D124" s="192">
        <f>'Weekly prices for NSW to 2018'!C77</f>
        <v>127.971963842652</v>
      </c>
      <c r="E124" s="192">
        <f>'Weekly prices for NSW to 2018'!D77</f>
        <v>130.36314882990999</v>
      </c>
      <c r="F124" s="192">
        <f>'Weekly prices for NSW to 2018'!E77</f>
        <v>143.96244215250499</v>
      </c>
      <c r="G124" s="192">
        <f>'Weekly prices for NSW to 2018'!F77</f>
        <v>150.002328575664</v>
      </c>
      <c r="H124" s="198">
        <f>'Weekly prices for NSW to 2018'!G77</f>
        <v>127.16950334543399</v>
      </c>
      <c r="I124" s="205"/>
      <c r="J124" s="197">
        <f t="shared" si="18"/>
        <v>43044</v>
      </c>
      <c r="K124" s="192">
        <f>'Weekly prices for NSW to 2018'!J77</f>
        <v>2.1428210289503098</v>
      </c>
      <c r="L124" s="192">
        <f>'Weekly prices for NSW to 2018'!H77</f>
        <v>14.666145012885</v>
      </c>
      <c r="M124" s="198">
        <f>'Weekly prices for NSW to 2018'!I77</f>
        <v>21.210760227919401</v>
      </c>
      <c r="N124" s="194"/>
      <c r="O124" s="194"/>
      <c r="P124" s="194"/>
      <c r="Q124" s="194"/>
      <c r="R124" s="194"/>
      <c r="S124" s="194"/>
      <c r="T124" s="194"/>
      <c r="U124" s="194"/>
      <c r="V124" s="194"/>
      <c r="W124" s="194"/>
      <c r="X124" s="194"/>
      <c r="Y124" s="194"/>
      <c r="Z124" s="194"/>
      <c r="AA124" s="194"/>
      <c r="AB124" s="194"/>
      <c r="AC124" s="194"/>
      <c r="AD124" s="194"/>
      <c r="AE124" s="194"/>
    </row>
    <row r="125" spans="2:31" ht="12" x14ac:dyDescent="0.3">
      <c r="B125" s="194">
        <f t="shared" si="17"/>
        <v>2018</v>
      </c>
      <c r="C125" s="203">
        <f>'Weekly prices for NSW to 2018'!B78</f>
        <v>43051</v>
      </c>
      <c r="D125" s="192">
        <f>'Weekly prices for NSW to 2018'!C78</f>
        <v>139.06623294048401</v>
      </c>
      <c r="E125" s="192">
        <f>'Weekly prices for NSW to 2018'!D78</f>
        <v>140.300087996538</v>
      </c>
      <c r="F125" s="192">
        <f>'Weekly prices for NSW to 2018'!E78</f>
        <v>154.69081265729099</v>
      </c>
      <c r="G125" s="192">
        <f>'Weekly prices for NSW to 2018'!F78</f>
        <v>160.986199305995</v>
      </c>
      <c r="H125" s="198">
        <f>'Weekly prices for NSW to 2018'!G78</f>
        <v>132.322821003401</v>
      </c>
      <c r="I125" s="205"/>
      <c r="J125" s="197">
        <f t="shared" si="18"/>
        <v>43051</v>
      </c>
      <c r="K125" s="192">
        <f>'Weekly prices for NSW to 2018'!J78</f>
        <v>2.2212081158797701</v>
      </c>
      <c r="L125" s="192">
        <f>'Weekly prices for NSW to 2018'!H78</f>
        <v>14.1621464365418</v>
      </c>
      <c r="M125" s="198">
        <f>'Weekly prices for NSW to 2018'!I78</f>
        <v>20.808016615176999</v>
      </c>
      <c r="N125" s="194"/>
      <c r="O125" s="194"/>
      <c r="P125" s="194"/>
      <c r="Q125" s="194"/>
      <c r="R125" s="194"/>
      <c r="S125" s="194"/>
      <c r="T125" s="194"/>
      <c r="U125" s="194"/>
      <c r="V125" s="194"/>
      <c r="W125" s="194"/>
      <c r="X125" s="194"/>
      <c r="Y125" s="194"/>
      <c r="Z125" s="194"/>
      <c r="AA125" s="194"/>
      <c r="AB125" s="194"/>
      <c r="AC125" s="194"/>
      <c r="AD125" s="194"/>
      <c r="AE125" s="194"/>
    </row>
    <row r="126" spans="2:31" ht="12" x14ac:dyDescent="0.3">
      <c r="B126" s="194">
        <f t="shared" si="17"/>
        <v>2018</v>
      </c>
      <c r="C126" s="203">
        <f>'Weekly prices for NSW to 2018'!B79</f>
        <v>43058</v>
      </c>
      <c r="D126" s="192">
        <f>'Weekly prices for NSW to 2018'!C79</f>
        <v>137.128611761851</v>
      </c>
      <c r="E126" s="192">
        <f>'Weekly prices for NSW to 2018'!D79</f>
        <v>138.863820936954</v>
      </c>
      <c r="F126" s="192">
        <f>'Weekly prices for NSW to 2018'!E79</f>
        <v>152.499509653009</v>
      </c>
      <c r="G126" s="192">
        <f>'Weekly prices for NSW to 2018'!F79</f>
        <v>158.89654451306399</v>
      </c>
      <c r="H126" s="198">
        <f>'Weekly prices for NSW to 2018'!G79</f>
        <v>132.60076636904799</v>
      </c>
      <c r="I126" s="205"/>
      <c r="J126" s="197">
        <f t="shared" si="18"/>
        <v>43058</v>
      </c>
      <c r="K126" s="192">
        <f>'Weekly prices for NSW to 2018'!J79</f>
        <v>2.1887893117462198</v>
      </c>
      <c r="L126" s="192">
        <f>'Weekly prices for NSW to 2018'!H79</f>
        <v>14.188016476076299</v>
      </c>
      <c r="M126" s="198">
        <f>'Weekly prices for NSW to 2018'!I79</f>
        <v>20.887041605290001</v>
      </c>
      <c r="N126" s="194"/>
      <c r="O126" s="194"/>
      <c r="P126" s="194"/>
      <c r="Q126" s="194"/>
      <c r="R126" s="194"/>
      <c r="S126" s="194"/>
      <c r="T126" s="194"/>
      <c r="U126" s="194"/>
      <c r="V126" s="194"/>
      <c r="W126" s="194"/>
      <c r="X126" s="194"/>
      <c r="Y126" s="194"/>
      <c r="Z126" s="194"/>
      <c r="AA126" s="194"/>
      <c r="AB126" s="194"/>
      <c r="AC126" s="194"/>
      <c r="AD126" s="194"/>
      <c r="AE126" s="194"/>
    </row>
    <row r="127" spans="2:31" ht="12" x14ac:dyDescent="0.3">
      <c r="B127" s="194">
        <f t="shared" si="17"/>
        <v>2018</v>
      </c>
      <c r="C127" s="203">
        <f>'Weekly prices for NSW to 2018'!B80</f>
        <v>43065</v>
      </c>
      <c r="D127" s="192">
        <f>'Weekly prices for NSW to 2018'!C80</f>
        <v>130.587943109582</v>
      </c>
      <c r="E127" s="192">
        <f>'Weekly prices for NSW to 2018'!D80</f>
        <v>132.83060272669999</v>
      </c>
      <c r="F127" s="192">
        <f>'Weekly prices for NSW to 2018'!E80</f>
        <v>146.41540909495899</v>
      </c>
      <c r="G127" s="192">
        <f>'Weekly prices for NSW to 2018'!F80</f>
        <v>152.57026152578601</v>
      </c>
      <c r="H127" s="198">
        <f>'Weekly prices for NSW to 2018'!G80</f>
        <v>126.654992559524</v>
      </c>
      <c r="I127" s="205"/>
      <c r="J127" s="197">
        <f t="shared" si="18"/>
        <v>43065</v>
      </c>
      <c r="K127" s="192">
        <f>'Weekly prices for NSW to 2018'!J80</f>
        <v>2.1951817638545101</v>
      </c>
      <c r="L127" s="192">
        <f>'Weekly prices for NSW to 2018'!H80</f>
        <v>14.5020150392728</v>
      </c>
      <c r="M127" s="198">
        <f>'Weekly prices for NSW to 2018'!I80</f>
        <v>21.0131152539056</v>
      </c>
      <c r="N127" s="194"/>
      <c r="O127" s="194"/>
      <c r="P127" s="194"/>
      <c r="Q127" s="194"/>
      <c r="R127" s="194"/>
      <c r="S127" s="194"/>
      <c r="T127" s="194"/>
      <c r="U127" s="194"/>
      <c r="V127" s="194"/>
      <c r="W127" s="194"/>
      <c r="X127" s="194"/>
      <c r="Y127" s="194"/>
      <c r="Z127" s="194"/>
      <c r="AA127" s="194"/>
      <c r="AB127" s="194"/>
      <c r="AC127" s="194"/>
      <c r="AD127" s="194"/>
      <c r="AE127" s="194"/>
    </row>
    <row r="128" spans="2:31" ht="12" x14ac:dyDescent="0.3">
      <c r="B128" s="194">
        <f t="shared" si="17"/>
        <v>2018</v>
      </c>
      <c r="C128" s="203">
        <f>'Weekly prices for NSW to 2018'!B81</f>
        <v>43072</v>
      </c>
      <c r="D128" s="192">
        <f>'Weekly prices for NSW to 2018'!C81</f>
        <v>132.83622179609301</v>
      </c>
      <c r="E128" s="192">
        <f>'Weekly prices for NSW to 2018'!D81</f>
        <v>134.48073825854399</v>
      </c>
      <c r="F128" s="192">
        <f>'Weekly prices for NSW to 2018'!E81</f>
        <v>150.07006397224899</v>
      </c>
      <c r="G128" s="192">
        <f>'Weekly prices for NSW to 2018'!F81</f>
        <v>155.59364035653201</v>
      </c>
      <c r="H128" s="198">
        <f>'Weekly prices for NSW to 2018'!G81</f>
        <v>131.479322916667</v>
      </c>
      <c r="I128" s="205"/>
      <c r="J128" s="197">
        <f t="shared" si="18"/>
        <v>43072</v>
      </c>
      <c r="K128" s="192">
        <f>'Weekly prices for NSW to 2018'!J81</f>
        <v>2.11125877879677</v>
      </c>
      <c r="L128" s="192">
        <f>'Weekly prices for NSW to 2018'!H81</f>
        <v>15.0223850534171</v>
      </c>
      <c r="M128" s="198">
        <f>'Weekly prices for NSW to 2018'!I81</f>
        <v>21.544724695197399</v>
      </c>
      <c r="N128" s="194"/>
      <c r="O128" s="194"/>
      <c r="P128" s="194"/>
      <c r="Q128" s="194"/>
      <c r="R128" s="473"/>
      <c r="S128" s="194"/>
      <c r="T128" s="194"/>
      <c r="U128" s="194"/>
      <c r="V128" s="194"/>
      <c r="W128" s="194"/>
      <c r="X128" s="194"/>
      <c r="Y128" s="194"/>
      <c r="Z128" s="194"/>
      <c r="AA128" s="194"/>
      <c r="AB128" s="194"/>
      <c r="AC128" s="194"/>
      <c r="AD128" s="194"/>
      <c r="AE128" s="194"/>
    </row>
    <row r="129" spans="2:31" ht="12" x14ac:dyDescent="0.3">
      <c r="B129" s="194">
        <f t="shared" si="17"/>
        <v>2018</v>
      </c>
      <c r="C129" s="203">
        <f>'Weekly prices for NSW to 2018'!B82</f>
        <v>43079</v>
      </c>
      <c r="D129" s="192">
        <f>'Weekly prices for NSW to 2018'!C82</f>
        <v>140.12844043507999</v>
      </c>
      <c r="E129" s="192">
        <f>'Weekly prices for NSW to 2018'!D82</f>
        <v>141.960721198773</v>
      </c>
      <c r="F129" s="192">
        <f>'Weekly prices for NSW to 2018'!E82</f>
        <v>156.061963252335</v>
      </c>
      <c r="G129" s="192">
        <f>'Weekly prices for NSW to 2018'!F82</f>
        <v>162.29549244970599</v>
      </c>
      <c r="H129" s="198">
        <f>'Weekly prices for NSW to 2018'!G82</f>
        <v>135.74407153486399</v>
      </c>
      <c r="I129" s="205"/>
      <c r="J129" s="197">
        <f t="shared" si="18"/>
        <v>43079</v>
      </c>
      <c r="K129" s="192">
        <f>'Weekly prices for NSW to 2018'!J82</f>
        <v>2.36733916736183</v>
      </c>
      <c r="L129" s="192">
        <f>'Weekly prices for NSW to 2018'!H82</f>
        <v>14.0001852413357</v>
      </c>
      <c r="M129" s="198">
        <f>'Weekly prices for NSW to 2018'!I82</f>
        <v>20.955372116414601</v>
      </c>
      <c r="N129" s="194"/>
      <c r="O129" s="194"/>
      <c r="P129" s="194"/>
      <c r="Q129" s="194"/>
      <c r="R129" s="194"/>
      <c r="S129" s="194"/>
      <c r="T129" s="194"/>
      <c r="U129" s="194"/>
      <c r="V129" s="194"/>
      <c r="W129" s="194"/>
      <c r="X129" s="194"/>
      <c r="Y129" s="194"/>
      <c r="Z129" s="194"/>
      <c r="AA129" s="194"/>
      <c r="AB129" s="194"/>
      <c r="AC129" s="194"/>
      <c r="AD129" s="194"/>
      <c r="AE129" s="194"/>
    </row>
    <row r="130" spans="2:31" ht="12" x14ac:dyDescent="0.3">
      <c r="B130" s="194">
        <f t="shared" si="17"/>
        <v>2018</v>
      </c>
      <c r="C130" s="203">
        <f>'Weekly prices for NSW to 2018'!B83</f>
        <v>43086</v>
      </c>
      <c r="D130" s="192">
        <f>'Weekly prices for NSW to 2018'!C83</f>
        <v>136.81604315592</v>
      </c>
      <c r="E130" s="192">
        <f>'Weekly prices for NSW to 2018'!D83</f>
        <v>138.733514725942</v>
      </c>
      <c r="F130" s="192">
        <f>'Weekly prices for NSW to 2018'!E83</f>
        <v>152.69936432857199</v>
      </c>
      <c r="G130" s="192">
        <f>'Weekly prices for NSW to 2018'!F83</f>
        <v>159.01477743062</v>
      </c>
      <c r="H130" s="198">
        <f>'Weekly prices for NSW to 2018'!G83</f>
        <v>132.28253472222201</v>
      </c>
      <c r="I130" s="205"/>
      <c r="J130" s="197">
        <f t="shared" si="18"/>
        <v>43086</v>
      </c>
      <c r="K130" s="192">
        <f>'Weekly prices for NSW to 2018'!J83</f>
        <v>2.1781010641722198</v>
      </c>
      <c r="L130" s="192">
        <f>'Weekly prices for NSW to 2018'!H83</f>
        <v>14.5273528440941</v>
      </c>
      <c r="M130" s="198">
        <f>'Weekly prices for NSW to 2018'!I83</f>
        <v>21.335653559986799</v>
      </c>
      <c r="N130" s="194"/>
      <c r="O130" s="194"/>
      <c r="P130" s="194"/>
      <c r="Q130" s="194"/>
      <c r="R130" s="194"/>
      <c r="S130" s="194"/>
      <c r="T130" s="194"/>
      <c r="U130" s="194"/>
      <c r="V130" s="194"/>
      <c r="W130" s="194"/>
      <c r="X130" s="194"/>
      <c r="Y130" s="194"/>
      <c r="Z130" s="194"/>
      <c r="AA130" s="194"/>
      <c r="AB130" s="194"/>
      <c r="AC130" s="194"/>
      <c r="AD130" s="194"/>
      <c r="AE130" s="194"/>
    </row>
    <row r="131" spans="2:31" ht="12" x14ac:dyDescent="0.3">
      <c r="B131" s="194">
        <f t="shared" si="17"/>
        <v>2018</v>
      </c>
      <c r="C131" s="203">
        <f>'Weekly prices for NSW to 2018'!B84</f>
        <v>43093</v>
      </c>
      <c r="D131" s="192">
        <f>'Weekly prices for NSW to 2018'!C84</f>
        <v>129.73104527181499</v>
      </c>
      <c r="E131" s="192">
        <f>'Weekly prices for NSW to 2018'!D84</f>
        <v>131.73331829685</v>
      </c>
      <c r="F131" s="192">
        <f>'Weekly prices for NSW to 2018'!E84</f>
        <v>146.29920233407</v>
      </c>
      <c r="G131" s="192">
        <f>'Weekly prices for NSW to 2018'!F84</f>
        <v>152.410699539039</v>
      </c>
      <c r="H131" s="198">
        <f>'Weekly prices for NSW to 2018'!G84</f>
        <v>128.27209821428599</v>
      </c>
      <c r="I131" s="205"/>
      <c r="J131" s="197">
        <f t="shared" si="18"/>
        <v>43093</v>
      </c>
      <c r="K131" s="192">
        <f>'Weekly prices for NSW to 2018'!J84</f>
        <v>2.1468293450304499</v>
      </c>
      <c r="L131" s="192">
        <f>'Weekly prices for NSW to 2018'!H84</f>
        <v>14.962025733121999</v>
      </c>
      <c r="M131" s="198">
        <f>'Weekly prices for NSW to 2018'!I84</f>
        <v>21.661872781063</v>
      </c>
      <c r="N131" s="194"/>
      <c r="O131" s="194"/>
      <c r="P131" s="194"/>
      <c r="Q131" s="194"/>
      <c r="R131" s="194"/>
      <c r="S131" s="194"/>
      <c r="T131" s="194"/>
      <c r="U131" s="194"/>
      <c r="V131" s="194"/>
      <c r="W131" s="194"/>
      <c r="X131" s="194"/>
      <c r="Y131" s="194"/>
      <c r="Z131" s="194"/>
      <c r="AA131" s="194"/>
      <c r="AB131" s="194"/>
      <c r="AC131" s="194"/>
      <c r="AD131" s="194"/>
      <c r="AE131" s="194"/>
    </row>
    <row r="132" spans="2:31" ht="12" x14ac:dyDescent="0.3">
      <c r="B132" s="194">
        <f t="shared" si="17"/>
        <v>2018</v>
      </c>
      <c r="C132" s="203">
        <f>'Weekly prices for NSW to 2018'!B85</f>
        <v>43100</v>
      </c>
      <c r="D132" s="192">
        <f>'Weekly prices for NSW to 2018'!C85</f>
        <v>131.32203048953099</v>
      </c>
      <c r="E132" s="192">
        <f>'Weekly prices for NSW to 2018'!D85</f>
        <v>133.27111210527701</v>
      </c>
      <c r="F132" s="192">
        <f>'Weekly prices for NSW to 2018'!E85</f>
        <v>147.95542358260701</v>
      </c>
      <c r="G132" s="192">
        <f>'Weekly prices for NSW to 2018'!F85</f>
        <v>154.11558169866501</v>
      </c>
      <c r="H132" s="198">
        <f>'Weekly prices for NSW to 2018'!G85</f>
        <v>133.67633928571399</v>
      </c>
      <c r="I132" s="205"/>
      <c r="J132" s="197">
        <f t="shared" si="18"/>
        <v>43100</v>
      </c>
      <c r="K132" s="192">
        <f>'Weekly prices for NSW to 2018'!J85</f>
        <v>2.1551254619128799</v>
      </c>
      <c r="L132" s="192">
        <f>'Weekly prices for NSW to 2018'!H85</f>
        <v>14.4652673066385</v>
      </c>
      <c r="M132" s="198">
        <f>'Weekly prices for NSW to 2018'!I85</f>
        <v>21.2018563413043</v>
      </c>
      <c r="N132" s="194"/>
      <c r="O132" s="194"/>
      <c r="P132" s="194"/>
      <c r="Q132" s="194"/>
      <c r="R132" s="473"/>
      <c r="S132" s="194"/>
      <c r="T132" s="194"/>
      <c r="U132" s="194"/>
      <c r="V132" s="194"/>
      <c r="W132" s="194"/>
      <c r="X132" s="194"/>
      <c r="Y132" s="194"/>
      <c r="Z132" s="194"/>
      <c r="AA132" s="194"/>
      <c r="AB132" s="194"/>
      <c r="AC132" s="194"/>
      <c r="AD132" s="194"/>
      <c r="AE132" s="194"/>
    </row>
    <row r="133" spans="2:31" ht="12" x14ac:dyDescent="0.3">
      <c r="B133" s="194">
        <f t="shared" si="17"/>
        <v>2018</v>
      </c>
      <c r="C133" s="203">
        <f>'Weekly prices for NSW to 2018'!B86</f>
        <v>43107</v>
      </c>
      <c r="D133" s="192">
        <f>'Weekly prices for NSW to 2018'!C86</f>
        <v>139.63466616249599</v>
      </c>
      <c r="E133" s="192">
        <f>'Weekly prices for NSW to 2018'!D86</f>
        <v>141.593342358044</v>
      </c>
      <c r="F133" s="192">
        <f>'Weekly prices for NSW to 2018'!E86</f>
        <v>155.92762137381001</v>
      </c>
      <c r="G133" s="192">
        <f>'Weekly prices for NSW to 2018'!F86</f>
        <v>162.074974924559</v>
      </c>
      <c r="H133" s="198">
        <f>'Weekly prices for NSW to 2018'!G86</f>
        <v>136.900865221088</v>
      </c>
      <c r="I133" s="205"/>
      <c r="J133" s="197">
        <f t="shared" si="18"/>
        <v>43107</v>
      </c>
      <c r="K133" s="192">
        <f>'Weekly prices for NSW to 2018'!J86</f>
        <v>2.3737407100756398</v>
      </c>
      <c r="L133" s="192">
        <f>'Weekly prices for NSW to 2018'!H86</f>
        <v>13.978572612228399</v>
      </c>
      <c r="M133" s="198">
        <f>'Weekly prices for NSW to 2018'!I86</f>
        <v>20.902010314992101</v>
      </c>
      <c r="N133" s="194"/>
      <c r="O133" s="194"/>
      <c r="P133" s="194"/>
      <c r="Q133" s="194"/>
      <c r="R133" s="194"/>
      <c r="S133" s="194"/>
      <c r="T133" s="194"/>
      <c r="U133" s="194"/>
      <c r="V133" s="194"/>
      <c r="W133" s="194"/>
      <c r="X133" s="194"/>
      <c r="Y133" s="194"/>
      <c r="Z133" s="194"/>
      <c r="AA133" s="194"/>
      <c r="AB133" s="194"/>
      <c r="AC133" s="194"/>
      <c r="AD133" s="194"/>
      <c r="AE133" s="194"/>
    </row>
    <row r="134" spans="2:31" ht="12" x14ac:dyDescent="0.3">
      <c r="B134" s="194">
        <f t="shared" si="17"/>
        <v>2018</v>
      </c>
      <c r="C134" s="203">
        <f>'Weekly prices for NSW to 2018'!B87</f>
        <v>43114</v>
      </c>
      <c r="D134" s="192">
        <f>'Weekly prices for NSW to 2018'!C87</f>
        <v>134.99717571871</v>
      </c>
      <c r="E134" s="192">
        <f>'Weekly prices for NSW to 2018'!D87</f>
        <v>137.097442444781</v>
      </c>
      <c r="F134" s="192">
        <f>'Weekly prices for NSW to 2018'!E87</f>
        <v>151.12814387111899</v>
      </c>
      <c r="G134" s="192">
        <f>'Weekly prices for NSW to 2018'!F87</f>
        <v>157.22494159002201</v>
      </c>
      <c r="H134" s="198">
        <f>'Weekly prices for NSW to 2018'!G87</f>
        <v>131.53725056689299</v>
      </c>
      <c r="I134" s="205"/>
      <c r="J134" s="197">
        <f t="shared" si="18"/>
        <v>43114</v>
      </c>
      <c r="K134" s="192">
        <f>'Weekly prices for NSW to 2018'!J87</f>
        <v>2.1950469592449999</v>
      </c>
      <c r="L134" s="192">
        <f>'Weekly prices for NSW to 2018'!H87</f>
        <v>14.340414697635</v>
      </c>
      <c r="M134" s="198">
        <f>'Weekly prices for NSW to 2018'!I87</f>
        <v>21.088338389998299</v>
      </c>
      <c r="N134" s="194"/>
      <c r="O134" s="194"/>
      <c r="P134" s="194"/>
      <c r="Q134" s="194"/>
      <c r="R134" s="194"/>
      <c r="S134" s="194"/>
      <c r="T134" s="194"/>
      <c r="U134" s="194"/>
      <c r="V134" s="194"/>
      <c r="W134" s="194"/>
      <c r="X134" s="194"/>
      <c r="Y134" s="194"/>
      <c r="Z134" s="194"/>
      <c r="AA134" s="194"/>
      <c r="AB134" s="194"/>
      <c r="AC134" s="194"/>
      <c r="AD134" s="194"/>
      <c r="AE134" s="194"/>
    </row>
    <row r="135" spans="2:31" ht="12" x14ac:dyDescent="0.3">
      <c r="B135" s="194">
        <f t="shared" si="17"/>
        <v>2018</v>
      </c>
      <c r="C135" s="203">
        <f>'Weekly prices for NSW to 2018'!B88</f>
        <v>43121</v>
      </c>
      <c r="D135" s="192">
        <f>'Weekly prices for NSW to 2018'!C88</f>
        <v>128.90430636004501</v>
      </c>
      <c r="E135" s="192">
        <f>'Weekly prices for NSW to 2018'!D88</f>
        <v>131.18744315220101</v>
      </c>
      <c r="F135" s="192">
        <f>'Weekly prices for NSW to 2018'!E88</f>
        <v>144.85953750039101</v>
      </c>
      <c r="G135" s="192">
        <f>'Weekly prices for NSW to 2018'!F88</f>
        <v>151.145002623164</v>
      </c>
      <c r="H135" s="198">
        <f>'Weekly prices for NSW to 2018'!G88</f>
        <v>129.04879464285699</v>
      </c>
      <c r="I135" s="205"/>
      <c r="J135" s="197">
        <f t="shared" si="18"/>
        <v>43121</v>
      </c>
      <c r="K135" s="192">
        <f>'Weekly prices for NSW to 2018'!J88</f>
        <v>2.1495532343611901</v>
      </c>
      <c r="L135" s="192">
        <f>'Weekly prices for NSW to 2018'!H88</f>
        <v>14.3869564115834</v>
      </c>
      <c r="M135" s="198">
        <f>'Weekly prices for NSW to 2018'!I88</f>
        <v>21.1579459878234</v>
      </c>
      <c r="N135" s="194"/>
      <c r="O135" s="194"/>
      <c r="P135" s="194"/>
      <c r="Q135" s="194"/>
      <c r="R135" s="194"/>
      <c r="S135" s="194"/>
      <c r="T135" s="194"/>
      <c r="U135" s="194"/>
      <c r="V135" s="194"/>
      <c r="W135" s="194"/>
      <c r="X135" s="194"/>
      <c r="Y135" s="194"/>
      <c r="Z135" s="194"/>
      <c r="AA135" s="194"/>
      <c r="AB135" s="194"/>
      <c r="AC135" s="194"/>
      <c r="AD135" s="194"/>
      <c r="AE135" s="194"/>
    </row>
    <row r="136" spans="2:31" ht="12" x14ac:dyDescent="0.3">
      <c r="B136" s="194">
        <f t="shared" si="17"/>
        <v>2018</v>
      </c>
      <c r="C136" s="203">
        <f>'Weekly prices for NSW to 2018'!B89</f>
        <v>43128</v>
      </c>
      <c r="D136" s="192">
        <f>'Weekly prices for NSW to 2018'!C89</f>
        <v>126.298584266947</v>
      </c>
      <c r="E136" s="192">
        <f>'Weekly prices for NSW to 2018'!D89</f>
        <v>128.5632785061</v>
      </c>
      <c r="F136" s="192">
        <f>'Weekly prices for NSW to 2018'!E89</f>
        <v>142.47751650595001</v>
      </c>
      <c r="G136" s="192">
        <f>'Weekly prices for NSW to 2018'!F89</f>
        <v>148.750643972277</v>
      </c>
      <c r="H136" s="198">
        <f>'Weekly prices for NSW to 2018'!G89</f>
        <v>124.764598214286</v>
      </c>
      <c r="I136" s="205"/>
      <c r="J136" s="197">
        <f t="shared" si="18"/>
        <v>43128</v>
      </c>
      <c r="K136" s="192">
        <f>'Weekly prices for NSW to 2018'!J89</f>
        <v>2.1163140868729999</v>
      </c>
      <c r="L136" s="192">
        <f>'Weekly prices for NSW to 2018'!H89</f>
        <v>14.8825167236404</v>
      </c>
      <c r="M136" s="198">
        <f>'Weekly prices for NSW to 2018'!I89</f>
        <v>21.556435501397299</v>
      </c>
      <c r="N136" s="194"/>
      <c r="O136" s="194"/>
      <c r="P136" s="194"/>
      <c r="Q136" s="194"/>
      <c r="R136" s="194"/>
      <c r="S136" s="194"/>
      <c r="T136" s="194"/>
      <c r="U136" s="194"/>
      <c r="V136" s="194"/>
      <c r="W136" s="194"/>
      <c r="X136" s="194"/>
      <c r="Y136" s="194"/>
      <c r="Z136" s="194"/>
      <c r="AA136" s="194"/>
      <c r="AB136" s="194"/>
      <c r="AC136" s="194"/>
      <c r="AD136" s="194"/>
      <c r="AE136" s="194"/>
    </row>
    <row r="137" spans="2:31" ht="12" x14ac:dyDescent="0.3">
      <c r="B137" s="194">
        <f t="shared" si="17"/>
        <v>2018</v>
      </c>
      <c r="C137" s="203">
        <f>'Weekly prices for NSW to 2018'!B90</f>
        <v>43135</v>
      </c>
      <c r="D137" s="192">
        <f>'Weekly prices for NSW to 2018'!C90</f>
        <v>125.60345286763</v>
      </c>
      <c r="E137" s="192">
        <f>'Weekly prices for NSW to 2018'!D90</f>
        <v>128.13088548621499</v>
      </c>
      <c r="F137" s="192">
        <f>'Weekly prices for NSW to 2018'!E90</f>
        <v>142.2959505112</v>
      </c>
      <c r="G137" s="192">
        <f>'Weekly prices for NSW to 2018'!F90</f>
        <v>148.58787502291199</v>
      </c>
      <c r="H137" s="198">
        <f>'Weekly prices for NSW to 2018'!G90</f>
        <v>126.014397321429</v>
      </c>
      <c r="I137" s="205"/>
      <c r="J137" s="197">
        <f t="shared" si="18"/>
        <v>43135</v>
      </c>
      <c r="K137" s="192">
        <f>'Weekly prices for NSW to 2018'!J90</f>
        <v>2.2009474573466798</v>
      </c>
      <c r="L137" s="192">
        <f>'Weekly prices for NSW to 2018'!H90</f>
        <v>14.9920355902424</v>
      </c>
      <c r="M137" s="198">
        <f>'Weekly prices for NSW to 2018'!I90</f>
        <v>21.885714544727598</v>
      </c>
      <c r="N137" s="194"/>
      <c r="O137" s="194"/>
      <c r="P137" s="194"/>
      <c r="Q137" s="194"/>
      <c r="R137" s="194"/>
      <c r="S137" s="194"/>
      <c r="T137" s="194"/>
      <c r="U137" s="194"/>
      <c r="V137" s="194"/>
      <c r="W137" s="194"/>
      <c r="X137" s="194"/>
      <c r="Y137" s="194"/>
      <c r="Z137" s="194"/>
      <c r="AA137" s="194"/>
      <c r="AB137" s="194"/>
      <c r="AC137" s="194"/>
      <c r="AD137" s="194"/>
      <c r="AE137" s="194"/>
    </row>
    <row r="138" spans="2:31" ht="12" x14ac:dyDescent="0.3">
      <c r="B138" s="194">
        <f t="shared" si="17"/>
        <v>2018</v>
      </c>
      <c r="C138" s="203">
        <f>'Weekly prices for NSW to 2018'!B91</f>
        <v>43142</v>
      </c>
      <c r="D138" s="192">
        <f>'Weekly prices for NSW to 2018'!C91</f>
        <v>134.591787023168</v>
      </c>
      <c r="E138" s="192">
        <f>'Weekly prices for NSW to 2018'!D91</f>
        <v>136.46146241096901</v>
      </c>
      <c r="F138" s="192">
        <f>'Weekly prices for NSW to 2018'!E91</f>
        <v>152.09972000836601</v>
      </c>
      <c r="G138" s="192">
        <f>'Weekly prices for NSW to 2018'!F91</f>
        <v>157.91093947730801</v>
      </c>
      <c r="H138" s="198">
        <f>'Weekly prices for NSW to 2018'!G91</f>
        <v>133.30085190039301</v>
      </c>
      <c r="I138" s="205"/>
      <c r="J138" s="197">
        <f t="shared" si="18"/>
        <v>43142</v>
      </c>
      <c r="K138" s="192">
        <f>'Weekly prices for NSW to 2018'!J91</f>
        <v>2.37199993383831</v>
      </c>
      <c r="L138" s="192">
        <f>'Weekly prices for NSW to 2018'!H91</f>
        <v>14.6993285794799</v>
      </c>
      <c r="M138" s="198">
        <f>'Weekly prices for NSW to 2018'!I91</f>
        <v>21.5629096865745</v>
      </c>
      <c r="N138" s="194"/>
      <c r="O138" s="194"/>
      <c r="P138" s="194"/>
      <c r="Q138" s="194"/>
      <c r="R138" s="194"/>
      <c r="S138" s="194"/>
      <c r="T138" s="194"/>
      <c r="U138" s="194"/>
      <c r="V138" s="194"/>
      <c r="W138" s="194"/>
      <c r="X138" s="194"/>
      <c r="Y138" s="194"/>
      <c r="Z138" s="194"/>
      <c r="AA138" s="194"/>
      <c r="AB138" s="194"/>
      <c r="AC138" s="194"/>
      <c r="AD138" s="194"/>
      <c r="AE138" s="194"/>
    </row>
    <row r="139" spans="2:31" ht="12" x14ac:dyDescent="0.3">
      <c r="B139" s="194">
        <f t="shared" si="17"/>
        <v>2018</v>
      </c>
      <c r="C139" s="203">
        <f>'Weekly prices for NSW to 2018'!B92</f>
        <v>43149</v>
      </c>
      <c r="D139" s="192">
        <f>'Weekly prices for NSW to 2018'!C92</f>
        <v>138.89027693052</v>
      </c>
      <c r="E139" s="192">
        <f>'Weekly prices for NSW to 2018'!D92</f>
        <v>140.74515636503301</v>
      </c>
      <c r="F139" s="192">
        <f>'Weekly prices for NSW to 2018'!E92</f>
        <v>154.64297050408101</v>
      </c>
      <c r="G139" s="192">
        <f>'Weekly prices for NSW to 2018'!F92</f>
        <v>160.94517176140999</v>
      </c>
      <c r="H139" s="198">
        <f>'Weekly prices for NSW to 2018'!G92</f>
        <v>137.23373724489801</v>
      </c>
      <c r="I139" s="205"/>
      <c r="J139" s="197">
        <f t="shared" si="18"/>
        <v>43149</v>
      </c>
      <c r="K139" s="192">
        <f>'Weekly prices for NSW to 2018'!J92</f>
        <v>2.4289751266055402</v>
      </c>
      <c r="L139" s="192">
        <f>'Weekly prices for NSW to 2018'!H92</f>
        <v>14.345108788351901</v>
      </c>
      <c r="M139" s="198">
        <f>'Weekly prices for NSW to 2018'!I92</f>
        <v>21.251933927783998</v>
      </c>
      <c r="N139" s="194"/>
      <c r="O139" s="194"/>
      <c r="P139" s="194"/>
      <c r="Q139" s="194"/>
      <c r="R139" s="194"/>
      <c r="S139" s="194"/>
      <c r="T139" s="194"/>
      <c r="U139" s="194"/>
      <c r="V139" s="194"/>
      <c r="W139" s="194"/>
      <c r="X139" s="194"/>
      <c r="Y139" s="194"/>
      <c r="Z139" s="194"/>
      <c r="AA139" s="194"/>
      <c r="AB139" s="194"/>
      <c r="AC139" s="194"/>
      <c r="AD139" s="194"/>
      <c r="AE139" s="194"/>
    </row>
    <row r="140" spans="2:31" ht="12" x14ac:dyDescent="0.3">
      <c r="B140" s="194">
        <f t="shared" si="17"/>
        <v>2018</v>
      </c>
      <c r="C140" s="203">
        <f>'Weekly prices for NSW to 2018'!B93</f>
        <v>43156</v>
      </c>
      <c r="D140" s="192">
        <f>'Weekly prices for NSW to 2018'!C93</f>
        <v>130.76831058135599</v>
      </c>
      <c r="E140" s="192">
        <f>'Weekly prices for NSW to 2018'!D93</f>
        <v>132.84221948627601</v>
      </c>
      <c r="F140" s="192">
        <f>'Weekly prices for NSW to 2018'!E93</f>
        <v>146.914788428164</v>
      </c>
      <c r="G140" s="192">
        <f>'Weekly prices for NSW to 2018'!F93</f>
        <v>153.22093685406401</v>
      </c>
      <c r="H140" s="198">
        <f>'Weekly prices for NSW to 2018'!G93</f>
        <v>124.490811011905</v>
      </c>
      <c r="I140" s="205"/>
      <c r="J140" s="197">
        <f t="shared" si="18"/>
        <v>43156</v>
      </c>
      <c r="K140" s="192">
        <f>'Weekly prices for NSW to 2018'!J93</f>
        <v>2.2490697430821398</v>
      </c>
      <c r="L140" s="192">
        <f>'Weekly prices for NSW to 2018'!H93</f>
        <v>14.8839034779075</v>
      </c>
      <c r="M140" s="198">
        <f>'Weekly prices for NSW to 2018'!I93</f>
        <v>21.622407380221599</v>
      </c>
      <c r="N140" s="194"/>
      <c r="O140" s="194"/>
      <c r="P140" s="194"/>
      <c r="Q140" s="194"/>
      <c r="R140" s="194"/>
      <c r="S140" s="194"/>
      <c r="T140" s="194"/>
      <c r="U140" s="194"/>
      <c r="V140" s="194"/>
      <c r="W140" s="194"/>
      <c r="X140" s="194"/>
      <c r="Y140" s="194"/>
      <c r="Z140" s="194"/>
      <c r="AA140" s="194"/>
      <c r="AB140" s="194"/>
      <c r="AC140" s="194"/>
      <c r="AD140" s="194"/>
      <c r="AE140" s="194"/>
    </row>
    <row r="141" spans="2:31" ht="12" x14ac:dyDescent="0.3">
      <c r="B141" s="194">
        <f t="shared" si="17"/>
        <v>2018</v>
      </c>
      <c r="C141" s="203">
        <f>'Weekly prices for NSW to 2018'!B94</f>
        <v>43163</v>
      </c>
      <c r="D141" s="192">
        <f>'Weekly prices for NSW to 2018'!C94</f>
        <v>124.89857832167201</v>
      </c>
      <c r="E141" s="192">
        <f>'Weekly prices for NSW to 2018'!D94</f>
        <v>127.337040912205</v>
      </c>
      <c r="F141" s="192">
        <f>'Weekly prices for NSW to 2018'!E94</f>
        <v>141.38785602738301</v>
      </c>
      <c r="G141" s="192">
        <f>'Weekly prices for NSW to 2018'!F94</f>
        <v>147.38896692820299</v>
      </c>
      <c r="H141" s="198">
        <f>'Weekly prices for NSW to 2018'!G94</f>
        <v>116.591478129713</v>
      </c>
      <c r="I141" s="205"/>
      <c r="J141" s="197">
        <f t="shared" si="18"/>
        <v>43163</v>
      </c>
      <c r="K141" s="192">
        <f>'Weekly prices for NSW to 2018'!J94</f>
        <v>2.2559169879102301</v>
      </c>
      <c r="L141" s="192">
        <f>'Weekly prices for NSW to 2018'!H94</f>
        <v>14.8857874740897</v>
      </c>
      <c r="M141" s="198">
        <f>'Weekly prices for NSW to 2018'!I94</f>
        <v>21.726668800639199</v>
      </c>
      <c r="N141" s="194"/>
      <c r="O141" s="194"/>
      <c r="P141" s="194"/>
      <c r="Q141" s="194"/>
      <c r="R141" s="194"/>
      <c r="S141" s="194"/>
      <c r="T141" s="194"/>
      <c r="U141" s="194"/>
      <c r="V141" s="194"/>
      <c r="W141" s="194"/>
      <c r="X141" s="194"/>
      <c r="Y141" s="194"/>
      <c r="Z141" s="194"/>
      <c r="AA141" s="194"/>
      <c r="AB141" s="194"/>
      <c r="AC141" s="194"/>
      <c r="AD141" s="194"/>
      <c r="AE141" s="194"/>
    </row>
    <row r="142" spans="2:31" ht="12" x14ac:dyDescent="0.3">
      <c r="B142" s="194">
        <f t="shared" si="17"/>
        <v>2018</v>
      </c>
      <c r="C142" s="203">
        <f>'Weekly prices for NSW to 2018'!B95</f>
        <v>43170</v>
      </c>
      <c r="D142" s="192">
        <f>'Weekly prices for NSW to 2018'!C95</f>
        <v>138.220587421223</v>
      </c>
      <c r="E142" s="192">
        <f>'Weekly prices for NSW to 2018'!D95</f>
        <v>139.73907917358699</v>
      </c>
      <c r="F142" s="192">
        <f>'Weekly prices for NSW to 2018'!E95</f>
        <v>155.49773452228899</v>
      </c>
      <c r="G142" s="192">
        <f>'Weekly prices for NSW to 2018'!F95</f>
        <v>161.02810572171899</v>
      </c>
      <c r="H142" s="198">
        <f>'Weekly prices for NSW to 2018'!G95</f>
        <v>131.00470238095201</v>
      </c>
      <c r="I142" s="205"/>
      <c r="J142" s="197">
        <f t="shared" si="18"/>
        <v>43170</v>
      </c>
      <c r="K142" s="192">
        <f>'Weekly prices for NSW to 2018'!J95</f>
        <v>2.3798271495865699</v>
      </c>
      <c r="L142" s="192">
        <f>'Weekly prices for NSW to 2018'!H95</f>
        <v>14.4778633277861</v>
      </c>
      <c r="M142" s="198">
        <f>'Weekly prices for NSW to 2018'!I95</f>
        <v>21.412147219056902</v>
      </c>
      <c r="N142" s="194"/>
      <c r="O142" s="194"/>
      <c r="P142" s="194"/>
      <c r="Q142" s="194"/>
      <c r="R142" s="194"/>
      <c r="S142" s="194"/>
      <c r="T142" s="194"/>
      <c r="U142" s="194"/>
      <c r="V142" s="194"/>
      <c r="W142" s="194"/>
      <c r="X142" s="194"/>
      <c r="Y142" s="194"/>
      <c r="Z142" s="194"/>
      <c r="AA142" s="194"/>
      <c r="AB142" s="194"/>
      <c r="AC142" s="194"/>
      <c r="AD142" s="194"/>
      <c r="AE142" s="194"/>
    </row>
    <row r="143" spans="2:31" ht="12" x14ac:dyDescent="0.3">
      <c r="B143" s="194">
        <f t="shared" si="17"/>
        <v>2018</v>
      </c>
      <c r="C143" s="203">
        <f>'Weekly prices for NSW to 2018'!B96</f>
        <v>43177</v>
      </c>
      <c r="D143" s="192">
        <f>'Weekly prices for NSW to 2018'!C96</f>
        <v>131.316594575632</v>
      </c>
      <c r="E143" s="192">
        <f>'Weekly prices for NSW to 2018'!D96</f>
        <v>133.368603654878</v>
      </c>
      <c r="F143" s="192">
        <f>'Weekly prices for NSW to 2018'!E96</f>
        <v>147.68427947589501</v>
      </c>
      <c r="G143" s="192">
        <f>'Weekly prices for NSW to 2018'!F96</f>
        <v>153.79732624201301</v>
      </c>
      <c r="H143" s="198">
        <f>'Weekly prices for NSW to 2018'!G96</f>
        <v>126.85453869047601</v>
      </c>
      <c r="I143" s="205"/>
      <c r="J143" s="197">
        <f t="shared" si="18"/>
        <v>43177</v>
      </c>
      <c r="K143" s="192">
        <f>'Weekly prices for NSW to 2018'!J96</f>
        <v>2.2897386173332599</v>
      </c>
      <c r="L143" s="192">
        <f>'Weekly prices for NSW to 2018'!H96</f>
        <v>14.612910523460499</v>
      </c>
      <c r="M143" s="198">
        <f>'Weekly prices for NSW to 2018'!I96</f>
        <v>21.434419292339498</v>
      </c>
      <c r="N143" s="194"/>
      <c r="O143" s="194"/>
      <c r="P143" s="194"/>
      <c r="Q143" s="194"/>
      <c r="R143" s="194"/>
      <c r="S143" s="194"/>
      <c r="T143" s="194"/>
      <c r="U143" s="194"/>
      <c r="V143" s="194"/>
      <c r="W143" s="194"/>
      <c r="X143" s="194"/>
      <c r="Y143" s="194"/>
      <c r="Z143" s="194"/>
      <c r="AA143" s="194"/>
      <c r="AB143" s="194"/>
      <c r="AC143" s="194"/>
      <c r="AD143" s="194"/>
      <c r="AE143" s="194"/>
    </row>
    <row r="144" spans="2:31" ht="12" x14ac:dyDescent="0.3">
      <c r="B144" s="194">
        <f t="shared" si="17"/>
        <v>2018</v>
      </c>
      <c r="C144" s="203">
        <f>'Weekly prices for NSW to 2018'!B97</f>
        <v>43184</v>
      </c>
      <c r="D144" s="192">
        <f>'Weekly prices for NSW to 2018'!C97</f>
        <v>126.17460552963701</v>
      </c>
      <c r="E144" s="192">
        <f>'Weekly prices for NSW to 2018'!D97</f>
        <v>129.857775458003</v>
      </c>
      <c r="F144" s="192">
        <f>'Weekly prices for NSW to 2018'!E97</f>
        <v>142.93488804503301</v>
      </c>
      <c r="G144" s="192">
        <f>'Weekly prices for NSW to 2018'!F97</f>
        <v>149.26695041526301</v>
      </c>
      <c r="H144" s="198">
        <f>'Weekly prices for NSW to 2018'!G97</f>
        <v>119.510406091371</v>
      </c>
      <c r="I144" s="205"/>
      <c r="J144" s="197">
        <f t="shared" si="18"/>
        <v>43184</v>
      </c>
      <c r="K144" s="192">
        <f>'Weekly prices for NSW to 2018'!J97</f>
        <v>2.3083914216646102</v>
      </c>
      <c r="L144" s="192">
        <f>'Weekly prices for NSW to 2018'!H97</f>
        <v>14.6374292903095</v>
      </c>
      <c r="M144" s="198">
        <f>'Weekly prices for NSW to 2018'!I97</f>
        <v>21.462487161736401</v>
      </c>
      <c r="N144" s="194"/>
      <c r="O144" s="194"/>
      <c r="P144" s="194"/>
      <c r="Q144" s="194"/>
      <c r="R144" s="194"/>
      <c r="S144" s="194"/>
      <c r="T144" s="194"/>
      <c r="U144" s="194"/>
      <c r="V144" s="194"/>
      <c r="W144" s="194"/>
      <c r="X144" s="194"/>
      <c r="Y144" s="194"/>
      <c r="Z144" s="194"/>
      <c r="AA144" s="194"/>
      <c r="AB144" s="194"/>
      <c r="AC144" s="194"/>
      <c r="AD144" s="194"/>
      <c r="AE144" s="194"/>
    </row>
    <row r="145" spans="1:31" ht="12" x14ac:dyDescent="0.3">
      <c r="B145" s="194">
        <f t="shared" si="17"/>
        <v>2018</v>
      </c>
      <c r="C145" s="203">
        <f>'Weekly prices for NSW to 2018'!B98</f>
        <v>43191</v>
      </c>
      <c r="D145" s="192">
        <f>'Weekly prices for NSW to 2018'!C98</f>
        <v>133.03973784392201</v>
      </c>
      <c r="E145" s="192">
        <f>'Weekly prices for NSW to 2018'!D98</f>
        <v>135.645076224924</v>
      </c>
      <c r="F145" s="192">
        <f>'Weekly prices for NSW to 2018'!E98</f>
        <v>150.323807625905</v>
      </c>
      <c r="G145" s="192">
        <f>'Weekly prices for NSW to 2018'!F98</f>
        <v>156.265756976126</v>
      </c>
      <c r="H145" s="198">
        <f>'Weekly prices for NSW to 2018'!G98</f>
        <v>125.185394265233</v>
      </c>
      <c r="I145" s="205"/>
      <c r="J145" s="197">
        <f t="shared" si="18"/>
        <v>43191</v>
      </c>
      <c r="K145" s="192">
        <f>'Weekly prices for NSW to 2018'!J98</f>
        <v>2.3708453395472402</v>
      </c>
      <c r="L145" s="192">
        <f>'Weekly prices for NSW to 2018'!H98</f>
        <v>14.4853239898188</v>
      </c>
      <c r="M145" s="198">
        <f>'Weekly prices for NSW to 2018'!I98</f>
        <v>21.455893053074799</v>
      </c>
      <c r="N145" s="194"/>
      <c r="O145" s="194"/>
      <c r="P145" s="194"/>
      <c r="Q145" s="194"/>
      <c r="R145" s="194"/>
      <c r="S145" s="194"/>
      <c r="T145" s="194"/>
      <c r="U145" s="194"/>
      <c r="V145" s="194"/>
      <c r="W145" s="194"/>
      <c r="X145" s="194"/>
      <c r="Y145" s="194"/>
      <c r="Z145" s="194"/>
      <c r="AA145" s="194"/>
      <c r="AB145" s="194"/>
      <c r="AC145" s="194"/>
      <c r="AD145" s="194"/>
      <c r="AE145" s="194"/>
    </row>
    <row r="146" spans="1:31" ht="12" x14ac:dyDescent="0.3">
      <c r="B146" s="194">
        <f t="shared" si="17"/>
        <v>2018</v>
      </c>
      <c r="C146" s="203">
        <f>'Weekly prices for NSW to 2018'!B99</f>
        <v>43198</v>
      </c>
      <c r="D146" s="192">
        <f>'Weekly prices for NSW to 2018'!C99</f>
        <v>142.64078213886401</v>
      </c>
      <c r="E146" s="192">
        <f>'Weekly prices for NSW to 2018'!D99</f>
        <v>144.37081343333099</v>
      </c>
      <c r="F146" s="192">
        <f>'Weekly prices for NSW to 2018'!E99</f>
        <v>158.597228769292</v>
      </c>
      <c r="G146" s="192">
        <f>'Weekly prices for NSW to 2018'!F99</f>
        <v>164.85392816013399</v>
      </c>
      <c r="H146" s="198">
        <f>'Weekly prices for NSW to 2018'!G99</f>
        <v>135.82683881064199</v>
      </c>
      <c r="I146" s="205"/>
      <c r="J146" s="197">
        <f t="shared" si="18"/>
        <v>43198</v>
      </c>
      <c r="K146" s="192">
        <f>'Weekly prices for NSW to 2018'!J99</f>
        <v>2.3917610329462402</v>
      </c>
      <c r="L146" s="192">
        <f>'Weekly prices for NSW to 2018'!H99</f>
        <v>14.3231756491128</v>
      </c>
      <c r="M146" s="198">
        <f>'Weekly prices for NSW to 2018'!I99</f>
        <v>21.2469899006181</v>
      </c>
      <c r="N146" s="194"/>
      <c r="O146" s="194"/>
      <c r="P146" s="194"/>
      <c r="Q146" s="194"/>
      <c r="R146" s="194"/>
      <c r="S146" s="194"/>
      <c r="T146" s="194"/>
      <c r="U146" s="194"/>
      <c r="V146" s="194"/>
      <c r="W146" s="194"/>
      <c r="X146" s="194"/>
      <c r="Y146" s="194"/>
      <c r="Z146" s="194"/>
      <c r="AA146" s="194"/>
      <c r="AB146" s="194"/>
      <c r="AC146" s="194"/>
      <c r="AD146" s="194"/>
      <c r="AE146" s="194"/>
    </row>
    <row r="147" spans="1:31" ht="12" x14ac:dyDescent="0.3">
      <c r="B147" s="194">
        <f t="shared" si="17"/>
        <v>2018</v>
      </c>
      <c r="C147" s="203">
        <f>'Weekly prices for NSW to 2018'!B100</f>
        <v>43205</v>
      </c>
      <c r="D147" s="192">
        <f>'Weekly prices for NSW to 2018'!C100</f>
        <v>136.30936443578599</v>
      </c>
      <c r="E147" s="192">
        <f>'Weekly prices for NSW to 2018'!D100</f>
        <v>138.88839217061701</v>
      </c>
      <c r="F147" s="192">
        <f>'Weekly prices for NSW to 2018'!E100</f>
        <v>152.45165468615301</v>
      </c>
      <c r="G147" s="192">
        <f>'Weekly prices for NSW to 2018'!F100</f>
        <v>158.56228262681199</v>
      </c>
      <c r="H147" s="198">
        <f>'Weekly prices for NSW to 2018'!G100</f>
        <v>130.07761904761901</v>
      </c>
      <c r="I147" s="205"/>
      <c r="J147" s="197">
        <f t="shared" si="18"/>
        <v>43205</v>
      </c>
      <c r="K147" s="192">
        <f>'Weekly prices for NSW to 2018'!J100</f>
        <v>2.2782545664400402</v>
      </c>
      <c r="L147" s="192">
        <f>'Weekly prices for NSW to 2018'!H100</f>
        <v>14.4774560058821</v>
      </c>
      <c r="M147" s="198">
        <f>'Weekly prices for NSW to 2018'!I100</f>
        <v>21.2292838755289</v>
      </c>
      <c r="N147" s="194"/>
      <c r="O147" s="194"/>
      <c r="P147" s="194"/>
      <c r="Q147" s="194"/>
      <c r="R147" s="194"/>
      <c r="S147" s="194"/>
      <c r="T147" s="194"/>
      <c r="U147" s="194"/>
      <c r="V147" s="194"/>
      <c r="W147" s="194"/>
      <c r="X147" s="194"/>
      <c r="Y147" s="194"/>
      <c r="Z147" s="194"/>
      <c r="AA147" s="194"/>
      <c r="AB147" s="194"/>
      <c r="AC147" s="194"/>
      <c r="AD147" s="194"/>
      <c r="AE147" s="194"/>
    </row>
    <row r="148" spans="1:31" ht="12" x14ac:dyDescent="0.3">
      <c r="B148" s="194">
        <f t="shared" si="17"/>
        <v>2018</v>
      </c>
      <c r="C148" s="203">
        <f>'Weekly prices for NSW to 2018'!B101</f>
        <v>43212</v>
      </c>
      <c r="D148" s="192">
        <f>'Weekly prices for NSW to 2018'!C101</f>
        <v>140.46935880683401</v>
      </c>
      <c r="E148" s="192">
        <f>'Weekly prices for NSW to 2018'!D101</f>
        <v>142.524948624827</v>
      </c>
      <c r="F148" s="192">
        <f>'Weekly prices for NSW to 2018'!E101</f>
        <v>157.46391030857299</v>
      </c>
      <c r="G148" s="192">
        <f>'Weekly prices for NSW to 2018'!F101</f>
        <v>163.13396038821099</v>
      </c>
      <c r="H148" s="198">
        <f>'Weekly prices for NSW to 2018'!G101</f>
        <v>133.06400304414001</v>
      </c>
      <c r="I148" s="205"/>
      <c r="J148" s="197">
        <f t="shared" si="18"/>
        <v>43212</v>
      </c>
      <c r="K148" s="192">
        <f>'Weekly prices for NSW to 2018'!J101</f>
        <v>2.3567832336569698</v>
      </c>
      <c r="L148" s="192">
        <f>'Weekly prices for NSW to 2018'!H101</f>
        <v>14.518033866201</v>
      </c>
      <c r="M148" s="198">
        <f>'Weekly prices for NSW to 2018'!I101</f>
        <v>21.2631347123802</v>
      </c>
      <c r="N148" s="194"/>
      <c r="O148" s="194"/>
      <c r="P148" s="194"/>
      <c r="Q148" s="194"/>
      <c r="R148" s="194"/>
      <c r="S148" s="194"/>
      <c r="T148" s="194"/>
      <c r="U148" s="194"/>
      <c r="V148" s="194"/>
      <c r="W148" s="194"/>
      <c r="X148" s="194"/>
      <c r="Y148" s="194"/>
      <c r="Z148" s="194"/>
      <c r="AA148" s="194"/>
      <c r="AB148" s="194"/>
      <c r="AC148" s="194"/>
      <c r="AD148" s="194"/>
      <c r="AE148" s="194"/>
    </row>
    <row r="149" spans="1:31" ht="12" x14ac:dyDescent="0.3">
      <c r="B149" s="194">
        <f t="shared" si="17"/>
        <v>2018</v>
      </c>
      <c r="C149" s="203">
        <f>'Weekly prices for NSW to 2018'!B102</f>
        <v>43219</v>
      </c>
      <c r="D149" s="192">
        <f>'Weekly prices for NSW to 2018'!C102</f>
        <v>145.838753607836</v>
      </c>
      <c r="E149" s="192">
        <f>'Weekly prices for NSW to 2018'!D102</f>
        <v>147.67369637454399</v>
      </c>
      <c r="F149" s="192">
        <f>'Weekly prices for NSW to 2018'!E102</f>
        <v>161.49683616443301</v>
      </c>
      <c r="G149" s="192">
        <f>'Weekly prices for NSW to 2018'!F102</f>
        <v>167.73013703270999</v>
      </c>
      <c r="H149" s="198">
        <f>'Weekly prices for NSW to 2018'!G102</f>
        <v>139.108843537415</v>
      </c>
      <c r="I149" s="205"/>
      <c r="J149" s="197">
        <f t="shared" si="18"/>
        <v>43219</v>
      </c>
      <c r="K149" s="192">
        <f>'Weekly prices for NSW to 2018'!J102</f>
        <v>2.3736158645111498</v>
      </c>
      <c r="L149" s="192">
        <f>'Weekly prices for NSW to 2018'!H102</f>
        <v>14.273201145125199</v>
      </c>
      <c r="M149" s="198">
        <f>'Weekly prices for NSW to 2018'!I102</f>
        <v>21.107803183411299</v>
      </c>
      <c r="N149" s="194"/>
      <c r="O149" s="194"/>
      <c r="P149" s="194"/>
      <c r="Q149" s="194"/>
      <c r="R149" s="194"/>
      <c r="S149" s="194"/>
      <c r="T149" s="194"/>
      <c r="U149" s="194"/>
      <c r="V149" s="194"/>
      <c r="W149" s="194"/>
      <c r="X149" s="194"/>
      <c r="Y149" s="194"/>
      <c r="Z149" s="194"/>
      <c r="AA149" s="194"/>
      <c r="AB149" s="194"/>
      <c r="AC149" s="194"/>
      <c r="AD149" s="194"/>
      <c r="AE149" s="194"/>
    </row>
    <row r="150" spans="1:31" ht="12" x14ac:dyDescent="0.3">
      <c r="B150" s="194">
        <f t="shared" si="17"/>
        <v>2018</v>
      </c>
      <c r="C150" s="203">
        <f>'Weekly prices for NSW to 2018'!B103</f>
        <v>43226</v>
      </c>
      <c r="D150" s="192">
        <f>'Weekly prices for NSW to 2018'!C103</f>
        <v>140.31603347198401</v>
      </c>
      <c r="E150" s="192">
        <f>'Weekly prices for NSW to 2018'!D103</f>
        <v>142.85598321224501</v>
      </c>
      <c r="F150" s="192">
        <f>'Weekly prices for NSW to 2018'!E103</f>
        <v>156.34486141657499</v>
      </c>
      <c r="G150" s="192">
        <f>'Weekly prices for NSW to 2018'!F103</f>
        <v>162.735568231732</v>
      </c>
      <c r="H150" s="198">
        <f>'Weekly prices for NSW to 2018'!G103</f>
        <v>133.06063988095201</v>
      </c>
      <c r="I150" s="205"/>
      <c r="J150" s="197">
        <f t="shared" si="18"/>
        <v>43226</v>
      </c>
      <c r="K150" s="192">
        <f>'Weekly prices for NSW to 2018'!J103</f>
        <v>2.3159907845942498</v>
      </c>
      <c r="L150" s="192">
        <f>'Weekly prices for NSW to 2018'!H103</f>
        <v>14.5775133682708</v>
      </c>
      <c r="M150" s="198">
        <f>'Weekly prices for NSW to 2018'!I103</f>
        <v>21.381107323801299</v>
      </c>
      <c r="N150" s="194"/>
      <c r="O150" s="194"/>
      <c r="P150" s="194"/>
      <c r="Q150" s="194"/>
      <c r="R150" s="194"/>
      <c r="S150" s="194"/>
      <c r="T150" s="194"/>
      <c r="U150" s="194"/>
      <c r="V150" s="194"/>
      <c r="W150" s="194"/>
      <c r="X150" s="194"/>
      <c r="Y150" s="194"/>
      <c r="Z150" s="194"/>
      <c r="AA150" s="194"/>
      <c r="AB150" s="194"/>
      <c r="AC150" s="194"/>
      <c r="AD150" s="194"/>
      <c r="AE150" s="194"/>
    </row>
    <row r="151" spans="1:31" ht="12" x14ac:dyDescent="0.3">
      <c r="B151" s="194">
        <f t="shared" si="17"/>
        <v>2018</v>
      </c>
      <c r="C151" s="203">
        <f>'Weekly prices for NSW to 2018'!B104</f>
        <v>43233</v>
      </c>
      <c r="D151" s="192">
        <f>'Weekly prices for NSW to 2018'!C104</f>
        <v>139.907694155656</v>
      </c>
      <c r="E151" s="192">
        <f>'Weekly prices for NSW to 2018'!D104</f>
        <v>142.812760984503</v>
      </c>
      <c r="F151" s="192">
        <f>'Weekly prices for NSW to 2018'!E104</f>
        <v>156.81706913754601</v>
      </c>
      <c r="G151" s="192">
        <f>'Weekly prices for NSW to 2018'!F104</f>
        <v>162.889440454132</v>
      </c>
      <c r="H151" s="198">
        <f>'Weekly prices for NSW to 2018'!G104</f>
        <v>133.56078828828799</v>
      </c>
      <c r="I151" s="205"/>
      <c r="J151" s="197">
        <f t="shared" si="18"/>
        <v>43233</v>
      </c>
      <c r="K151" s="192">
        <f>'Weekly prices for NSW to 2018'!J104</f>
        <v>2.2743924397153501</v>
      </c>
      <c r="L151" s="192">
        <f>'Weekly prices for NSW to 2018'!H104</f>
        <v>14.883446618709399</v>
      </c>
      <c r="M151" s="198">
        <f>'Weekly prices for NSW to 2018'!I104</f>
        <v>21.6643395261484</v>
      </c>
      <c r="N151" s="194"/>
      <c r="O151" s="194"/>
      <c r="P151" s="194"/>
      <c r="Q151" s="194"/>
      <c r="R151" s="194"/>
      <c r="S151" s="194"/>
      <c r="T151" s="194"/>
      <c r="U151" s="194"/>
      <c r="V151" s="194"/>
      <c r="W151" s="194"/>
      <c r="X151" s="194"/>
      <c r="Y151" s="194"/>
      <c r="Z151" s="194"/>
      <c r="AA151" s="194"/>
      <c r="AB151" s="194"/>
      <c r="AC151" s="194"/>
      <c r="AD151" s="194"/>
      <c r="AE151" s="194"/>
    </row>
    <row r="152" spans="1:31" ht="12" x14ac:dyDescent="0.3">
      <c r="B152" s="194">
        <f t="shared" si="17"/>
        <v>2018</v>
      </c>
      <c r="C152" s="203">
        <f>'Weekly prices for NSW to 2018'!B105</f>
        <v>43240</v>
      </c>
      <c r="D152" s="192">
        <f>'Weekly prices for NSW to 2018'!C105</f>
        <v>151.41757200259201</v>
      </c>
      <c r="E152" s="192">
        <f>'Weekly prices for NSW to 2018'!D105</f>
        <v>153.08749467092801</v>
      </c>
      <c r="F152" s="192">
        <f>'Weekly prices for NSW to 2018'!E105</f>
        <v>167.419715603848</v>
      </c>
      <c r="G152" s="192">
        <f>'Weekly prices for NSW to 2018'!F105</f>
        <v>173.45250669882401</v>
      </c>
      <c r="H152" s="198">
        <f>'Weekly prices for NSW to 2018'!G105</f>
        <v>144.99061791383201</v>
      </c>
      <c r="I152" s="205"/>
      <c r="J152" s="197">
        <f t="shared" si="18"/>
        <v>43240</v>
      </c>
      <c r="K152" s="192">
        <f>'Weekly prices for NSW to 2018'!J105</f>
        <v>2.49598052683403</v>
      </c>
      <c r="L152" s="192">
        <f>'Weekly prices for NSW to 2018'!H105</f>
        <v>14.4837358440044</v>
      </c>
      <c r="M152" s="198">
        <f>'Weekly prices for NSW to 2018'!I105</f>
        <v>21.269251747576799</v>
      </c>
      <c r="N152" s="194"/>
      <c r="O152" s="194"/>
      <c r="P152" s="194"/>
      <c r="Q152" s="194"/>
      <c r="R152" s="194"/>
      <c r="S152" s="194"/>
      <c r="T152" s="194"/>
      <c r="U152" s="194"/>
      <c r="V152" s="194"/>
      <c r="W152" s="194"/>
      <c r="X152" s="194"/>
      <c r="Y152" s="194"/>
      <c r="Z152" s="194"/>
      <c r="AA152" s="194"/>
      <c r="AB152" s="194"/>
      <c r="AC152" s="194"/>
      <c r="AD152" s="194"/>
      <c r="AE152" s="194"/>
    </row>
    <row r="153" spans="1:31" ht="12" x14ac:dyDescent="0.3">
      <c r="B153" s="194">
        <f t="shared" si="17"/>
        <v>2018</v>
      </c>
      <c r="C153" s="203">
        <f>'Weekly prices for NSW to 2018'!B106</f>
        <v>43247</v>
      </c>
      <c r="D153" s="192">
        <f>'Weekly prices for NSW to 2018'!C106</f>
        <v>150.62360887515601</v>
      </c>
      <c r="E153" s="192">
        <f>'Weekly prices for NSW to 2018'!D106</f>
        <v>152.80613673727601</v>
      </c>
      <c r="F153" s="192">
        <f>'Weekly prices for NSW to 2018'!E106</f>
        <v>166.35123162933399</v>
      </c>
      <c r="G153" s="192">
        <f>'Weekly prices for NSW to 2018'!F106</f>
        <v>172.72971148769</v>
      </c>
      <c r="H153" s="198">
        <f>'Weekly prices for NSW to 2018'!G106</f>
        <v>143.514319039914</v>
      </c>
      <c r="I153" s="205"/>
      <c r="J153" s="197">
        <f t="shared" si="18"/>
        <v>43247</v>
      </c>
      <c r="K153" s="192">
        <f>'Weekly prices for NSW to 2018'!J106</f>
        <v>2.3323687282734502</v>
      </c>
      <c r="L153" s="192">
        <f>'Weekly prices for NSW to 2018'!H106</f>
        <v>14.488398095601401</v>
      </c>
      <c r="M153" s="198">
        <f>'Weekly prices for NSW to 2018'!I106</f>
        <v>21.3049899323556</v>
      </c>
      <c r="N153" s="194"/>
      <c r="O153" s="194"/>
      <c r="P153" s="194"/>
      <c r="Q153" s="194"/>
      <c r="R153" s="194"/>
      <c r="S153" s="194"/>
      <c r="T153" s="194"/>
      <c r="U153" s="194"/>
      <c r="V153" s="194"/>
      <c r="W153" s="194"/>
      <c r="X153" s="194"/>
      <c r="Y153" s="194"/>
      <c r="Z153" s="194"/>
      <c r="AA153" s="194"/>
      <c r="AB153" s="194"/>
      <c r="AC153" s="194"/>
      <c r="AD153" s="194"/>
      <c r="AE153" s="194"/>
    </row>
    <row r="154" spans="1:31" ht="12" x14ac:dyDescent="0.3">
      <c r="B154" s="194">
        <f t="shared" si="17"/>
        <v>2018</v>
      </c>
      <c r="C154" s="203">
        <f>'Weekly prices for NSW to 2018'!B107</f>
        <v>43254</v>
      </c>
      <c r="D154" s="192">
        <f>'Weekly prices for NSW to 2018'!C107</f>
        <v>143.27081688609599</v>
      </c>
      <c r="E154" s="192">
        <f>'Weekly prices for NSW to 2018'!D107</f>
        <v>145.77186036209301</v>
      </c>
      <c r="F154" s="192">
        <f>'Weekly prices for NSW to 2018'!E107</f>
        <v>159.28471959790801</v>
      </c>
      <c r="G154" s="192">
        <f>'Weekly prices for NSW to 2018'!F107</f>
        <v>165.62167635082699</v>
      </c>
      <c r="H154" s="198">
        <f>'Weekly prices for NSW to 2018'!G107</f>
        <v>138.3009375</v>
      </c>
      <c r="I154" s="205"/>
      <c r="J154" s="197">
        <f t="shared" si="18"/>
        <v>43254</v>
      </c>
      <c r="K154" s="192">
        <f>'Weekly prices for NSW to 2018'!J107</f>
        <v>2.3422635956697402</v>
      </c>
      <c r="L154" s="192">
        <f>'Weekly prices for NSW to 2018'!H107</f>
        <v>14.7659697503729</v>
      </c>
      <c r="M154" s="198">
        <f>'Weekly prices for NSW to 2018'!I107</f>
        <v>21.5181656966814</v>
      </c>
      <c r="N154" s="194"/>
      <c r="O154" s="194"/>
      <c r="P154" s="194"/>
      <c r="Q154" s="194"/>
      <c r="R154" s="194"/>
      <c r="S154" s="194"/>
      <c r="T154" s="194"/>
      <c r="U154" s="194"/>
      <c r="V154" s="194"/>
      <c r="W154" s="194"/>
      <c r="X154" s="194"/>
      <c r="Y154" s="194"/>
      <c r="Z154" s="194"/>
      <c r="AA154" s="194"/>
      <c r="AB154" s="194"/>
      <c r="AC154" s="194"/>
      <c r="AD154" s="194"/>
      <c r="AE154" s="194"/>
    </row>
    <row r="155" spans="1:31" ht="12" x14ac:dyDescent="0.3">
      <c r="B155" s="194">
        <f t="shared" si="17"/>
        <v>2018</v>
      </c>
      <c r="C155" s="203">
        <f>'Weekly prices for NSW to 2018'!B108</f>
        <v>43261</v>
      </c>
      <c r="D155" s="192">
        <f>'Weekly prices for NSW to 2018'!C108</f>
        <v>141.709989527499</v>
      </c>
      <c r="E155" s="192">
        <f>'Weekly prices for NSW to 2018'!D108</f>
        <v>143.954652863315</v>
      </c>
      <c r="F155" s="192">
        <f>'Weekly prices for NSW to 2018'!E108</f>
        <v>158.777704425395</v>
      </c>
      <c r="G155" s="192">
        <f>'Weekly prices for NSW to 2018'!F108</f>
        <v>164.581238154131</v>
      </c>
      <c r="H155" s="198">
        <f>'Weekly prices for NSW to 2018'!G108</f>
        <v>137.54659090909101</v>
      </c>
      <c r="I155" s="205"/>
      <c r="J155" s="197">
        <f t="shared" si="18"/>
        <v>43261</v>
      </c>
      <c r="K155" s="192">
        <f>'Weekly prices for NSW to 2018'!J108</f>
        <v>2.3572193539516899</v>
      </c>
      <c r="L155" s="192">
        <f>'Weekly prices for NSW to 2018'!H108</f>
        <v>14.7159465253057</v>
      </c>
      <c r="M155" s="198">
        <f>'Weekly prices for NSW to 2018'!I108</f>
        <v>21.522565367678698</v>
      </c>
      <c r="N155" s="194"/>
      <c r="O155" s="194"/>
      <c r="P155" s="194"/>
      <c r="Q155" s="194"/>
      <c r="R155" s="194"/>
      <c r="S155" s="194"/>
      <c r="T155" s="194"/>
      <c r="U155" s="194"/>
      <c r="V155" s="194"/>
      <c r="W155" s="194"/>
      <c r="X155" s="194"/>
      <c r="Y155" s="194"/>
      <c r="Z155" s="194"/>
      <c r="AA155" s="194"/>
      <c r="AB155" s="194"/>
      <c r="AC155" s="194"/>
      <c r="AD155" s="194"/>
      <c r="AE155" s="194"/>
    </row>
    <row r="156" spans="1:31" ht="12" x14ac:dyDescent="0.3">
      <c r="B156" s="194">
        <f t="shared" si="17"/>
        <v>2018</v>
      </c>
      <c r="C156" s="203">
        <f>'Weekly prices for NSW to 2018'!B109</f>
        <v>43268</v>
      </c>
      <c r="D156" s="192">
        <f>'Weekly prices for NSW to 2018'!C109</f>
        <v>149.905520367544</v>
      </c>
      <c r="E156" s="192">
        <f>'Weekly prices for NSW to 2018'!D109</f>
        <v>151.927428358713</v>
      </c>
      <c r="F156" s="192">
        <f>'Weekly prices for NSW to 2018'!E109</f>
        <v>165.982302367118</v>
      </c>
      <c r="G156" s="192">
        <f>'Weekly prices for NSW to 2018'!F109</f>
        <v>172.236316001402</v>
      </c>
      <c r="H156" s="198">
        <f>'Weekly prices for NSW to 2018'!G109</f>
        <v>145.10163690476199</v>
      </c>
      <c r="I156" s="205"/>
      <c r="J156" s="197">
        <f t="shared" si="18"/>
        <v>43268</v>
      </c>
      <c r="K156" s="192">
        <f>'Weekly prices for NSW to 2018'!J109</f>
        <v>2.4360551947473401</v>
      </c>
      <c r="L156" s="192">
        <f>'Weekly prices for NSW to 2018'!H109</f>
        <v>14.343725840117299</v>
      </c>
      <c r="M156" s="198">
        <f>'Weekly prices for NSW to 2018'!I109</f>
        <v>21.2073941209959</v>
      </c>
      <c r="N156" s="194"/>
      <c r="O156" s="194"/>
      <c r="P156" s="194"/>
      <c r="Q156" s="194"/>
      <c r="R156" s="194"/>
      <c r="S156" s="194"/>
      <c r="T156" s="194"/>
      <c r="U156" s="194"/>
      <c r="V156" s="194"/>
      <c r="W156" s="194"/>
      <c r="X156" s="194"/>
      <c r="Y156" s="194"/>
      <c r="Z156" s="194"/>
      <c r="AA156" s="194"/>
      <c r="AB156" s="194"/>
      <c r="AC156" s="194"/>
      <c r="AD156" s="194"/>
      <c r="AE156" s="194"/>
    </row>
    <row r="157" spans="1:31" ht="12.5" thickBot="1" x14ac:dyDescent="0.35">
      <c r="B157" s="194">
        <f t="shared" si="17"/>
        <v>2018</v>
      </c>
      <c r="C157" s="202">
        <f>'Weekly prices for NSW to 2018'!B110</f>
        <v>43275</v>
      </c>
      <c r="D157" s="201">
        <f>'Weekly prices for NSW to 2018'!C110</f>
        <v>143.85755350038599</v>
      </c>
      <c r="E157" s="201">
        <f>'Weekly prices for NSW to 2018'!D110</f>
        <v>146.07590006537899</v>
      </c>
      <c r="F157" s="201">
        <f>'Weekly prices for NSW to 2018'!E110</f>
        <v>159.85919020136501</v>
      </c>
      <c r="G157" s="201">
        <f>'Weekly prices for NSW to 2018'!F110</f>
        <v>166.20834144849101</v>
      </c>
      <c r="H157" s="200">
        <f>'Weekly prices for NSW to 2018'!G110</f>
        <v>137.16901785714299</v>
      </c>
      <c r="I157" s="205"/>
      <c r="J157" s="461">
        <f t="shared" si="18"/>
        <v>43275</v>
      </c>
      <c r="K157" s="201">
        <f>'Weekly prices for NSW to 2018'!J110</f>
        <v>2.2780610794545701</v>
      </c>
      <c r="L157" s="201">
        <f>'Weekly prices for NSW to 2018'!H110</f>
        <v>14.691727281383001</v>
      </c>
      <c r="M157" s="200">
        <f>'Weekly prices for NSW to 2018'!I110</f>
        <v>21.5165033314384</v>
      </c>
      <c r="N157" s="194"/>
      <c r="O157" s="194"/>
      <c r="P157" s="194"/>
      <c r="Q157" s="194"/>
      <c r="R157" s="194"/>
      <c r="S157" s="194"/>
      <c r="T157" s="194"/>
      <c r="U157" s="194"/>
      <c r="V157" s="194"/>
      <c r="W157" s="194"/>
      <c r="X157" s="194"/>
      <c r="Y157" s="194"/>
      <c r="Z157" s="194"/>
      <c r="AA157" s="194"/>
      <c r="AB157" s="194"/>
      <c r="AC157" s="194"/>
      <c r="AD157" s="194"/>
      <c r="AE157" s="194"/>
    </row>
    <row r="158" spans="1:31" ht="12.5" thickTop="1" x14ac:dyDescent="0.3">
      <c r="A158" s="204"/>
      <c r="B158" s="194">
        <f t="shared" si="17"/>
        <v>2019</v>
      </c>
      <c r="C158" s="203">
        <f>'Weekly prices for NSW to 2019'!B11</f>
        <v>43282</v>
      </c>
      <c r="D158" s="192">
        <f>'Weekly prices for NSW to 2019'!C11</f>
        <v>136.177406999873</v>
      </c>
      <c r="E158" s="192">
        <f>'Weekly prices for NSW to 2019'!D11</f>
        <v>138.89988606354899</v>
      </c>
      <c r="F158" s="192">
        <f>'Weekly prices for NSW to 2019'!E11</f>
        <v>152.406402803887</v>
      </c>
      <c r="G158" s="192">
        <f>'Weekly prices for NSW to 2019'!F11</f>
        <v>158.790156367268</v>
      </c>
      <c r="H158" s="198">
        <f>'Weekly prices for NSW to 2019'!G11</f>
        <v>132.79513818027201</v>
      </c>
      <c r="I158" s="194"/>
      <c r="J158" s="197">
        <f t="shared" si="18"/>
        <v>43282</v>
      </c>
      <c r="K158" s="192">
        <f>'Weekly prices for NSW to 2019'!J11</f>
        <v>2.3206133306804202</v>
      </c>
      <c r="L158" s="192">
        <f>'Weekly prices for NSW to 2019'!H11</f>
        <v>14.895011308604699</v>
      </c>
      <c r="M158" s="198">
        <f>'Weekly prices for NSW to 2019'!I11</f>
        <v>21.6246234149116</v>
      </c>
      <c r="N158" s="194"/>
      <c r="O158" s="194"/>
      <c r="P158" s="194"/>
      <c r="Q158" s="194"/>
      <c r="R158" s="194"/>
      <c r="S158" s="194"/>
      <c r="T158" s="194"/>
      <c r="U158" s="194"/>
      <c r="V158" s="194"/>
      <c r="W158" s="194"/>
      <c r="X158" s="194"/>
      <c r="Y158" s="194"/>
      <c r="Z158" s="194"/>
      <c r="AA158" s="194"/>
      <c r="AB158" s="194"/>
      <c r="AC158" s="194"/>
      <c r="AD158" s="194"/>
      <c r="AE158" s="194"/>
    </row>
    <row r="159" spans="1:31" ht="12" outlineLevel="1" x14ac:dyDescent="0.3">
      <c r="B159" s="194">
        <f t="shared" si="17"/>
        <v>2019</v>
      </c>
      <c r="C159" s="203">
        <f>'Weekly prices for NSW to 2019'!B12</f>
        <v>43289</v>
      </c>
      <c r="D159" s="192">
        <f>'Weekly prices for NSW to 2019'!C12</f>
        <v>140.90511746256701</v>
      </c>
      <c r="E159" s="192">
        <f>'Weekly prices for NSW to 2019'!D12</f>
        <v>143.393675108595</v>
      </c>
      <c r="F159" s="192">
        <f>'Weekly prices for NSW to 2019'!E12</f>
        <v>158.36018996979899</v>
      </c>
      <c r="G159" s="192">
        <f>'Weekly prices for NSW to 2019'!F12</f>
        <v>164.26503003804501</v>
      </c>
      <c r="H159" s="198">
        <f>'Weekly prices for NSW to 2019'!G12</f>
        <v>131.219954954955</v>
      </c>
      <c r="I159" s="194"/>
      <c r="J159" s="197">
        <f t="shared" si="18"/>
        <v>43289</v>
      </c>
      <c r="K159" s="192">
        <f>'Weekly prices for NSW to 2019'!J12</f>
        <v>2.3143695675183902</v>
      </c>
      <c r="L159" s="192">
        <f>'Weekly prices for NSW to 2019'!H12</f>
        <v>14.9739541228763</v>
      </c>
      <c r="M159" s="198">
        <f>'Weekly prices for NSW to 2019'!I12</f>
        <v>21.8361259576481</v>
      </c>
      <c r="N159" s="194"/>
      <c r="O159" s="194"/>
      <c r="P159" s="194"/>
      <c r="Q159" s="194"/>
      <c r="R159" s="194"/>
      <c r="S159" s="194"/>
      <c r="T159" s="194"/>
      <c r="U159" s="194"/>
      <c r="V159" s="194"/>
      <c r="W159" s="194"/>
      <c r="X159" s="194"/>
      <c r="Y159" s="194"/>
      <c r="Z159" s="194"/>
      <c r="AA159" s="194"/>
      <c r="AB159" s="194"/>
      <c r="AC159" s="194"/>
      <c r="AD159" s="194"/>
      <c r="AE159" s="194"/>
    </row>
    <row r="160" spans="1:31" ht="12" outlineLevel="1" x14ac:dyDescent="0.3">
      <c r="B160" s="194">
        <f t="shared" si="17"/>
        <v>2019</v>
      </c>
      <c r="C160" s="203">
        <f>'Weekly prices for NSW to 2019'!B13</f>
        <v>43296</v>
      </c>
      <c r="D160" s="192">
        <f>'Weekly prices for NSW to 2019'!C13</f>
        <v>146.98173140168399</v>
      </c>
      <c r="E160" s="192">
        <f>'Weekly prices for NSW to 2019'!D13</f>
        <v>149.07521511737099</v>
      </c>
      <c r="F160" s="192">
        <f>'Weekly prices for NSW to 2019'!E13</f>
        <v>163.09457453942301</v>
      </c>
      <c r="G160" s="192">
        <f>'Weekly prices for NSW to 2019'!F13</f>
        <v>169.184778744331</v>
      </c>
      <c r="H160" s="198">
        <f>'Weekly prices for NSW to 2019'!G13</f>
        <v>138.903761261261</v>
      </c>
      <c r="I160" s="194"/>
      <c r="J160" s="197">
        <f t="shared" si="18"/>
        <v>43296</v>
      </c>
      <c r="K160" s="192">
        <f>'Weekly prices for NSW to 2019'!J13</f>
        <v>2.4061419019659298</v>
      </c>
      <c r="L160" s="192">
        <f>'Weekly prices for NSW to 2019'!H13</f>
        <v>14.409519805195901</v>
      </c>
      <c r="M160" s="198">
        <f>'Weekly prices for NSW to 2019'!I13</f>
        <v>21.268699158944699</v>
      </c>
      <c r="N160" s="194"/>
      <c r="O160" s="194"/>
      <c r="P160" s="194"/>
      <c r="Q160" s="194"/>
      <c r="R160" s="194"/>
      <c r="S160" s="194"/>
      <c r="T160" s="194"/>
      <c r="U160" s="194"/>
      <c r="V160" s="194"/>
      <c r="W160" s="194"/>
      <c r="X160" s="194"/>
      <c r="Y160" s="194"/>
      <c r="Z160" s="194"/>
      <c r="AA160" s="194"/>
      <c r="AB160" s="194"/>
      <c r="AC160" s="194"/>
      <c r="AD160" s="194"/>
      <c r="AE160" s="194"/>
    </row>
    <row r="161" spans="2:31" ht="12" outlineLevel="1" x14ac:dyDescent="0.3">
      <c r="B161" s="194">
        <f t="shared" si="17"/>
        <v>2019</v>
      </c>
      <c r="C161" s="203">
        <f>'Weekly prices for NSW to 2019'!B14</f>
        <v>43303</v>
      </c>
      <c r="D161" s="192">
        <f>'Weekly prices for NSW to 2019'!C14</f>
        <v>137.604633944808</v>
      </c>
      <c r="E161" s="192">
        <f>'Weekly prices for NSW to 2019'!D14</f>
        <v>140.197843646281</v>
      </c>
      <c r="F161" s="192">
        <f>'Weekly prices for NSW to 2019'!E14</f>
        <v>153.53005103599901</v>
      </c>
      <c r="G161" s="192">
        <f>'Weekly prices for NSW to 2019'!F14</f>
        <v>159.69338331852401</v>
      </c>
      <c r="H161" s="198">
        <f>'Weekly prices for NSW to 2019'!G14</f>
        <v>131.93675595238099</v>
      </c>
      <c r="I161" s="194"/>
      <c r="J161" s="197">
        <f t="shared" si="18"/>
        <v>43303</v>
      </c>
      <c r="K161" s="192">
        <f>'Weekly prices for NSW to 2019'!J14</f>
        <v>2.3585624318135601</v>
      </c>
      <c r="L161" s="192">
        <f>'Weekly prices for NSW to 2019'!H14</f>
        <v>14.4053062692388</v>
      </c>
      <c r="M161" s="198">
        <f>'Weekly prices for NSW to 2019'!I14</f>
        <v>21.1514120067494</v>
      </c>
      <c r="N161" s="194"/>
      <c r="O161" s="194"/>
      <c r="P161" s="194"/>
      <c r="Q161" s="194"/>
      <c r="R161" s="194"/>
      <c r="S161" s="194"/>
      <c r="T161" s="194"/>
      <c r="U161" s="194"/>
      <c r="V161" s="194"/>
      <c r="W161" s="194"/>
      <c r="X161" s="194"/>
      <c r="Y161" s="194"/>
      <c r="Z161" s="194"/>
      <c r="AA161" s="194"/>
      <c r="AB161" s="194"/>
      <c r="AC161" s="194"/>
      <c r="AD161" s="194"/>
      <c r="AE161" s="194"/>
    </row>
    <row r="162" spans="2:31" ht="12" outlineLevel="1" x14ac:dyDescent="0.3">
      <c r="B162" s="194">
        <f t="shared" si="17"/>
        <v>2019</v>
      </c>
      <c r="C162" s="203">
        <f>'Weekly prices for NSW to 2019'!B15</f>
        <v>43310</v>
      </c>
      <c r="D162" s="192">
        <f>'Weekly prices for NSW to 2019'!C15</f>
        <v>135.70349201459501</v>
      </c>
      <c r="E162" s="192">
        <f>'Weekly prices for NSW to 2019'!D15</f>
        <v>138.10458380270799</v>
      </c>
      <c r="F162" s="192">
        <f>'Weekly prices for NSW to 2019'!E15</f>
        <v>152.333414630654</v>
      </c>
      <c r="G162" s="192">
        <f>'Weekly prices for NSW to 2019'!F15</f>
        <v>158.26676043844199</v>
      </c>
      <c r="H162" s="198">
        <f>'Weekly prices for NSW to 2019'!G15</f>
        <v>130.55694196428601</v>
      </c>
      <c r="I162" s="194"/>
      <c r="J162" s="197">
        <f t="shared" si="18"/>
        <v>43310</v>
      </c>
      <c r="K162" s="192">
        <f>'Weekly prices for NSW to 2019'!J15</f>
        <v>2.2516618613795298</v>
      </c>
      <c r="L162" s="192">
        <f>'Weekly prices for NSW to 2019'!H15</f>
        <v>14.729153610155601</v>
      </c>
      <c r="M162" s="198">
        <f>'Weekly prices for NSW to 2019'!I15</f>
        <v>21.360692715547401</v>
      </c>
      <c r="N162" s="194"/>
      <c r="O162" s="194"/>
      <c r="P162" s="194"/>
      <c r="Q162" s="194"/>
      <c r="R162" s="194"/>
      <c r="S162" s="194"/>
      <c r="T162" s="194"/>
      <c r="U162" s="194"/>
      <c r="V162" s="194"/>
      <c r="W162" s="194"/>
      <c r="X162" s="194"/>
      <c r="Y162" s="194"/>
      <c r="Z162" s="194"/>
      <c r="AA162" s="194"/>
      <c r="AB162" s="194"/>
      <c r="AC162" s="194"/>
      <c r="AD162" s="194"/>
      <c r="AE162" s="194"/>
    </row>
    <row r="163" spans="2:31" ht="12" outlineLevel="1" x14ac:dyDescent="0.3">
      <c r="B163" s="194">
        <f t="shared" si="17"/>
        <v>2019</v>
      </c>
      <c r="C163" s="203">
        <f>'Weekly prices for NSW to 2019'!B16</f>
        <v>43317</v>
      </c>
      <c r="D163" s="192">
        <f>'Weekly prices for NSW to 2019'!C16</f>
        <v>148.75067153927901</v>
      </c>
      <c r="E163" s="192">
        <f>'Weekly prices for NSW to 2019'!D16</f>
        <v>150.76874571202799</v>
      </c>
      <c r="F163" s="192">
        <f>'Weekly prices for NSW to 2019'!E16</f>
        <v>165.22628908679599</v>
      </c>
      <c r="G163" s="192">
        <f>'Weekly prices for NSW to 2019'!F16</f>
        <v>170.95232351787701</v>
      </c>
      <c r="H163" s="198">
        <f>'Weekly prices for NSW to 2019'!G16</f>
        <v>145.79154396728001</v>
      </c>
      <c r="I163" s="194"/>
      <c r="J163" s="197">
        <f t="shared" si="18"/>
        <v>43317</v>
      </c>
      <c r="K163" s="192">
        <f>'Weekly prices for NSW to 2019'!J16</f>
        <v>2.4233593664575701</v>
      </c>
      <c r="L163" s="192">
        <f>'Weekly prices for NSW to 2019'!H16</f>
        <v>14.2066544024187</v>
      </c>
      <c r="M163" s="198">
        <f>'Weekly prices for NSW to 2019'!I16</f>
        <v>20.889763257875501</v>
      </c>
      <c r="N163" s="194"/>
      <c r="O163" s="194"/>
      <c r="P163" s="194"/>
      <c r="Q163" s="194"/>
      <c r="R163" s="194"/>
      <c r="S163" s="194"/>
      <c r="T163" s="194"/>
      <c r="U163" s="194"/>
      <c r="V163" s="194"/>
      <c r="W163" s="194"/>
      <c r="X163" s="194"/>
      <c r="Y163" s="194"/>
      <c r="Z163" s="194"/>
      <c r="AA163" s="194"/>
      <c r="AB163" s="194"/>
      <c r="AC163" s="194"/>
      <c r="AD163" s="194"/>
      <c r="AE163" s="194"/>
    </row>
    <row r="164" spans="2:31" ht="12" outlineLevel="1" x14ac:dyDescent="0.3">
      <c r="B164" s="194">
        <f t="shared" si="17"/>
        <v>2019</v>
      </c>
      <c r="C164" s="203">
        <f>'Weekly prices for NSW to 2019'!B17</f>
        <v>43324</v>
      </c>
      <c r="D164" s="192">
        <f>'Weekly prices for NSW to 2019'!C17</f>
        <v>144.91376853684801</v>
      </c>
      <c r="E164" s="192">
        <f>'Weekly prices for NSW to 2019'!D17</f>
        <v>146.9992814572</v>
      </c>
      <c r="F164" s="192">
        <f>'Weekly prices for NSW to 2019'!E17</f>
        <v>160.84542000274701</v>
      </c>
      <c r="G164" s="192">
        <f>'Weekly prices for NSW to 2019'!F17</f>
        <v>167.015715723776</v>
      </c>
      <c r="H164" s="198">
        <f>'Weekly prices for NSW to 2019'!G17</f>
        <v>138.59714285714301</v>
      </c>
      <c r="I164" s="194"/>
      <c r="J164" s="197">
        <f t="shared" si="18"/>
        <v>43324</v>
      </c>
      <c r="K164" s="192">
        <f>'Weekly prices for NSW to 2019'!J17</f>
        <v>2.2877460827133298</v>
      </c>
      <c r="L164" s="192">
        <f>'Weekly prices for NSW to 2019'!H17</f>
        <v>14.6818963072411</v>
      </c>
      <c r="M164" s="198">
        <f>'Weekly prices for NSW to 2019'!I17</f>
        <v>21.3574726162493</v>
      </c>
      <c r="N164" s="194"/>
      <c r="O164" s="194"/>
      <c r="P164" s="194"/>
      <c r="Q164" s="194"/>
      <c r="R164" s="194"/>
      <c r="S164" s="194"/>
      <c r="T164" s="194"/>
      <c r="U164" s="194"/>
      <c r="V164" s="194"/>
      <c r="W164" s="194"/>
      <c r="X164" s="194"/>
      <c r="Y164" s="194"/>
      <c r="Z164" s="194"/>
      <c r="AA164" s="194"/>
      <c r="AB164" s="194"/>
      <c r="AC164" s="194"/>
      <c r="AD164" s="194"/>
      <c r="AE164" s="194"/>
    </row>
    <row r="165" spans="2:31" ht="12" outlineLevel="1" x14ac:dyDescent="0.3">
      <c r="B165" s="194">
        <f t="shared" si="17"/>
        <v>2019</v>
      </c>
      <c r="C165" s="203">
        <f>'Weekly prices for NSW to 2019'!B18</f>
        <v>43331</v>
      </c>
      <c r="D165" s="192">
        <f>'Weekly prices for NSW to 2019'!C18</f>
        <v>138.280235394182</v>
      </c>
      <c r="E165" s="192">
        <f>'Weekly prices for NSW to 2019'!D18</f>
        <v>140.960344282573</v>
      </c>
      <c r="F165" s="192">
        <f>'Weekly prices for NSW to 2019'!E18</f>
        <v>154.481925551004</v>
      </c>
      <c r="G165" s="192">
        <f>'Weekly prices for NSW to 2019'!F18</f>
        <v>160.73262400567501</v>
      </c>
      <c r="H165" s="198">
        <f>'Weekly prices for NSW to 2019'!G18</f>
        <v>131.706063988095</v>
      </c>
      <c r="I165" s="194"/>
      <c r="J165" s="197">
        <f t="shared" si="18"/>
        <v>43331</v>
      </c>
      <c r="K165" s="192">
        <f>'Weekly prices for NSW to 2019'!J18</f>
        <v>2.3039122010398998</v>
      </c>
      <c r="L165" s="192">
        <f>'Weekly prices for NSW to 2019'!H18</f>
        <v>14.646950027906</v>
      </c>
      <c r="M165" s="198">
        <f>'Weekly prices for NSW to 2019'!I18</f>
        <v>21.328382594581399</v>
      </c>
      <c r="N165" s="194"/>
      <c r="O165" s="194"/>
      <c r="P165" s="194"/>
      <c r="Q165" s="194"/>
      <c r="R165" s="194"/>
      <c r="S165" s="194"/>
      <c r="T165" s="194"/>
      <c r="U165" s="194"/>
      <c r="V165" s="194"/>
      <c r="W165" s="194"/>
      <c r="X165" s="194"/>
      <c r="Y165" s="194"/>
      <c r="Z165" s="194"/>
      <c r="AA165" s="194"/>
      <c r="AB165" s="194"/>
      <c r="AC165" s="194"/>
      <c r="AD165" s="194"/>
      <c r="AE165" s="194"/>
    </row>
    <row r="166" spans="2:31" ht="12" outlineLevel="1" x14ac:dyDescent="0.3">
      <c r="B166" s="194">
        <f t="shared" si="17"/>
        <v>2019</v>
      </c>
      <c r="C166" s="203">
        <f>'Weekly prices for NSW to 2019'!B19</f>
        <v>43338</v>
      </c>
      <c r="D166" s="192">
        <f>'Weekly prices for NSW to 2019'!C19</f>
        <v>150.05248041315599</v>
      </c>
      <c r="E166" s="192">
        <f>'Weekly prices for NSW to 2019'!D19</f>
        <v>151.90098129070299</v>
      </c>
      <c r="F166" s="192">
        <f>'Weekly prices for NSW to 2019'!E19</f>
        <v>166.61919544382101</v>
      </c>
      <c r="G166" s="192">
        <f>'Weekly prices for NSW to 2019'!F19</f>
        <v>172.26601238027899</v>
      </c>
      <c r="H166" s="198">
        <f>'Weekly prices for NSW to 2019'!G19</f>
        <v>148.822690217391</v>
      </c>
      <c r="I166" s="194"/>
      <c r="J166" s="197">
        <f t="shared" si="18"/>
        <v>43338</v>
      </c>
      <c r="K166" s="192">
        <f>'Weekly prices for NSW to 2019'!J19</f>
        <v>2.36551393669605</v>
      </c>
      <c r="L166" s="192">
        <f>'Weekly prices for NSW to 2019'!H19</f>
        <v>14.3391433277835</v>
      </c>
      <c r="M166" s="198">
        <f>'Weekly prices for NSW to 2019'!I19</f>
        <v>21.009946626973001</v>
      </c>
      <c r="N166" s="194"/>
      <c r="O166" s="194"/>
      <c r="P166" s="194"/>
      <c r="Q166" s="194"/>
      <c r="R166" s="194"/>
      <c r="S166" s="194"/>
      <c r="T166" s="194"/>
      <c r="U166" s="194"/>
      <c r="V166" s="194"/>
      <c r="W166" s="194"/>
      <c r="X166" s="194"/>
      <c r="Y166" s="194"/>
      <c r="Z166" s="194"/>
      <c r="AA166" s="194"/>
      <c r="AB166" s="194"/>
      <c r="AC166" s="194"/>
      <c r="AD166" s="194"/>
      <c r="AE166" s="194"/>
    </row>
    <row r="167" spans="2:31" ht="12" outlineLevel="1" x14ac:dyDescent="0.3">
      <c r="B167" s="194">
        <f t="shared" si="17"/>
        <v>2019</v>
      </c>
      <c r="C167" s="203">
        <f>'Weekly prices for NSW to 2019'!B20</f>
        <v>43345</v>
      </c>
      <c r="D167" s="192">
        <f>'Weekly prices for NSW to 2019'!C20</f>
        <v>148.882000906911</v>
      </c>
      <c r="E167" s="192">
        <f>'Weekly prices for NSW to 2019'!D20</f>
        <v>151.247256793866</v>
      </c>
      <c r="F167" s="192">
        <f>'Weekly prices for NSW to 2019'!E20</f>
        <v>164.76597411203201</v>
      </c>
      <c r="G167" s="192">
        <f>'Weekly prices for NSW to 2019'!F20</f>
        <v>171.011941907237</v>
      </c>
      <c r="H167" s="198">
        <f>'Weekly prices for NSW to 2019'!G20</f>
        <v>143.14162257495599</v>
      </c>
      <c r="I167" s="194"/>
      <c r="J167" s="197">
        <f t="shared" si="18"/>
        <v>43345</v>
      </c>
      <c r="K167" s="192">
        <f>'Weekly prices for NSW to 2019'!J20</f>
        <v>2.3878813199256799</v>
      </c>
      <c r="L167" s="192">
        <f>'Weekly prices for NSW to 2019'!H20</f>
        <v>14.416177643595701</v>
      </c>
      <c r="M167" s="198">
        <f>'Weekly prices for NSW to 2019'!I20</f>
        <v>21.18126048757</v>
      </c>
      <c r="N167" s="194"/>
      <c r="O167" s="194"/>
      <c r="P167" s="194"/>
      <c r="Q167" s="194"/>
      <c r="R167" s="194"/>
      <c r="S167" s="194"/>
      <c r="T167" s="194"/>
      <c r="U167" s="194"/>
      <c r="V167" s="194"/>
      <c r="W167" s="194"/>
      <c r="X167" s="194"/>
      <c r="Y167" s="194"/>
      <c r="Z167" s="194"/>
      <c r="AA167" s="194"/>
      <c r="AB167" s="194"/>
      <c r="AC167" s="194"/>
      <c r="AD167" s="194"/>
      <c r="AE167" s="194"/>
    </row>
    <row r="168" spans="2:31" ht="12" outlineLevel="1" x14ac:dyDescent="0.3">
      <c r="B168" s="194">
        <f t="shared" si="17"/>
        <v>2019</v>
      </c>
      <c r="C168" s="203">
        <f>'Weekly prices for NSW to 2019'!B21</f>
        <v>43352</v>
      </c>
      <c r="D168" s="192">
        <f>'Weekly prices for NSW to 2019'!C21</f>
        <v>146.136865551977</v>
      </c>
      <c r="E168" s="192">
        <f>'Weekly prices for NSW to 2019'!D21</f>
        <v>149.11042470734401</v>
      </c>
      <c r="F168" s="192">
        <f>'Weekly prices for NSW to 2019'!E21</f>
        <v>162.265828297864</v>
      </c>
      <c r="G168" s="192">
        <f>'Weekly prices for NSW to 2019'!F21</f>
        <v>168.41735804349801</v>
      </c>
      <c r="H168" s="198">
        <f>'Weekly prices for NSW to 2019'!G21</f>
        <v>138.95468253968301</v>
      </c>
      <c r="I168" s="194"/>
      <c r="J168" s="197">
        <f t="shared" si="18"/>
        <v>43352</v>
      </c>
      <c r="K168" s="192">
        <f>'Weekly prices for NSW to 2019'!J21</f>
        <v>2.3385894206957101</v>
      </c>
      <c r="L168" s="192">
        <f>'Weekly prices for NSW to 2019'!H21</f>
        <v>14.302149452982899</v>
      </c>
      <c r="M168" s="198">
        <f>'Weekly prices for NSW to 2019'!I21</f>
        <v>20.9913883087027</v>
      </c>
      <c r="N168" s="194"/>
      <c r="O168" s="194"/>
      <c r="P168" s="194"/>
      <c r="Q168" s="194"/>
      <c r="R168" s="194"/>
      <c r="S168" s="194"/>
      <c r="T168" s="194"/>
      <c r="U168" s="194"/>
      <c r="V168" s="194"/>
      <c r="W168" s="194"/>
      <c r="X168" s="194"/>
      <c r="Y168" s="194"/>
      <c r="Z168" s="194"/>
      <c r="AA168" s="194"/>
      <c r="AB168" s="194"/>
      <c r="AC168" s="194"/>
      <c r="AD168" s="194"/>
      <c r="AE168" s="194"/>
    </row>
    <row r="169" spans="2:31" ht="12" outlineLevel="1" x14ac:dyDescent="0.3">
      <c r="B169" s="194">
        <f t="shared" si="17"/>
        <v>2019</v>
      </c>
      <c r="C169" s="203">
        <f>'Weekly prices for NSW to 2019'!B22</f>
        <v>43359</v>
      </c>
      <c r="D169" s="192">
        <f>'Weekly prices for NSW to 2019'!C22</f>
        <v>144.554479382572</v>
      </c>
      <c r="E169" s="192">
        <f>'Weekly prices for NSW to 2019'!D22</f>
        <v>147.978964971778</v>
      </c>
      <c r="F169" s="192">
        <f>'Weekly prices for NSW to 2019'!E22</f>
        <v>164.69608291146301</v>
      </c>
      <c r="G169" s="192">
        <f>'Weekly prices for NSW to 2019'!F22</f>
        <v>168.77271364429399</v>
      </c>
      <c r="H169" s="198">
        <f>'Weekly prices for NSW to 2019'!G22</f>
        <v>144.83572496263099</v>
      </c>
      <c r="I169" s="194"/>
      <c r="J169" s="197">
        <f t="shared" si="18"/>
        <v>43359</v>
      </c>
      <c r="K169" s="192">
        <f>'Weekly prices for NSW to 2019'!J22</f>
        <v>2.3871208846278802</v>
      </c>
      <c r="L169" s="192">
        <f>'Weekly prices for NSW to 2019'!H22</f>
        <v>14.2558280800326</v>
      </c>
      <c r="M169" s="198">
        <f>'Weekly prices for NSW to 2019'!I22</f>
        <v>21.003861790124098</v>
      </c>
      <c r="N169" s="194"/>
      <c r="O169" s="194"/>
      <c r="P169" s="194"/>
      <c r="Q169" s="194"/>
      <c r="R169" s="194"/>
      <c r="S169" s="194"/>
      <c r="T169" s="194"/>
      <c r="U169" s="194"/>
      <c r="V169" s="194"/>
      <c r="W169" s="194"/>
      <c r="X169" s="194"/>
      <c r="Y169" s="194"/>
      <c r="Z169" s="194"/>
      <c r="AA169" s="194"/>
      <c r="AB169" s="194"/>
      <c r="AC169" s="194"/>
      <c r="AD169" s="194"/>
      <c r="AE169" s="194"/>
    </row>
    <row r="170" spans="2:31" ht="12" outlineLevel="1" x14ac:dyDescent="0.3">
      <c r="B170" s="194">
        <f t="shared" si="17"/>
        <v>2019</v>
      </c>
      <c r="C170" s="203">
        <f>'Weekly prices for NSW to 2019'!B23</f>
        <v>43366</v>
      </c>
      <c r="D170" s="192">
        <f>'Weekly prices for NSW to 2019'!C23</f>
        <v>153.32846173715501</v>
      </c>
      <c r="E170" s="192">
        <f>'Weekly prices for NSW to 2019'!D23</f>
        <v>156.00086253994201</v>
      </c>
      <c r="F170" s="192">
        <f>'Weekly prices for NSW to 2019'!E23</f>
        <v>172.870745619536</v>
      </c>
      <c r="G170" s="192">
        <f>'Weekly prices for NSW to 2019'!F23</f>
        <v>178.578867927299</v>
      </c>
      <c r="H170" s="198">
        <f>'Weekly prices for NSW to 2019'!G23</f>
        <v>152.00663310075601</v>
      </c>
      <c r="I170" s="194"/>
      <c r="J170" s="197">
        <f t="shared" si="18"/>
        <v>43366</v>
      </c>
      <c r="K170" s="192">
        <f>'Weekly prices for NSW to 2019'!J23</f>
        <v>2.6296217759254299</v>
      </c>
      <c r="L170" s="192">
        <f>'Weekly prices for NSW to 2019'!H23</f>
        <v>14.0915229381351</v>
      </c>
      <c r="M170" s="198">
        <f>'Weekly prices for NSW to 2019'!I23</f>
        <v>21.019243375858601</v>
      </c>
      <c r="N170" s="194"/>
      <c r="O170" s="194"/>
      <c r="P170" s="194"/>
      <c r="Q170" s="194"/>
      <c r="R170" s="194"/>
      <c r="S170" s="194"/>
      <c r="T170" s="194"/>
      <c r="U170" s="194"/>
      <c r="V170" s="194"/>
      <c r="W170" s="194"/>
      <c r="X170" s="194"/>
      <c r="Y170" s="194"/>
      <c r="Z170" s="194"/>
      <c r="AA170" s="194"/>
      <c r="AB170" s="194"/>
      <c r="AC170" s="194"/>
      <c r="AD170" s="194"/>
      <c r="AE170" s="194"/>
    </row>
    <row r="171" spans="2:31" ht="12" outlineLevel="1" x14ac:dyDescent="0.3">
      <c r="B171" s="194">
        <f t="shared" si="17"/>
        <v>2019</v>
      </c>
      <c r="C171" s="203">
        <f>'Weekly prices for NSW to 2019'!B24</f>
        <v>43373</v>
      </c>
      <c r="D171" s="192">
        <f>'Weekly prices for NSW to 2019'!C24</f>
        <v>151.443003115854</v>
      </c>
      <c r="E171" s="192">
        <f>'Weekly prices for NSW to 2019'!D24</f>
        <v>154.36798867744801</v>
      </c>
      <c r="F171" s="192">
        <f>'Weekly prices for NSW to 2019'!E24</f>
        <v>168.75273424164399</v>
      </c>
      <c r="G171" s="192">
        <f>'Weekly prices for NSW to 2019'!F24</f>
        <v>174.554598384108</v>
      </c>
      <c r="H171" s="198">
        <f>'Weekly prices for NSW to 2019'!G24</f>
        <v>145.36334841628999</v>
      </c>
      <c r="I171" s="194"/>
      <c r="J171" s="197">
        <f t="shared" si="18"/>
        <v>43373</v>
      </c>
      <c r="K171" s="192">
        <f>'Weekly prices for NSW to 2019'!J24</f>
        <v>2.30453480126606</v>
      </c>
      <c r="L171" s="192">
        <f>'Weekly prices for NSW to 2019'!H24</f>
        <v>14.400393271187401</v>
      </c>
      <c r="M171" s="198">
        <f>'Weekly prices for NSW to 2019'!I24</f>
        <v>21.236802184870701</v>
      </c>
      <c r="N171" s="194"/>
      <c r="O171" s="194"/>
      <c r="P171" s="194"/>
      <c r="Q171" s="194"/>
      <c r="R171" s="194"/>
      <c r="S171" s="194"/>
      <c r="T171" s="194"/>
      <c r="U171" s="194"/>
      <c r="V171" s="194"/>
      <c r="W171" s="194"/>
      <c r="X171" s="194"/>
      <c r="Y171" s="194"/>
      <c r="Z171" s="194"/>
      <c r="AA171" s="194"/>
      <c r="AB171" s="194"/>
      <c r="AC171" s="194"/>
      <c r="AD171" s="194"/>
      <c r="AE171" s="194"/>
    </row>
    <row r="172" spans="2:31" ht="12" outlineLevel="1" x14ac:dyDescent="0.3">
      <c r="B172" s="194">
        <f t="shared" si="17"/>
        <v>2019</v>
      </c>
      <c r="C172" s="203">
        <f>'Weekly prices for NSW to 2019'!B25</f>
        <v>43380</v>
      </c>
      <c r="D172" s="192">
        <f>'Weekly prices for NSW to 2019'!C25</f>
        <v>148.145571856705</v>
      </c>
      <c r="E172" s="192">
        <f>'Weekly prices for NSW to 2019'!D25</f>
        <v>152.271131558805</v>
      </c>
      <c r="F172" s="192">
        <f>'Weekly prices for NSW to 2019'!E25</f>
        <v>166.98488685106599</v>
      </c>
      <c r="G172" s="192">
        <f>'Weekly prices for NSW to 2019'!F25</f>
        <v>172.05165727093299</v>
      </c>
      <c r="H172" s="198">
        <f>'Weekly prices for NSW to 2019'!G25</f>
        <v>143.299326599327</v>
      </c>
      <c r="I172" s="194"/>
      <c r="J172" s="197">
        <f t="shared" si="18"/>
        <v>43380</v>
      </c>
      <c r="K172" s="192">
        <f>'Weekly prices for NSW to 2019'!J25</f>
        <v>2.3383612276410801</v>
      </c>
      <c r="L172" s="192">
        <f>'Weekly prices for NSW to 2019'!H25</f>
        <v>14.5383182613022</v>
      </c>
      <c r="M172" s="198">
        <f>'Weekly prices for NSW to 2019'!I25</f>
        <v>21.327036129914099</v>
      </c>
      <c r="N172" s="194"/>
      <c r="O172" s="194"/>
      <c r="P172" s="194"/>
      <c r="Q172" s="194"/>
      <c r="R172" s="194"/>
      <c r="S172" s="194"/>
      <c r="T172" s="194"/>
      <c r="U172" s="194"/>
      <c r="V172" s="194"/>
      <c r="W172" s="194"/>
      <c r="X172" s="194"/>
      <c r="Y172" s="194"/>
      <c r="Z172" s="194"/>
      <c r="AA172" s="194"/>
      <c r="AB172" s="194"/>
      <c r="AC172" s="194"/>
      <c r="AD172" s="194"/>
      <c r="AE172" s="194"/>
    </row>
    <row r="173" spans="2:31" ht="12" outlineLevel="1" x14ac:dyDescent="0.3">
      <c r="B173" s="194">
        <f t="shared" si="17"/>
        <v>2019</v>
      </c>
      <c r="C173" s="203">
        <f>'Weekly prices for NSW to 2019'!B26</f>
        <v>43387</v>
      </c>
      <c r="D173" s="192">
        <f>'Weekly prices for NSW to 2019'!C26</f>
        <v>150.213154184068</v>
      </c>
      <c r="E173" s="192">
        <f>'Weekly prices for NSW to 2019'!D26</f>
        <v>154.51948811092601</v>
      </c>
      <c r="F173" s="192">
        <f>'Weekly prices for NSW to 2019'!E26</f>
        <v>174.357561831087</v>
      </c>
      <c r="G173" s="192">
        <f>'Weekly prices for NSW to 2019'!F26</f>
        <v>176.65003584672999</v>
      </c>
      <c r="H173" s="198">
        <f>'Weekly prices for NSW to 2019'!G26</f>
        <v>157.578720238095</v>
      </c>
      <c r="I173" s="194"/>
      <c r="J173" s="197">
        <f t="shared" si="18"/>
        <v>43387</v>
      </c>
      <c r="K173" s="192">
        <f>'Weekly prices for NSW to 2019'!J26</f>
        <v>2.7714411865576798</v>
      </c>
      <c r="L173" s="192">
        <f>'Weekly prices for NSW to 2019'!H26</f>
        <v>14.430292952298</v>
      </c>
      <c r="M173" s="198">
        <f>'Weekly prices for NSW to 2019'!I26</f>
        <v>21.474456763267401</v>
      </c>
      <c r="N173" s="194"/>
      <c r="O173" s="194"/>
      <c r="P173" s="194"/>
      <c r="Q173" s="194"/>
      <c r="R173" s="194"/>
      <c r="S173" s="194"/>
      <c r="T173" s="194"/>
      <c r="U173" s="194"/>
      <c r="V173" s="194"/>
      <c r="W173" s="194"/>
      <c r="X173" s="194"/>
      <c r="Y173" s="194"/>
      <c r="Z173" s="194"/>
      <c r="AA173" s="194"/>
      <c r="AB173" s="194"/>
      <c r="AC173" s="194"/>
      <c r="AD173" s="194"/>
      <c r="AE173" s="194"/>
    </row>
    <row r="174" spans="2:31" ht="12" outlineLevel="1" x14ac:dyDescent="0.3">
      <c r="B174" s="194">
        <f t="shared" si="17"/>
        <v>2019</v>
      </c>
      <c r="C174" s="203">
        <f>'Weekly prices for NSW to 2019'!B27</f>
        <v>43394</v>
      </c>
      <c r="D174" s="192">
        <f>'Weekly prices for NSW to 2019'!C27</f>
        <v>154.476153281503</v>
      </c>
      <c r="E174" s="192">
        <f>'Weekly prices for NSW to 2019'!D27</f>
        <v>157.29176475557199</v>
      </c>
      <c r="F174" s="192">
        <f>'Weekly prices for NSW to 2019'!E27</f>
        <v>172.892638021956</v>
      </c>
      <c r="G174" s="192">
        <f>'Weekly prices for NSW to 2019'!F27</f>
        <v>178.30322907148599</v>
      </c>
      <c r="H174" s="198">
        <f>'Weekly prices for NSW to 2019'!G27</f>
        <v>150.406415112665</v>
      </c>
      <c r="I174" s="194"/>
      <c r="J174" s="197">
        <f t="shared" si="18"/>
        <v>43394</v>
      </c>
      <c r="K174" s="192">
        <f>'Weekly prices for NSW to 2019'!J27</f>
        <v>2.4490918992836401</v>
      </c>
      <c r="L174" s="192">
        <f>'Weekly prices for NSW to 2019'!H27</f>
        <v>14.262207591711601</v>
      </c>
      <c r="M174" s="198">
        <f>'Weekly prices for NSW to 2019'!I27</f>
        <v>21.092990165768899</v>
      </c>
      <c r="N174" s="194"/>
      <c r="O174" s="194"/>
      <c r="P174" s="194"/>
      <c r="Q174" s="194"/>
      <c r="R174" s="194"/>
      <c r="S174" s="194"/>
      <c r="T174" s="194"/>
      <c r="U174" s="194"/>
      <c r="V174" s="194"/>
      <c r="W174" s="194"/>
      <c r="X174" s="194"/>
      <c r="Y174" s="194"/>
      <c r="Z174" s="194"/>
      <c r="AA174" s="194"/>
      <c r="AB174" s="194"/>
      <c r="AC174" s="194"/>
      <c r="AD174" s="194"/>
      <c r="AE174" s="194"/>
    </row>
    <row r="175" spans="2:31" ht="12" outlineLevel="1" x14ac:dyDescent="0.3">
      <c r="B175" s="194">
        <f t="shared" si="17"/>
        <v>2019</v>
      </c>
      <c r="C175" s="203">
        <f>'Weekly prices for NSW to 2019'!B28</f>
        <v>43401</v>
      </c>
      <c r="D175" s="192">
        <f>'Weekly prices for NSW to 2019'!C28</f>
        <v>147.56444739601801</v>
      </c>
      <c r="E175" s="192">
        <f>'Weekly prices for NSW to 2019'!D28</f>
        <v>150.014046773719</v>
      </c>
      <c r="F175" s="192">
        <f>'Weekly prices for NSW to 2019'!E28</f>
        <v>164.22547139062399</v>
      </c>
      <c r="G175" s="192">
        <f>'Weekly prices for NSW to 2019'!F28</f>
        <v>170.22511891806101</v>
      </c>
      <c r="H175" s="198">
        <f>'Weekly prices for NSW to 2019'!G28</f>
        <v>139.437716894977</v>
      </c>
      <c r="I175" s="194"/>
      <c r="J175" s="197">
        <f t="shared" si="18"/>
        <v>43401</v>
      </c>
      <c r="K175" s="192">
        <f>'Weekly prices for NSW to 2019'!J28</f>
        <v>2.2602897092388399</v>
      </c>
      <c r="L175" s="192">
        <f>'Weekly prices for NSW to 2019'!H28</f>
        <v>14.873321548709299</v>
      </c>
      <c r="M175" s="198">
        <f>'Weekly prices for NSW to 2019'!I28</f>
        <v>21.6514630001063</v>
      </c>
      <c r="N175" s="194"/>
      <c r="O175" s="194"/>
      <c r="P175" s="194"/>
      <c r="Q175" s="194"/>
      <c r="R175" s="194"/>
      <c r="S175" s="194"/>
      <c r="T175" s="194"/>
      <c r="U175" s="194"/>
      <c r="V175" s="194"/>
      <c r="W175" s="194"/>
      <c r="X175" s="194"/>
      <c r="Y175" s="194"/>
      <c r="Z175" s="194"/>
      <c r="AA175" s="194"/>
      <c r="AB175" s="194"/>
      <c r="AC175" s="194"/>
      <c r="AD175" s="194"/>
      <c r="AE175" s="194"/>
    </row>
    <row r="176" spans="2:31" ht="12" outlineLevel="1" x14ac:dyDescent="0.3">
      <c r="B176" s="194">
        <f t="shared" si="17"/>
        <v>2019</v>
      </c>
      <c r="C176" s="203">
        <f>'Weekly prices for NSW to 2019'!B29</f>
        <v>43408</v>
      </c>
      <c r="D176" s="192">
        <f>'Weekly prices for NSW to 2019'!C29</f>
        <v>139.99205854008699</v>
      </c>
      <c r="E176" s="192">
        <f>'Weekly prices for NSW to 2019'!D29</f>
        <v>143.195940695123</v>
      </c>
      <c r="F176" s="192">
        <f>'Weekly prices for NSW to 2019'!E29</f>
        <v>156.736453264772</v>
      </c>
      <c r="G176" s="192">
        <f>'Weekly prices for NSW to 2019'!F29</f>
        <v>163.06471706830999</v>
      </c>
      <c r="H176" s="198">
        <f>'Weekly prices for NSW to 2019'!G29</f>
        <v>129.997827380952</v>
      </c>
      <c r="I176" s="194"/>
      <c r="J176" s="197">
        <f t="shared" si="18"/>
        <v>43408</v>
      </c>
      <c r="K176" s="192">
        <f>'Weekly prices for NSW to 2019'!J29</f>
        <v>2.2398019955512498</v>
      </c>
      <c r="L176" s="192">
        <f>'Weekly prices for NSW to 2019'!H29</f>
        <v>15.0454234042819</v>
      </c>
      <c r="M176" s="198">
        <f>'Weekly prices for NSW to 2019'!I29</f>
        <v>21.890238962592001</v>
      </c>
      <c r="N176" s="194"/>
      <c r="O176" s="194"/>
      <c r="P176" s="194"/>
      <c r="Q176" s="194"/>
      <c r="R176" s="194"/>
      <c r="S176" s="194"/>
      <c r="T176" s="194"/>
      <c r="U176" s="194"/>
      <c r="V176" s="194"/>
      <c r="W176" s="194"/>
      <c r="X176" s="194"/>
      <c r="Y176" s="194"/>
      <c r="Z176" s="194"/>
      <c r="AA176" s="194"/>
      <c r="AB176" s="194"/>
      <c r="AC176" s="194"/>
      <c r="AD176" s="194"/>
      <c r="AE176" s="194"/>
    </row>
    <row r="177" spans="2:31" ht="12" outlineLevel="1" x14ac:dyDescent="0.3">
      <c r="B177" s="194">
        <f t="shared" si="17"/>
        <v>2019</v>
      </c>
      <c r="C177" s="203">
        <f>'Weekly prices for NSW to 2019'!B30</f>
        <v>43415</v>
      </c>
      <c r="D177" s="192">
        <f>'Weekly prices for NSW to 2019'!C30</f>
        <v>133.24099949398399</v>
      </c>
      <c r="E177" s="192">
        <f>'Weekly prices for NSW to 2019'!D30</f>
        <v>137.204337490467</v>
      </c>
      <c r="F177" s="192">
        <f>'Weekly prices for NSW to 2019'!E30</f>
        <v>150.31322052316699</v>
      </c>
      <c r="G177" s="192">
        <f>'Weekly prices for NSW to 2019'!F30</f>
        <v>156.49861346965201</v>
      </c>
      <c r="H177" s="198">
        <f>'Weekly prices for NSW to 2019'!G30</f>
        <v>125.63369047619</v>
      </c>
      <c r="I177" s="194"/>
      <c r="J177" s="197">
        <f t="shared" si="18"/>
        <v>43415</v>
      </c>
      <c r="K177" s="192">
        <f>'Weekly prices for NSW to 2019'!J30</f>
        <v>2.2349760980050402</v>
      </c>
      <c r="L177" s="192">
        <f>'Weekly prices for NSW to 2019'!H30</f>
        <v>14.9829251540262</v>
      </c>
      <c r="M177" s="198">
        <f>'Weekly prices for NSW to 2019'!I30</f>
        <v>21.835321154015901</v>
      </c>
      <c r="N177" s="194"/>
      <c r="O177" s="194"/>
      <c r="P177" s="194"/>
      <c r="Q177" s="194"/>
      <c r="R177" s="194"/>
      <c r="S177" s="194"/>
      <c r="T177" s="194"/>
      <c r="U177" s="194"/>
      <c r="V177" s="194"/>
      <c r="W177" s="194"/>
      <c r="X177" s="194"/>
      <c r="Y177" s="194"/>
      <c r="Z177" s="194"/>
      <c r="AA177" s="194"/>
      <c r="AB177" s="194"/>
      <c r="AC177" s="194"/>
      <c r="AD177" s="194"/>
      <c r="AE177" s="194"/>
    </row>
    <row r="178" spans="2:31" ht="12" outlineLevel="1" x14ac:dyDescent="0.3">
      <c r="B178" s="194">
        <f t="shared" si="17"/>
        <v>2019</v>
      </c>
      <c r="C178" s="203">
        <f>'Weekly prices for NSW to 2019'!B31</f>
        <v>43422</v>
      </c>
      <c r="D178" s="192">
        <f>'Weekly prices for NSW to 2019'!C31</f>
        <v>128.04793911354901</v>
      </c>
      <c r="E178" s="192">
        <f>'Weekly prices for NSW to 2019'!D31</f>
        <v>132.93266802897901</v>
      </c>
      <c r="F178" s="192">
        <f>'Weekly prices for NSW to 2019'!E31</f>
        <v>145.29859452281201</v>
      </c>
      <c r="G178" s="192">
        <f>'Weekly prices for NSW to 2019'!F31</f>
        <v>151.73314816556001</v>
      </c>
      <c r="H178" s="198">
        <f>'Weekly prices for NSW to 2019'!G31</f>
        <v>119.565652841782</v>
      </c>
      <c r="I178" s="194"/>
      <c r="J178" s="197">
        <f t="shared" si="18"/>
        <v>43422</v>
      </c>
      <c r="K178" s="192">
        <f>'Weekly prices for NSW to 2019'!J31</f>
        <v>2.2732858981008102</v>
      </c>
      <c r="L178" s="192">
        <f>'Weekly prices for NSW to 2019'!H31</f>
        <v>14.9966776364449</v>
      </c>
      <c r="M178" s="198">
        <f>'Weekly prices for NSW to 2019'!I31</f>
        <v>21.843864577306501</v>
      </c>
      <c r="N178" s="194"/>
      <c r="O178" s="194"/>
      <c r="P178" s="194"/>
      <c r="Q178" s="194"/>
      <c r="R178" s="194"/>
      <c r="S178" s="194"/>
      <c r="T178" s="194"/>
      <c r="U178" s="194"/>
      <c r="V178" s="194"/>
      <c r="W178" s="194"/>
      <c r="X178" s="194"/>
      <c r="Y178" s="194"/>
      <c r="Z178" s="194"/>
      <c r="AA178" s="194"/>
      <c r="AB178" s="194"/>
      <c r="AC178" s="194"/>
      <c r="AD178" s="194"/>
      <c r="AE178" s="194"/>
    </row>
    <row r="179" spans="2:31" ht="12" outlineLevel="1" x14ac:dyDescent="0.3">
      <c r="B179" s="194">
        <f t="shared" si="17"/>
        <v>2019</v>
      </c>
      <c r="C179" s="203">
        <f>'Weekly prices for NSW to 2019'!B32</f>
        <v>43429</v>
      </c>
      <c r="D179" s="192">
        <f>'Weekly prices for NSW to 2019'!C32</f>
        <v>126.90485124486401</v>
      </c>
      <c r="E179" s="192">
        <f>'Weekly prices for NSW to 2019'!D32</f>
        <v>131.77720388840601</v>
      </c>
      <c r="F179" s="192">
        <f>'Weekly prices for NSW to 2019'!E32</f>
        <v>144.89040148843301</v>
      </c>
      <c r="G179" s="192">
        <f>'Weekly prices for NSW to 2019'!F32</f>
        <v>150.51910489456699</v>
      </c>
      <c r="H179" s="198">
        <f>'Weekly prices for NSW to 2019'!G32</f>
        <v>120.03031045751599</v>
      </c>
      <c r="I179" s="194"/>
      <c r="J179" s="197">
        <f t="shared" si="18"/>
        <v>43429</v>
      </c>
      <c r="K179" s="192">
        <f>'Weekly prices for NSW to 2019'!J32</f>
        <v>2.3307948311706901</v>
      </c>
      <c r="L179" s="192">
        <f>'Weekly prices for NSW to 2019'!H32</f>
        <v>14.7803053103969</v>
      </c>
      <c r="M179" s="198">
        <f>'Weekly prices for NSW to 2019'!I32</f>
        <v>21.6604727140728</v>
      </c>
      <c r="N179" s="194"/>
      <c r="O179" s="194"/>
      <c r="P179" s="194"/>
      <c r="Q179" s="194"/>
      <c r="R179" s="194"/>
      <c r="S179" s="194"/>
      <c r="T179" s="194"/>
      <c r="U179" s="194"/>
      <c r="V179" s="194"/>
      <c r="W179" s="194"/>
      <c r="X179" s="194"/>
      <c r="Y179" s="194"/>
      <c r="Z179" s="194"/>
      <c r="AA179" s="194"/>
      <c r="AB179" s="194"/>
      <c r="AC179" s="194"/>
      <c r="AD179" s="194"/>
      <c r="AE179" s="194"/>
    </row>
    <row r="180" spans="2:31" ht="12" outlineLevel="1" x14ac:dyDescent="0.3">
      <c r="B180" s="194">
        <f t="shared" si="17"/>
        <v>2019</v>
      </c>
      <c r="C180" s="203">
        <f>'Weekly prices for NSW to 2019'!B33</f>
        <v>43436</v>
      </c>
      <c r="D180" s="192">
        <f>'Weekly prices for NSW to 2019'!C33</f>
        <v>135.04405244787301</v>
      </c>
      <c r="E180" s="192">
        <f>'Weekly prices for NSW to 2019'!D33</f>
        <v>138.27856544290799</v>
      </c>
      <c r="F180" s="192">
        <f>'Weekly prices for NSW to 2019'!E33</f>
        <v>153.429811663045</v>
      </c>
      <c r="G180" s="192">
        <f>'Weekly prices for NSW to 2019'!F33</f>
        <v>159.050756970279</v>
      </c>
      <c r="H180" s="198">
        <f>'Weekly prices for NSW to 2019'!G33</f>
        <v>132.84996279761901</v>
      </c>
      <c r="I180" s="194"/>
      <c r="J180" s="197">
        <f t="shared" si="18"/>
        <v>43436</v>
      </c>
      <c r="K180" s="192">
        <f>'Weekly prices for NSW to 2019'!J33</f>
        <v>2.4566468966699802</v>
      </c>
      <c r="L180" s="192">
        <f>'Weekly prices for NSW to 2019'!H33</f>
        <v>14.485194021915101</v>
      </c>
      <c r="M180" s="198">
        <f>'Weekly prices for NSW to 2019'!I33</f>
        <v>21.427262685168401</v>
      </c>
      <c r="N180" s="194"/>
      <c r="O180" s="194"/>
      <c r="P180" s="194"/>
      <c r="Q180" s="194"/>
      <c r="R180" s="194"/>
      <c r="S180" s="194"/>
      <c r="T180" s="194"/>
      <c r="U180" s="194"/>
      <c r="V180" s="194"/>
      <c r="W180" s="194"/>
      <c r="X180" s="194"/>
      <c r="Y180" s="194"/>
      <c r="Z180" s="194"/>
      <c r="AA180" s="194"/>
      <c r="AB180" s="194"/>
      <c r="AC180" s="194"/>
      <c r="AD180" s="194"/>
      <c r="AE180" s="194"/>
    </row>
    <row r="181" spans="2:31" ht="12" outlineLevel="1" x14ac:dyDescent="0.3">
      <c r="B181" s="194">
        <f t="shared" si="17"/>
        <v>2019</v>
      </c>
      <c r="C181" s="203">
        <f>'Weekly prices for NSW to 2019'!B34</f>
        <v>43443</v>
      </c>
      <c r="D181" s="192">
        <f>'Weekly prices for NSW to 2019'!C34</f>
        <v>137.197611545581</v>
      </c>
      <c r="E181" s="192">
        <f>'Weekly prices for NSW to 2019'!D34</f>
        <v>139.232260073758</v>
      </c>
      <c r="F181" s="192">
        <f>'Weekly prices for NSW to 2019'!E34</f>
        <v>153.769870502613</v>
      </c>
      <c r="G181" s="192">
        <f>'Weekly prices for NSW to 2019'!F34</f>
        <v>159.86747225066401</v>
      </c>
      <c r="H181" s="198">
        <f>'Weekly prices for NSW to 2019'!G34</f>
        <v>136.053223840724</v>
      </c>
      <c r="I181" s="194"/>
      <c r="J181" s="197">
        <f t="shared" si="18"/>
        <v>43443</v>
      </c>
      <c r="K181" s="192">
        <f>'Weekly prices for NSW to 2019'!J34</f>
        <v>2.3777445481063499</v>
      </c>
      <c r="L181" s="192">
        <f>'Weekly prices for NSW to 2019'!H34</f>
        <v>14.499286784752501</v>
      </c>
      <c r="M181" s="198">
        <f>'Weekly prices for NSW to 2019'!I34</f>
        <v>21.395828920648601</v>
      </c>
      <c r="N181" s="194"/>
      <c r="O181" s="194"/>
      <c r="P181" s="194"/>
      <c r="Q181" s="194"/>
      <c r="R181" s="194"/>
      <c r="S181" s="194"/>
      <c r="T181" s="194"/>
      <c r="U181" s="194"/>
      <c r="V181" s="194"/>
      <c r="W181" s="194"/>
      <c r="X181" s="194"/>
      <c r="Y181" s="194"/>
      <c r="Z181" s="194"/>
      <c r="AA181" s="194"/>
      <c r="AB181" s="194"/>
      <c r="AC181" s="194"/>
      <c r="AD181" s="194"/>
      <c r="AE181" s="194"/>
    </row>
    <row r="182" spans="2:31" ht="12" outlineLevel="1" x14ac:dyDescent="0.3">
      <c r="B182" s="194">
        <f t="shared" si="17"/>
        <v>2019</v>
      </c>
      <c r="C182" s="203">
        <f>'Weekly prices for NSW to 2019'!B35</f>
        <v>43450</v>
      </c>
      <c r="D182" s="192">
        <f>'Weekly prices for NSW to 2019'!C35</f>
        <v>126.700449599398</v>
      </c>
      <c r="E182" s="192">
        <f>'Weekly prices for NSW to 2019'!D35</f>
        <v>129.74265609899399</v>
      </c>
      <c r="F182" s="192">
        <f>'Weekly prices for NSW to 2019'!E35</f>
        <v>143.24342191111501</v>
      </c>
      <c r="G182" s="192">
        <f>'Weekly prices for NSW to 2019'!F35</f>
        <v>149.42018543120301</v>
      </c>
      <c r="H182" s="198">
        <f>'Weekly prices for NSW to 2019'!G35</f>
        <v>118.83546130952401</v>
      </c>
      <c r="I182" s="194"/>
      <c r="J182" s="197">
        <f t="shared" si="18"/>
        <v>43450</v>
      </c>
      <c r="K182" s="192">
        <f>'Weekly prices for NSW to 2019'!J35</f>
        <v>2.3132282431405899</v>
      </c>
      <c r="L182" s="192">
        <f>'Weekly prices for NSW to 2019'!H35</f>
        <v>14.8412396481611</v>
      </c>
      <c r="M182" s="198">
        <f>'Weekly prices for NSW to 2019'!I35</f>
        <v>21.7146431755958</v>
      </c>
      <c r="N182" s="194"/>
      <c r="O182" s="194"/>
      <c r="P182" s="194"/>
      <c r="Q182" s="194"/>
      <c r="R182" s="194"/>
      <c r="S182" s="194"/>
      <c r="T182" s="194"/>
      <c r="U182" s="194"/>
      <c r="V182" s="194"/>
      <c r="W182" s="194"/>
      <c r="X182" s="194"/>
      <c r="Y182" s="194"/>
      <c r="Z182" s="194"/>
      <c r="AA182" s="194"/>
      <c r="AB182" s="194"/>
      <c r="AC182" s="194"/>
      <c r="AD182" s="194"/>
      <c r="AE182" s="194"/>
    </row>
    <row r="183" spans="2:31" ht="12" outlineLevel="1" x14ac:dyDescent="0.3">
      <c r="B183" s="194">
        <f t="shared" si="17"/>
        <v>2019</v>
      </c>
      <c r="C183" s="203">
        <f>'Weekly prices for NSW to 2019'!B36</f>
        <v>43457</v>
      </c>
      <c r="D183" s="192">
        <f>'Weekly prices for NSW to 2019'!C36</f>
        <v>118.99653247991</v>
      </c>
      <c r="E183" s="192">
        <f>'Weekly prices for NSW to 2019'!D36</f>
        <v>122.599093871961</v>
      </c>
      <c r="F183" s="192">
        <f>'Weekly prices for NSW to 2019'!E36</f>
        <v>135.65131476171999</v>
      </c>
      <c r="G183" s="192">
        <f>'Weekly prices for NSW to 2019'!F36</f>
        <v>142.09225262234699</v>
      </c>
      <c r="H183" s="198">
        <f>'Weekly prices for NSW to 2019'!G36</f>
        <v>110.35974702381</v>
      </c>
      <c r="I183" s="194"/>
      <c r="J183" s="197">
        <f t="shared" si="18"/>
        <v>43457</v>
      </c>
      <c r="K183" s="192">
        <f>'Weekly prices for NSW to 2019'!J36</f>
        <v>2.25514046215102</v>
      </c>
      <c r="L183" s="192">
        <f>'Weekly prices for NSW to 2019'!H36</f>
        <v>14.8842228837002</v>
      </c>
      <c r="M183" s="198">
        <f>'Weekly prices for NSW to 2019'!I36</f>
        <v>21.679404397653801</v>
      </c>
      <c r="N183" s="194"/>
      <c r="O183" s="194"/>
      <c r="P183" s="194"/>
      <c r="Q183" s="194"/>
      <c r="R183" s="194"/>
      <c r="S183" s="194"/>
      <c r="T183" s="194"/>
      <c r="U183" s="194"/>
      <c r="V183" s="194"/>
      <c r="W183" s="194"/>
      <c r="X183" s="194"/>
      <c r="Y183" s="194"/>
      <c r="Z183" s="194"/>
      <c r="AA183" s="194"/>
      <c r="AB183" s="194"/>
      <c r="AC183" s="194"/>
      <c r="AD183" s="194"/>
      <c r="AE183" s="194"/>
    </row>
    <row r="184" spans="2:31" ht="12" outlineLevel="1" x14ac:dyDescent="0.3">
      <c r="B184" s="194">
        <f t="shared" si="17"/>
        <v>2019</v>
      </c>
      <c r="C184" s="203">
        <f>'Weekly prices for NSW to 2019'!B37</f>
        <v>43464</v>
      </c>
      <c r="D184" s="192">
        <f>'Weekly prices for NSW to 2019'!C37</f>
        <v>116.51246222498</v>
      </c>
      <c r="E184" s="192">
        <f>'Weekly prices for NSW to 2019'!D37</f>
        <v>120.890726025318</v>
      </c>
      <c r="F184" s="192">
        <f>'Weekly prices for NSW to 2019'!E37</f>
        <v>133.69100482298001</v>
      </c>
      <c r="G184" s="192">
        <f>'Weekly prices for NSW to 2019'!F37</f>
        <v>140.04777274269199</v>
      </c>
      <c r="H184" s="198">
        <f>'Weekly prices for NSW to 2019'!G37</f>
        <v>105.899228395062</v>
      </c>
      <c r="I184" s="194"/>
      <c r="J184" s="197">
        <f t="shared" si="18"/>
        <v>43464</v>
      </c>
      <c r="K184" s="192">
        <f>'Weekly prices for NSW to 2019'!J37</f>
        <v>2.23348703093209</v>
      </c>
      <c r="L184" s="192">
        <f>'Weekly prices for NSW to 2019'!H37</f>
        <v>15.000977092444</v>
      </c>
      <c r="M184" s="198">
        <f>'Weekly prices for NSW to 2019'!I37</f>
        <v>21.847692258939102</v>
      </c>
      <c r="N184" s="194"/>
      <c r="O184" s="194"/>
      <c r="P184" s="194"/>
      <c r="Q184" s="194"/>
      <c r="R184" s="194"/>
      <c r="S184" s="194"/>
      <c r="T184" s="194"/>
      <c r="U184" s="194"/>
      <c r="V184" s="194"/>
      <c r="W184" s="194"/>
      <c r="X184" s="194"/>
      <c r="Y184" s="194"/>
      <c r="Z184" s="194"/>
      <c r="AA184" s="194"/>
      <c r="AB184" s="194"/>
      <c r="AC184" s="194"/>
      <c r="AD184" s="194"/>
      <c r="AE184" s="194"/>
    </row>
    <row r="185" spans="2:31" ht="12" outlineLevel="1" x14ac:dyDescent="0.3">
      <c r="B185" s="194">
        <f t="shared" si="17"/>
        <v>2019</v>
      </c>
      <c r="C185" s="203">
        <f>'Weekly prices for NSW to 2019'!B38</f>
        <v>43471</v>
      </c>
      <c r="D185" s="192">
        <f>'Weekly prices for NSW to 2019'!C38</f>
        <v>117.168781000907</v>
      </c>
      <c r="E185" s="192">
        <f>'Weekly prices for NSW to 2019'!D38</f>
        <v>122.954380841786</v>
      </c>
      <c r="F185" s="192">
        <f>'Weekly prices for NSW to 2019'!E38</f>
        <v>135.79679816697501</v>
      </c>
      <c r="G185" s="192">
        <f>'Weekly prices for NSW to 2019'!F38</f>
        <v>142.00476358865001</v>
      </c>
      <c r="H185" s="198">
        <f>'Weekly prices for NSW to 2019'!G38</f>
        <v>121.691910757109</v>
      </c>
      <c r="I185" s="194"/>
      <c r="J185" s="197">
        <f t="shared" si="18"/>
        <v>43471</v>
      </c>
      <c r="K185" s="192">
        <f>'Weekly prices for NSW to 2019'!J38</f>
        <v>2.3062039729278401</v>
      </c>
      <c r="L185" s="192">
        <f>'Weekly prices for NSW to 2019'!H38</f>
        <v>14.5584877737691</v>
      </c>
      <c r="M185" s="198">
        <f>'Weekly prices for NSW to 2019'!I38</f>
        <v>21.667869721363001</v>
      </c>
      <c r="N185" s="194"/>
      <c r="O185" s="194"/>
      <c r="P185" s="194"/>
      <c r="Q185" s="194"/>
      <c r="R185" s="194"/>
      <c r="S185" s="194"/>
      <c r="T185" s="194"/>
      <c r="U185" s="194"/>
      <c r="V185" s="194"/>
      <c r="W185" s="194"/>
      <c r="X185" s="194"/>
      <c r="Y185" s="194"/>
      <c r="Z185" s="194"/>
      <c r="AA185" s="194"/>
      <c r="AB185" s="194"/>
      <c r="AC185" s="194"/>
      <c r="AD185" s="194"/>
      <c r="AE185" s="194"/>
    </row>
    <row r="186" spans="2:31" ht="12" outlineLevel="1" x14ac:dyDescent="0.3">
      <c r="B186" s="194">
        <f t="shared" ref="B186:B249" si="19">YEAR(C186)+(MONTH(C186)&gt;=7)</f>
        <v>2019</v>
      </c>
      <c r="C186" s="203">
        <f>'Weekly prices for NSW to 2019'!B39</f>
        <v>43478</v>
      </c>
      <c r="D186" s="192">
        <f>'Weekly prices for NSW to 2019'!C39</f>
        <v>114.44752169165299</v>
      </c>
      <c r="E186" s="192">
        <f>'Weekly prices for NSW to 2019'!D39</f>
        <v>119.514782819408</v>
      </c>
      <c r="F186" s="192">
        <f>'Weekly prices for NSW to 2019'!E39</f>
        <v>131.95262686675201</v>
      </c>
      <c r="G186" s="192">
        <f>'Weekly prices for NSW to 2019'!F39</f>
        <v>138.536815166102</v>
      </c>
      <c r="H186" s="198">
        <f>'Weekly prices for NSW to 2019'!G39</f>
        <v>100.9</v>
      </c>
      <c r="I186" s="194"/>
      <c r="J186" s="197">
        <f t="shared" ref="J186:J249" si="20">C186</f>
        <v>43478</v>
      </c>
      <c r="K186" s="192">
        <f>'Weekly prices for NSW to 2019'!J39</f>
        <v>2.3319426811987101</v>
      </c>
      <c r="L186" s="192">
        <f>'Weekly prices for NSW to 2019'!H39</f>
        <v>14.5738305044901</v>
      </c>
      <c r="M186" s="198">
        <f>'Weekly prices for NSW to 2019'!I39</f>
        <v>21.298608703988901</v>
      </c>
      <c r="N186" s="194"/>
      <c r="O186" s="194"/>
      <c r="P186" s="194"/>
      <c r="Q186" s="194"/>
      <c r="R186" s="194"/>
      <c r="S186" s="194"/>
      <c r="T186" s="194"/>
      <c r="U186" s="194"/>
      <c r="V186" s="194"/>
      <c r="W186" s="194"/>
      <c r="X186" s="194"/>
      <c r="Y186" s="194"/>
      <c r="Z186" s="194"/>
      <c r="AA186" s="194"/>
      <c r="AB186" s="194"/>
      <c r="AC186" s="194"/>
      <c r="AD186" s="194"/>
      <c r="AE186" s="194"/>
    </row>
    <row r="187" spans="2:31" ht="12" outlineLevel="1" x14ac:dyDescent="0.3">
      <c r="B187" s="194">
        <f t="shared" si="19"/>
        <v>2019</v>
      </c>
      <c r="C187" s="203">
        <f>'Weekly prices for NSW to 2019'!B40</f>
        <v>43485</v>
      </c>
      <c r="D187" s="192">
        <f>'Weekly prices for NSW to 2019'!C40</f>
        <v>126.187786667155</v>
      </c>
      <c r="E187" s="192">
        <f>'Weekly prices for NSW to 2019'!D40</f>
        <v>128.98640280337301</v>
      </c>
      <c r="F187" s="192">
        <f>'Weekly prices for NSW to 2019'!E40</f>
        <v>144.19144722481599</v>
      </c>
      <c r="G187" s="192">
        <f>'Weekly prices for NSW to 2019'!F40</f>
        <v>149.95139723671099</v>
      </c>
      <c r="H187" s="198">
        <f>'Weekly prices for NSW to 2019'!G40</f>
        <v>131.48849557522101</v>
      </c>
      <c r="I187" s="194"/>
      <c r="J187" s="197">
        <f t="shared" si="20"/>
        <v>43485</v>
      </c>
      <c r="K187" s="192">
        <f>'Weekly prices for NSW to 2019'!J40</f>
        <v>2.3716782386368802</v>
      </c>
      <c r="L187" s="192">
        <f>'Weekly prices for NSW to 2019'!H40</f>
        <v>14.8761786857437</v>
      </c>
      <c r="M187" s="198">
        <f>'Weekly prices for NSW to 2019'!I40</f>
        <v>21.858804872843901</v>
      </c>
      <c r="N187" s="194"/>
      <c r="O187" s="194"/>
      <c r="P187" s="194"/>
      <c r="Q187" s="194"/>
      <c r="R187" s="194"/>
      <c r="S187" s="194"/>
      <c r="T187" s="194"/>
      <c r="U187" s="194"/>
      <c r="V187" s="194"/>
      <c r="W187" s="194"/>
      <c r="X187" s="194"/>
      <c r="Y187" s="194"/>
      <c r="Z187" s="194"/>
      <c r="AA187" s="194"/>
      <c r="AB187" s="194"/>
      <c r="AC187" s="194"/>
      <c r="AD187" s="194"/>
      <c r="AE187" s="194"/>
    </row>
    <row r="188" spans="2:31" ht="12" outlineLevel="1" x14ac:dyDescent="0.3">
      <c r="B188" s="194">
        <f t="shared" si="19"/>
        <v>2019</v>
      </c>
      <c r="C188" s="203">
        <f>'Weekly prices for NSW to 2019'!B41</f>
        <v>43492</v>
      </c>
      <c r="D188" s="192">
        <f>'Weekly prices for NSW to 2019'!C41</f>
        <v>130.904758771041</v>
      </c>
      <c r="E188" s="192">
        <f>'Weekly prices for NSW to 2019'!D41</f>
        <v>133.064010931708</v>
      </c>
      <c r="F188" s="192">
        <f>'Weekly prices for NSW to 2019'!E41</f>
        <v>147.120208346347</v>
      </c>
      <c r="G188" s="192">
        <f>'Weekly prices for NSW to 2019'!F41</f>
        <v>153.47053527395801</v>
      </c>
      <c r="H188" s="198">
        <f>'Weekly prices for NSW to 2019'!G41</f>
        <v>126.319552568218</v>
      </c>
      <c r="I188" s="194"/>
      <c r="J188" s="197">
        <f t="shared" si="20"/>
        <v>43492</v>
      </c>
      <c r="K188" s="192">
        <f>'Weekly prices for NSW to 2019'!J41</f>
        <v>2.28632113158007</v>
      </c>
      <c r="L188" s="192">
        <f>'Weekly prices for NSW to 2019'!H41</f>
        <v>14.4736238139339</v>
      </c>
      <c r="M188" s="198">
        <f>'Weekly prices for NSW to 2019'!I41</f>
        <v>21.4258833917762</v>
      </c>
      <c r="N188" s="194"/>
      <c r="O188" s="194"/>
      <c r="P188" s="194"/>
      <c r="Q188" s="194"/>
      <c r="R188" s="194"/>
      <c r="S188" s="194"/>
      <c r="T188" s="194"/>
      <c r="U188" s="194"/>
      <c r="V188" s="194"/>
      <c r="W188" s="194"/>
      <c r="X188" s="194"/>
      <c r="Y188" s="194"/>
      <c r="Z188" s="194"/>
      <c r="AA188" s="194"/>
      <c r="AB188" s="194"/>
      <c r="AC188" s="194"/>
      <c r="AD188" s="194"/>
      <c r="AE188" s="194"/>
    </row>
    <row r="189" spans="2:31" ht="12" outlineLevel="1" x14ac:dyDescent="0.3">
      <c r="B189" s="194">
        <f t="shared" si="19"/>
        <v>2019</v>
      </c>
      <c r="C189" s="203">
        <f>'Weekly prices for NSW to 2019'!B42</f>
        <v>43499</v>
      </c>
      <c r="D189" s="192">
        <f>'Weekly prices for NSW to 2019'!C42</f>
        <v>122.873447925002</v>
      </c>
      <c r="E189" s="192">
        <f>'Weekly prices for NSW to 2019'!D42</f>
        <v>125.38561420193101</v>
      </c>
      <c r="F189" s="192">
        <f>'Weekly prices for NSW to 2019'!E42</f>
        <v>138.63998383825</v>
      </c>
      <c r="G189" s="192">
        <f>'Weekly prices for NSW to 2019'!F42</f>
        <v>145.21995678786601</v>
      </c>
      <c r="H189" s="198">
        <f>'Weekly prices for NSW to 2019'!G42</f>
        <v>122.144129129129</v>
      </c>
      <c r="I189" s="194"/>
      <c r="J189" s="197">
        <f t="shared" si="20"/>
        <v>43499</v>
      </c>
      <c r="K189" s="192">
        <f>'Weekly prices for NSW to 2019'!J42</f>
        <v>2.1427726704465799</v>
      </c>
      <c r="L189" s="192">
        <f>'Weekly prices for NSW to 2019'!H42</f>
        <v>14.866236877864401</v>
      </c>
      <c r="M189" s="198">
        <f>'Weekly prices for NSW to 2019'!I42</f>
        <v>21.555978685212999</v>
      </c>
      <c r="N189" s="194"/>
      <c r="O189" s="194"/>
      <c r="P189" s="194"/>
      <c r="Q189" s="194"/>
      <c r="R189" s="194"/>
      <c r="S189" s="194"/>
      <c r="T189" s="194"/>
      <c r="U189" s="194"/>
      <c r="V189" s="194"/>
      <c r="W189" s="194"/>
      <c r="X189" s="194"/>
      <c r="Y189" s="194"/>
      <c r="Z189" s="194"/>
      <c r="AA189" s="194"/>
      <c r="AB189" s="194"/>
      <c r="AC189" s="194"/>
      <c r="AD189" s="194"/>
      <c r="AE189" s="194"/>
    </row>
    <row r="190" spans="2:31" ht="12" outlineLevel="1" x14ac:dyDescent="0.3">
      <c r="B190" s="194">
        <f t="shared" si="19"/>
        <v>2019</v>
      </c>
      <c r="C190" s="203">
        <f>'Weekly prices for NSW to 2019'!B43</f>
        <v>43506</v>
      </c>
      <c r="D190" s="192">
        <f>'Weekly prices for NSW to 2019'!C43</f>
        <v>120.514148127475</v>
      </c>
      <c r="E190" s="192">
        <f>'Weekly prices for NSW to 2019'!D43</f>
        <v>123.28185670677701</v>
      </c>
      <c r="F190" s="192">
        <f>'Weekly prices for NSW to 2019'!E43</f>
        <v>137.34554842356201</v>
      </c>
      <c r="G190" s="192">
        <f>'Weekly prices for NSW to 2019'!F43</f>
        <v>143.48660431526699</v>
      </c>
      <c r="H190" s="198">
        <f>'Weekly prices for NSW to 2019'!G43</f>
        <v>123.580138169257</v>
      </c>
      <c r="I190" s="194"/>
      <c r="J190" s="197">
        <f t="shared" si="20"/>
        <v>43506</v>
      </c>
      <c r="K190" s="192">
        <f>'Weekly prices for NSW to 2019'!J43</f>
        <v>2.1113628181534301</v>
      </c>
      <c r="L190" s="192">
        <f>'Weekly prices for NSW to 2019'!H43</f>
        <v>14.991802016503801</v>
      </c>
      <c r="M190" s="198">
        <f>'Weekly prices for NSW to 2019'!I43</f>
        <v>21.755897099966099</v>
      </c>
      <c r="N190" s="194"/>
      <c r="O190" s="194"/>
      <c r="P190" s="194"/>
      <c r="Q190" s="194"/>
      <c r="R190" s="194"/>
      <c r="S190" s="194"/>
      <c r="T190" s="194"/>
      <c r="U190" s="194"/>
      <c r="V190" s="194"/>
      <c r="W190" s="194"/>
      <c r="X190" s="194"/>
      <c r="Y190" s="194"/>
      <c r="Z190" s="194"/>
      <c r="AA190" s="194"/>
      <c r="AB190" s="194"/>
      <c r="AC190" s="194"/>
      <c r="AD190" s="194"/>
      <c r="AE190" s="194"/>
    </row>
    <row r="191" spans="2:31" ht="12" outlineLevel="1" x14ac:dyDescent="0.3">
      <c r="B191" s="194">
        <f t="shared" si="19"/>
        <v>2019</v>
      </c>
      <c r="C191" s="203">
        <f>'Weekly prices for NSW to 2019'!B44</f>
        <v>43513</v>
      </c>
      <c r="D191" s="192">
        <f>'Weekly prices for NSW to 2019'!C44</f>
        <v>135.842511714978</v>
      </c>
      <c r="E191" s="192">
        <f>'Weekly prices for NSW to 2019'!D44</f>
        <v>137.94241789179699</v>
      </c>
      <c r="F191" s="192">
        <f>'Weekly prices for NSW to 2019'!E44</f>
        <v>152.57576019074099</v>
      </c>
      <c r="G191" s="192">
        <f>'Weekly prices for NSW to 2019'!F44</f>
        <v>158.355175009829</v>
      </c>
      <c r="H191" s="198">
        <f>'Weekly prices for NSW to 2019'!G44</f>
        <v>142.33236607142899</v>
      </c>
      <c r="I191" s="194"/>
      <c r="J191" s="197">
        <f t="shared" si="20"/>
        <v>43513</v>
      </c>
      <c r="K191" s="192">
        <f>'Weekly prices for NSW to 2019'!J44</f>
        <v>2.3573175154825501</v>
      </c>
      <c r="L191" s="192">
        <f>'Weekly prices for NSW to 2019'!H44</f>
        <v>14.462804921340499</v>
      </c>
      <c r="M191" s="198">
        <f>'Weekly prices for NSW to 2019'!I44</f>
        <v>21.359206543892899</v>
      </c>
      <c r="N191" s="194"/>
      <c r="O191" s="194"/>
      <c r="P191" s="194"/>
      <c r="Q191" s="194"/>
      <c r="R191" s="194"/>
      <c r="S191" s="194"/>
      <c r="T191" s="194"/>
      <c r="U191" s="194"/>
      <c r="V191" s="194"/>
      <c r="W191" s="194"/>
      <c r="X191" s="194"/>
      <c r="Y191" s="194"/>
      <c r="Z191" s="194"/>
      <c r="AA191" s="194"/>
      <c r="AB191" s="194"/>
      <c r="AC191" s="194"/>
      <c r="AD191" s="194"/>
      <c r="AE191" s="194"/>
    </row>
    <row r="192" spans="2:31" ht="12" outlineLevel="1" x14ac:dyDescent="0.3">
      <c r="B192" s="194">
        <f t="shared" si="19"/>
        <v>2019</v>
      </c>
      <c r="C192" s="203">
        <f>'Weekly prices for NSW to 2019'!B45</f>
        <v>43520</v>
      </c>
      <c r="D192" s="192">
        <f>'Weekly prices for NSW to 2019'!C45</f>
        <v>131.306273595249</v>
      </c>
      <c r="E192" s="192">
        <f>'Weekly prices for NSW to 2019'!D45</f>
        <v>133.65012379367701</v>
      </c>
      <c r="F192" s="192">
        <f>'Weekly prices for NSW to 2019'!E45</f>
        <v>147.00465083352</v>
      </c>
      <c r="G192" s="192">
        <f>'Weekly prices for NSW to 2019'!F45</f>
        <v>153.391649674771</v>
      </c>
      <c r="H192" s="198">
        <f>'Weekly prices for NSW to 2019'!G45</f>
        <v>132.73494623655901</v>
      </c>
      <c r="I192" s="194"/>
      <c r="J192" s="197">
        <f t="shared" si="20"/>
        <v>43520</v>
      </c>
      <c r="K192" s="192">
        <f>'Weekly prices for NSW to 2019'!J45</f>
        <v>2.2151955425071601</v>
      </c>
      <c r="L192" s="192">
        <f>'Weekly prices for NSW to 2019'!H45</f>
        <v>14.732642940065601</v>
      </c>
      <c r="M192" s="198">
        <f>'Weekly prices for NSW to 2019'!I45</f>
        <v>21.460593421423301</v>
      </c>
      <c r="N192" s="194"/>
      <c r="O192" s="194"/>
      <c r="P192" s="194"/>
      <c r="Q192" s="194"/>
      <c r="R192" s="194"/>
      <c r="S192" s="194"/>
      <c r="T192" s="194"/>
      <c r="U192" s="194"/>
      <c r="V192" s="194"/>
      <c r="W192" s="194"/>
      <c r="X192" s="194"/>
      <c r="Y192" s="194"/>
      <c r="Z192" s="194"/>
      <c r="AA192" s="194"/>
      <c r="AB192" s="194"/>
      <c r="AC192" s="194"/>
      <c r="AD192" s="194"/>
      <c r="AE192" s="194"/>
    </row>
    <row r="193" spans="2:31" ht="12" outlineLevel="1" x14ac:dyDescent="0.3">
      <c r="B193" s="194">
        <f t="shared" si="19"/>
        <v>2019</v>
      </c>
      <c r="C193" s="203">
        <f>'Weekly prices for NSW to 2019'!B46</f>
        <v>43527</v>
      </c>
      <c r="D193" s="192">
        <f>'Weekly prices for NSW to 2019'!C46</f>
        <v>125.192133972666</v>
      </c>
      <c r="E193" s="192">
        <f>'Weekly prices for NSW to 2019'!D46</f>
        <v>127.99641847824</v>
      </c>
      <c r="F193" s="192">
        <f>'Weekly prices for NSW to 2019'!E46</f>
        <v>141.63469800473601</v>
      </c>
      <c r="G193" s="192">
        <f>'Weekly prices for NSW to 2019'!F46</f>
        <v>148.04761959574699</v>
      </c>
      <c r="H193" s="198">
        <f>'Weekly prices for NSW to 2019'!G46</f>
        <v>128.76395833333299</v>
      </c>
      <c r="I193" s="194"/>
      <c r="J193" s="197">
        <f t="shared" si="20"/>
        <v>43527</v>
      </c>
      <c r="K193" s="192">
        <f>'Weekly prices for NSW to 2019'!J46</f>
        <v>2.20773686989794</v>
      </c>
      <c r="L193" s="192">
        <f>'Weekly prices for NSW to 2019'!H46</f>
        <v>15.351302390614601</v>
      </c>
      <c r="M193" s="198">
        <f>'Weekly prices for NSW to 2019'!I46</f>
        <v>22.071394534182701</v>
      </c>
      <c r="N193" s="194"/>
      <c r="O193" s="194"/>
      <c r="P193" s="194"/>
      <c r="Q193" s="194"/>
      <c r="R193" s="194"/>
      <c r="S193" s="194"/>
      <c r="T193" s="194"/>
      <c r="U193" s="194"/>
      <c r="V193" s="194"/>
      <c r="W193" s="194"/>
      <c r="X193" s="194"/>
      <c r="Y193" s="194"/>
      <c r="Z193" s="194"/>
      <c r="AA193" s="194"/>
      <c r="AB193" s="194"/>
      <c r="AC193" s="194"/>
      <c r="AD193" s="194"/>
      <c r="AE193" s="194"/>
    </row>
    <row r="194" spans="2:31" ht="12" outlineLevel="1" x14ac:dyDescent="0.3">
      <c r="B194" s="194">
        <f t="shared" si="19"/>
        <v>2019</v>
      </c>
      <c r="C194" s="203">
        <f>'Weekly prices for NSW to 2019'!B47</f>
        <v>43534</v>
      </c>
      <c r="D194" s="192">
        <f>'Weekly prices for NSW to 2019'!C47</f>
        <v>131.342521638215</v>
      </c>
      <c r="E194" s="192">
        <f>'Weekly prices for NSW to 2019'!D47</f>
        <v>134.268755544854</v>
      </c>
      <c r="F194" s="192">
        <f>'Weekly prices for NSW to 2019'!E47</f>
        <v>149.31037568586601</v>
      </c>
      <c r="G194" s="192">
        <f>'Weekly prices for NSW to 2019'!F47</f>
        <v>154.879297085785</v>
      </c>
      <c r="H194" s="198">
        <f>'Weekly prices for NSW to 2019'!G47</f>
        <v>140.53480392156899</v>
      </c>
      <c r="I194" s="194"/>
      <c r="J194" s="197">
        <f t="shared" si="20"/>
        <v>43534</v>
      </c>
      <c r="K194" s="192">
        <f>'Weekly prices for NSW to 2019'!J47</f>
        <v>2.35698473728652</v>
      </c>
      <c r="L194" s="192">
        <f>'Weekly prices for NSW to 2019'!H47</f>
        <v>14.9350454695614</v>
      </c>
      <c r="M194" s="198">
        <f>'Weekly prices for NSW to 2019'!I47</f>
        <v>21.940256729531001</v>
      </c>
      <c r="N194" s="194"/>
      <c r="O194" s="194"/>
      <c r="P194" s="194"/>
      <c r="Q194" s="194"/>
      <c r="R194" s="194"/>
      <c r="S194" s="194"/>
      <c r="T194" s="194"/>
      <c r="U194" s="194"/>
      <c r="V194" s="194"/>
      <c r="W194" s="194"/>
      <c r="X194" s="194"/>
      <c r="Y194" s="194"/>
      <c r="Z194" s="194"/>
      <c r="AA194" s="194"/>
      <c r="AB194" s="194"/>
      <c r="AC194" s="194"/>
      <c r="AD194" s="194"/>
      <c r="AE194" s="194"/>
    </row>
    <row r="195" spans="2:31" ht="12" outlineLevel="1" x14ac:dyDescent="0.3">
      <c r="B195" s="194">
        <f t="shared" si="19"/>
        <v>2019</v>
      </c>
      <c r="C195" s="203">
        <f>'Weekly prices for NSW to 2019'!B48</f>
        <v>43541</v>
      </c>
      <c r="D195" s="192">
        <f>'Weekly prices for NSW to 2019'!C48</f>
        <v>141.68061741294599</v>
      </c>
      <c r="E195" s="192">
        <f>'Weekly prices for NSW to 2019'!D48</f>
        <v>143.84586774381501</v>
      </c>
      <c r="F195" s="192">
        <f>'Weekly prices for NSW to 2019'!E48</f>
        <v>158.299646268647</v>
      </c>
      <c r="G195" s="192">
        <f>'Weekly prices for NSW to 2019'!F48</f>
        <v>164.412201040214</v>
      </c>
      <c r="H195" s="198">
        <f>'Weekly prices for NSW to 2019'!G48</f>
        <v>151.62222222222201</v>
      </c>
      <c r="I195" s="194"/>
      <c r="J195" s="197">
        <f t="shared" si="20"/>
        <v>43541</v>
      </c>
      <c r="K195" s="192">
        <f>'Weekly prices for NSW to 2019'!J48</f>
        <v>2.4527640698173601</v>
      </c>
      <c r="L195" s="192">
        <f>'Weekly prices for NSW to 2019'!H48</f>
        <v>14.640283137082299</v>
      </c>
      <c r="M195" s="198">
        <f>'Weekly prices for NSW to 2019'!I48</f>
        <v>21.495446891695401</v>
      </c>
      <c r="N195" s="194"/>
      <c r="O195" s="194"/>
      <c r="P195" s="194"/>
      <c r="Q195" s="194"/>
      <c r="R195" s="194"/>
      <c r="S195" s="194"/>
      <c r="T195" s="194"/>
      <c r="U195" s="194"/>
      <c r="V195" s="194"/>
      <c r="W195" s="194"/>
      <c r="X195" s="194"/>
      <c r="Y195" s="194"/>
      <c r="Z195" s="194"/>
      <c r="AA195" s="194"/>
      <c r="AB195" s="194"/>
      <c r="AC195" s="194"/>
      <c r="AD195" s="194"/>
      <c r="AE195" s="194"/>
    </row>
    <row r="196" spans="2:31" ht="12" outlineLevel="1" x14ac:dyDescent="0.3">
      <c r="B196" s="194">
        <f t="shared" si="19"/>
        <v>2019</v>
      </c>
      <c r="C196" s="203">
        <f>'Weekly prices for NSW to 2019'!B49</f>
        <v>43548</v>
      </c>
      <c r="D196" s="192">
        <f>'Weekly prices for NSW to 2019'!C49</f>
        <v>140.27744202588099</v>
      </c>
      <c r="E196" s="192">
        <f>'Weekly prices for NSW to 2019'!D49</f>
        <v>142.573342481228</v>
      </c>
      <c r="F196" s="192">
        <f>'Weekly prices for NSW to 2019'!E49</f>
        <v>155.82450691135901</v>
      </c>
      <c r="G196" s="192">
        <f>'Weekly prices for NSW to 2019'!F49</f>
        <v>162.299330241885</v>
      </c>
      <c r="H196" s="198">
        <f>'Weekly prices for NSW to 2019'!G49</f>
        <v>142.20320627802701</v>
      </c>
      <c r="I196" s="194"/>
      <c r="J196" s="197">
        <f t="shared" si="20"/>
        <v>43548</v>
      </c>
      <c r="K196" s="192">
        <f>'Weekly prices for NSW to 2019'!J49</f>
        <v>2.2479222145287401</v>
      </c>
      <c r="L196" s="192">
        <f>'Weekly prices for NSW to 2019'!H49</f>
        <v>14.4477841451882</v>
      </c>
      <c r="M196" s="198">
        <f>'Weekly prices for NSW to 2019'!I49</f>
        <v>21.288401615459399</v>
      </c>
      <c r="N196" s="194"/>
      <c r="O196" s="194"/>
      <c r="P196" s="194"/>
      <c r="Q196" s="194"/>
      <c r="R196" s="194"/>
      <c r="S196" s="194"/>
      <c r="T196" s="194"/>
      <c r="U196" s="194"/>
      <c r="V196" s="194"/>
      <c r="W196" s="194"/>
      <c r="X196" s="194"/>
      <c r="Y196" s="194"/>
      <c r="Z196" s="194"/>
      <c r="AA196" s="194"/>
      <c r="AB196" s="194"/>
      <c r="AC196" s="194"/>
      <c r="AD196" s="194"/>
      <c r="AE196" s="194"/>
    </row>
    <row r="197" spans="2:31" ht="12" outlineLevel="1" x14ac:dyDescent="0.3">
      <c r="B197" s="194">
        <f t="shared" si="19"/>
        <v>2019</v>
      </c>
      <c r="C197" s="203">
        <f>'Weekly prices for NSW to 2019'!B50</f>
        <v>43555</v>
      </c>
      <c r="D197" s="192">
        <f>'Weekly prices for NSW to 2019'!C50</f>
        <v>137.39418546512101</v>
      </c>
      <c r="E197" s="192">
        <f>'Weekly prices for NSW to 2019'!D50</f>
        <v>139.897234487643</v>
      </c>
      <c r="F197" s="192">
        <f>'Weekly prices for NSW to 2019'!E50</f>
        <v>153.00342392685801</v>
      </c>
      <c r="G197" s="192">
        <f>'Weekly prices for NSW to 2019'!F50</f>
        <v>159.34998648953101</v>
      </c>
      <c r="H197" s="198">
        <f>'Weekly prices for NSW to 2019'!G50</f>
        <v>140.68577981651401</v>
      </c>
      <c r="I197" s="194"/>
      <c r="J197" s="197">
        <f t="shared" si="20"/>
        <v>43555</v>
      </c>
      <c r="K197" s="192">
        <f>'Weekly prices for NSW to 2019'!J50</f>
        <v>2.3371312932148101</v>
      </c>
      <c r="L197" s="192">
        <f>'Weekly prices for NSW to 2019'!H50</f>
        <v>14.5827900741058</v>
      </c>
      <c r="M197" s="198">
        <f>'Weekly prices for NSW to 2019'!I50</f>
        <v>21.347569181643902</v>
      </c>
      <c r="N197" s="194"/>
      <c r="O197" s="194"/>
      <c r="P197" s="194"/>
      <c r="Q197" s="194"/>
      <c r="R197" s="194"/>
      <c r="S197" s="194"/>
      <c r="T197" s="194"/>
      <c r="U197" s="194"/>
      <c r="V197" s="194"/>
      <c r="W197" s="194"/>
      <c r="X197" s="194"/>
      <c r="Y197" s="194"/>
      <c r="Z197" s="194"/>
      <c r="AA197" s="194"/>
      <c r="AB197" s="194"/>
      <c r="AC197" s="194"/>
      <c r="AD197" s="194"/>
      <c r="AE197" s="194"/>
    </row>
    <row r="198" spans="2:31" ht="12" outlineLevel="1" x14ac:dyDescent="0.3">
      <c r="B198" s="194">
        <f t="shared" si="19"/>
        <v>2019</v>
      </c>
      <c r="C198" s="203">
        <f>'Weekly prices for NSW to 2019'!B51</f>
        <v>43562</v>
      </c>
      <c r="D198" s="192">
        <f>'Weekly prices for NSW to 2019'!C51</f>
        <v>137.07638174107899</v>
      </c>
      <c r="E198" s="192">
        <f>'Weekly prices for NSW to 2019'!D51</f>
        <v>139.79450924033</v>
      </c>
      <c r="F198" s="192">
        <f>'Weekly prices for NSW to 2019'!E51</f>
        <v>153.38131711952201</v>
      </c>
      <c r="G198" s="192">
        <f>'Weekly prices for NSW to 2019'!F51</f>
        <v>159.494159622898</v>
      </c>
      <c r="H198" s="198">
        <f>'Weekly prices for NSW to 2019'!G51</f>
        <v>140.95122324158999</v>
      </c>
      <c r="I198" s="194"/>
      <c r="J198" s="197">
        <f t="shared" si="20"/>
        <v>43562</v>
      </c>
      <c r="K198" s="192">
        <f>'Weekly prices for NSW to 2019'!J51</f>
        <v>2.2902348810226498</v>
      </c>
      <c r="L198" s="192">
        <f>'Weekly prices for NSW to 2019'!H51</f>
        <v>14.8140811458449</v>
      </c>
      <c r="M198" s="198">
        <f>'Weekly prices for NSW to 2019'!I51</f>
        <v>21.4869641915285</v>
      </c>
      <c r="N198" s="194"/>
      <c r="O198" s="194"/>
      <c r="P198" s="194"/>
      <c r="Q198" s="194"/>
      <c r="R198" s="194"/>
      <c r="S198" s="194"/>
      <c r="T198" s="194"/>
      <c r="U198" s="194"/>
      <c r="V198" s="194"/>
      <c r="W198" s="194"/>
      <c r="X198" s="194"/>
      <c r="Y198" s="194"/>
      <c r="Z198" s="194"/>
      <c r="AA198" s="194"/>
      <c r="AB198" s="194"/>
      <c r="AC198" s="194"/>
      <c r="AD198" s="194"/>
      <c r="AE198" s="194"/>
    </row>
    <row r="199" spans="2:31" ht="12" outlineLevel="1" x14ac:dyDescent="0.3">
      <c r="B199" s="194">
        <f t="shared" si="19"/>
        <v>2019</v>
      </c>
      <c r="C199" s="203">
        <f>'Weekly prices for NSW to 2019'!B52</f>
        <v>43569</v>
      </c>
      <c r="D199" s="192">
        <f>'Weekly prices for NSW to 2019'!C52</f>
        <v>147.42061142382599</v>
      </c>
      <c r="E199" s="192">
        <f>'Weekly prices for NSW to 2019'!D52</f>
        <v>149.605120575103</v>
      </c>
      <c r="F199" s="192">
        <f>'Weekly prices for NSW to 2019'!E52</f>
        <v>164.08924286785901</v>
      </c>
      <c r="G199" s="192">
        <f>'Weekly prices for NSW to 2019'!F52</f>
        <v>170.28381196967001</v>
      </c>
      <c r="H199" s="198">
        <f>'Weekly prices for NSW to 2019'!G52</f>
        <v>151.34307832422601</v>
      </c>
      <c r="I199" s="194"/>
      <c r="J199" s="197">
        <f t="shared" si="20"/>
        <v>43569</v>
      </c>
      <c r="K199" s="192">
        <f>'Weekly prices for NSW to 2019'!J52</f>
        <v>2.4635739420456</v>
      </c>
      <c r="L199" s="192">
        <f>'Weekly prices for NSW to 2019'!H52</f>
        <v>14.627035287881499</v>
      </c>
      <c r="M199" s="198">
        <f>'Weekly prices for NSW to 2019'!I52</f>
        <v>21.4606516471367</v>
      </c>
      <c r="N199" s="194"/>
      <c r="O199" s="194"/>
      <c r="P199" s="194"/>
      <c r="Q199" s="194"/>
      <c r="R199" s="194"/>
      <c r="S199" s="194"/>
      <c r="T199" s="194"/>
      <c r="U199" s="194"/>
      <c r="V199" s="194"/>
      <c r="W199" s="194"/>
      <c r="X199" s="194"/>
      <c r="Y199" s="194"/>
      <c r="Z199" s="194"/>
      <c r="AA199" s="194"/>
      <c r="AB199" s="194"/>
      <c r="AC199" s="194"/>
      <c r="AD199" s="194"/>
      <c r="AE199" s="194"/>
    </row>
    <row r="200" spans="2:31" ht="12" outlineLevel="1" x14ac:dyDescent="0.3">
      <c r="B200" s="194">
        <f t="shared" si="19"/>
        <v>2019</v>
      </c>
      <c r="C200" s="203">
        <f>'Weekly prices for NSW to 2019'!B53</f>
        <v>43576</v>
      </c>
      <c r="D200" s="192">
        <f>'Weekly prices for NSW to 2019'!C53</f>
        <v>146.31011478405</v>
      </c>
      <c r="E200" s="192">
        <f>'Weekly prices for NSW to 2019'!D53</f>
        <v>148.69832808157801</v>
      </c>
      <c r="F200" s="192">
        <f>'Weekly prices for NSW to 2019'!E53</f>
        <v>162.21307196282501</v>
      </c>
      <c r="G200" s="192">
        <f>'Weekly prices for NSW to 2019'!F53</f>
        <v>168.64168549895101</v>
      </c>
      <c r="H200" s="198">
        <f>'Weekly prices for NSW to 2019'!G53</f>
        <v>146.90505952381</v>
      </c>
      <c r="I200" s="194"/>
      <c r="J200" s="197">
        <f t="shared" si="20"/>
        <v>43576</v>
      </c>
      <c r="K200" s="192">
        <f>'Weekly prices for NSW to 2019'!J53</f>
        <v>2.2051310884096198</v>
      </c>
      <c r="L200" s="192">
        <f>'Weekly prices for NSW to 2019'!H53</f>
        <v>14.723778982360701</v>
      </c>
      <c r="M200" s="198">
        <f>'Weekly prices for NSW to 2019'!I53</f>
        <v>21.463223685292402</v>
      </c>
      <c r="N200" s="194"/>
      <c r="O200" s="194"/>
      <c r="P200" s="194"/>
      <c r="Q200" s="194"/>
      <c r="R200" s="194"/>
      <c r="S200" s="194"/>
      <c r="T200" s="194"/>
      <c r="U200" s="194"/>
      <c r="V200" s="194"/>
      <c r="W200" s="194"/>
      <c r="X200" s="194"/>
      <c r="Y200" s="194"/>
      <c r="Z200" s="194"/>
      <c r="AA200" s="194"/>
      <c r="AB200" s="194"/>
      <c r="AC200" s="194"/>
      <c r="AD200" s="194"/>
      <c r="AE200" s="194"/>
    </row>
    <row r="201" spans="2:31" ht="12" outlineLevel="1" x14ac:dyDescent="0.3">
      <c r="B201" s="194">
        <f t="shared" si="19"/>
        <v>2019</v>
      </c>
      <c r="C201" s="203">
        <f>'Weekly prices for NSW to 2019'!B54</f>
        <v>43583</v>
      </c>
      <c r="D201" s="192">
        <f>'Weekly prices for NSW to 2019'!C54</f>
        <v>143.196564815953</v>
      </c>
      <c r="E201" s="192">
        <f>'Weekly prices for NSW to 2019'!D54</f>
        <v>146.10510665868</v>
      </c>
      <c r="F201" s="192">
        <f>'Weekly prices for NSW to 2019'!E54</f>
        <v>159.83320786958899</v>
      </c>
      <c r="G201" s="192">
        <f>'Weekly prices for NSW to 2019'!F54</f>
        <v>166.084915878109</v>
      </c>
      <c r="H201" s="198">
        <f>'Weekly prices for NSW to 2019'!G54</f>
        <v>147.113541666667</v>
      </c>
      <c r="I201" s="194"/>
      <c r="J201" s="197">
        <f t="shared" si="20"/>
        <v>43583</v>
      </c>
      <c r="K201" s="192">
        <f>'Weekly prices for NSW to 2019'!J54</f>
        <v>2.2498281573239902</v>
      </c>
      <c r="L201" s="192">
        <f>'Weekly prices for NSW to 2019'!H54</f>
        <v>15.0439446834646</v>
      </c>
      <c r="M201" s="198">
        <f>'Weekly prices for NSW to 2019'!I54</f>
        <v>21.770938515466401</v>
      </c>
      <c r="N201" s="194"/>
      <c r="O201" s="194"/>
      <c r="P201" s="194"/>
      <c r="Q201" s="194"/>
      <c r="R201" s="194"/>
      <c r="S201" s="194"/>
      <c r="T201" s="194"/>
      <c r="U201" s="194"/>
      <c r="V201" s="194"/>
      <c r="W201" s="194"/>
      <c r="X201" s="194"/>
      <c r="Y201" s="194"/>
      <c r="Z201" s="194"/>
      <c r="AA201" s="194"/>
      <c r="AB201" s="194"/>
      <c r="AC201" s="194"/>
      <c r="AD201" s="194"/>
      <c r="AE201" s="194"/>
    </row>
    <row r="202" spans="2:31" ht="12" outlineLevel="1" x14ac:dyDescent="0.3">
      <c r="B202" s="194">
        <f t="shared" si="19"/>
        <v>2019</v>
      </c>
      <c r="C202" s="203">
        <f>'Weekly prices for NSW to 2019'!B55</f>
        <v>43590</v>
      </c>
      <c r="D202" s="192">
        <f>'Weekly prices for NSW to 2019'!C55</f>
        <v>139.403098936997</v>
      </c>
      <c r="E202" s="192">
        <f>'Weekly prices for NSW to 2019'!D55</f>
        <v>142.19799729325399</v>
      </c>
      <c r="F202" s="192">
        <f>'Weekly prices for NSW to 2019'!E55</f>
        <v>156.127433484199</v>
      </c>
      <c r="G202" s="192">
        <f>'Weekly prices for NSW to 2019'!F55</f>
        <v>161.96046477095399</v>
      </c>
      <c r="H202" s="198">
        <f>'Weekly prices for NSW to 2019'!G55</f>
        <v>143.232589285714</v>
      </c>
      <c r="I202" s="194"/>
      <c r="J202" s="197">
        <f t="shared" si="20"/>
        <v>43590</v>
      </c>
      <c r="K202" s="192">
        <f>'Weekly prices for NSW to 2019'!J55</f>
        <v>2.2704903097494098</v>
      </c>
      <c r="L202" s="192">
        <f>'Weekly prices for NSW to 2019'!H55</f>
        <v>15.0411785089555</v>
      </c>
      <c r="M202" s="198">
        <f>'Weekly prices for NSW to 2019'!I55</f>
        <v>21.717146742717901</v>
      </c>
      <c r="N202" s="194"/>
      <c r="O202" s="194"/>
      <c r="P202" s="194"/>
      <c r="Q202" s="194"/>
      <c r="R202" s="194"/>
      <c r="S202" s="194"/>
      <c r="T202" s="194"/>
      <c r="U202" s="194"/>
      <c r="V202" s="194"/>
      <c r="W202" s="194"/>
      <c r="X202" s="194"/>
      <c r="Y202" s="194"/>
      <c r="Z202" s="194"/>
      <c r="AA202" s="194"/>
      <c r="AB202" s="194"/>
      <c r="AC202" s="194"/>
      <c r="AD202" s="194"/>
      <c r="AE202" s="194"/>
    </row>
    <row r="203" spans="2:31" ht="12" outlineLevel="1" x14ac:dyDescent="0.3">
      <c r="B203" s="194">
        <f t="shared" si="19"/>
        <v>2019</v>
      </c>
      <c r="C203" s="203">
        <f>'Weekly prices for NSW to 2019'!B56</f>
        <v>43597</v>
      </c>
      <c r="D203" s="192">
        <f>'Weekly prices for NSW to 2019'!C56</f>
        <v>145.011840508505</v>
      </c>
      <c r="E203" s="192">
        <f>'Weekly prices for NSW to 2019'!D56</f>
        <v>147.90778838431501</v>
      </c>
      <c r="F203" s="192">
        <f>'Weekly prices for NSW to 2019'!E56</f>
        <v>169.569357645932</v>
      </c>
      <c r="G203" s="192">
        <f>'Weekly prices for NSW to 2019'!F56</f>
        <v>171.49434781729801</v>
      </c>
      <c r="H203" s="198">
        <f>'Weekly prices for NSW to 2019'!G56</f>
        <v>162.500210970464</v>
      </c>
      <c r="I203" s="194"/>
      <c r="J203" s="197">
        <f t="shared" si="20"/>
        <v>43597</v>
      </c>
      <c r="K203" s="192">
        <f>'Weekly prices for NSW to 2019'!J56</f>
        <v>2.5082455117599198</v>
      </c>
      <c r="L203" s="192">
        <f>'Weekly prices for NSW to 2019'!H56</f>
        <v>14.7152073493813</v>
      </c>
      <c r="M203" s="198">
        <f>'Weekly prices for NSW to 2019'!I56</f>
        <v>21.4911038794394</v>
      </c>
      <c r="N203" s="194"/>
      <c r="O203" s="194"/>
      <c r="P203" s="194"/>
      <c r="Q203" s="194"/>
      <c r="R203" s="194"/>
      <c r="S203" s="194"/>
      <c r="T203" s="194"/>
      <c r="U203" s="194"/>
      <c r="V203" s="194"/>
      <c r="W203" s="194"/>
      <c r="X203" s="194"/>
      <c r="Y203" s="194"/>
      <c r="Z203" s="194"/>
      <c r="AA203" s="194"/>
      <c r="AB203" s="194"/>
      <c r="AC203" s="194"/>
      <c r="AD203" s="194"/>
      <c r="AE203" s="194"/>
    </row>
    <row r="204" spans="2:31" ht="12" outlineLevel="1" x14ac:dyDescent="0.3">
      <c r="B204" s="194">
        <f t="shared" si="19"/>
        <v>2019</v>
      </c>
      <c r="C204" s="203">
        <f>'Weekly prices for NSW to 2019'!B57</f>
        <v>43604</v>
      </c>
      <c r="D204" s="192">
        <f>'Weekly prices for NSW to 2019'!C57</f>
        <v>148.74876652465201</v>
      </c>
      <c r="E204" s="192">
        <f>'Weekly prices for NSW to 2019'!D57</f>
        <v>150.99525904018901</v>
      </c>
      <c r="F204" s="192">
        <f>'Weekly prices for NSW to 2019'!E57</f>
        <v>165.876659686409</v>
      </c>
      <c r="G204" s="192">
        <f>'Weekly prices for NSW to 2019'!F57</f>
        <v>171.84772464482899</v>
      </c>
      <c r="H204" s="198">
        <f>'Weekly prices for NSW to 2019'!G57</f>
        <v>150.93154761904799</v>
      </c>
      <c r="I204" s="194"/>
      <c r="J204" s="197">
        <f t="shared" si="20"/>
        <v>43604</v>
      </c>
      <c r="K204" s="192">
        <f>'Weekly prices for NSW to 2019'!J57</f>
        <v>2.29271276758156</v>
      </c>
      <c r="L204" s="192">
        <f>'Weekly prices for NSW to 2019'!H57</f>
        <v>15.0026310616226</v>
      </c>
      <c r="M204" s="198">
        <f>'Weekly prices for NSW to 2019'!I57</f>
        <v>21.681652517486398</v>
      </c>
      <c r="N204" s="194"/>
      <c r="O204" s="194"/>
      <c r="P204" s="194"/>
      <c r="Q204" s="194"/>
      <c r="R204" s="194"/>
      <c r="S204" s="194"/>
      <c r="T204" s="194"/>
      <c r="U204" s="194"/>
      <c r="V204" s="194"/>
      <c r="W204" s="194"/>
      <c r="X204" s="194"/>
      <c r="Y204" s="194"/>
      <c r="Z204" s="194"/>
      <c r="AA204" s="194"/>
      <c r="AB204" s="194"/>
      <c r="AC204" s="194"/>
      <c r="AD204" s="194"/>
      <c r="AE204" s="194"/>
    </row>
    <row r="205" spans="2:31" ht="12" outlineLevel="1" x14ac:dyDescent="0.3">
      <c r="B205" s="194">
        <f t="shared" si="19"/>
        <v>2019</v>
      </c>
      <c r="C205" s="203">
        <f>'Weekly prices for NSW to 2019'!B58</f>
        <v>43611</v>
      </c>
      <c r="D205" s="192">
        <f>'Weekly prices for NSW to 2019'!C58</f>
        <v>139.093932075579</v>
      </c>
      <c r="E205" s="192">
        <f>'Weekly prices for NSW to 2019'!D58</f>
        <v>141.54835614016201</v>
      </c>
      <c r="F205" s="192">
        <f>'Weekly prices for NSW to 2019'!E58</f>
        <v>155.77708283316301</v>
      </c>
      <c r="G205" s="192">
        <f>'Weekly prices for NSW to 2019'!F58</f>
        <v>161.93581971582299</v>
      </c>
      <c r="H205" s="198">
        <f>'Weekly prices for NSW to 2019'!G58</f>
        <v>137.349553571429</v>
      </c>
      <c r="I205" s="194"/>
      <c r="J205" s="197">
        <f t="shared" si="20"/>
        <v>43611</v>
      </c>
      <c r="K205" s="192">
        <f>'Weekly prices for NSW to 2019'!J58</f>
        <v>2.3305652540592399</v>
      </c>
      <c r="L205" s="192">
        <f>'Weekly prices for NSW to 2019'!H58</f>
        <v>15.473735370349001</v>
      </c>
      <c r="M205" s="198">
        <f>'Weekly prices for NSW to 2019'!I58</f>
        <v>22.189215290397399</v>
      </c>
      <c r="N205" s="194"/>
      <c r="O205" s="194"/>
      <c r="P205" s="194"/>
      <c r="Q205" s="194"/>
      <c r="R205" s="194"/>
      <c r="S205" s="194"/>
      <c r="T205" s="194"/>
      <c r="U205" s="194"/>
      <c r="V205" s="194"/>
      <c r="W205" s="194"/>
      <c r="X205" s="194"/>
      <c r="Y205" s="194"/>
      <c r="Z205" s="194"/>
      <c r="AA205" s="194"/>
      <c r="AB205" s="194"/>
      <c r="AC205" s="194"/>
      <c r="AD205" s="194"/>
      <c r="AE205" s="194"/>
    </row>
    <row r="206" spans="2:31" ht="12" outlineLevel="1" x14ac:dyDescent="0.3">
      <c r="B206" s="194">
        <f t="shared" si="19"/>
        <v>2019</v>
      </c>
      <c r="C206" s="203">
        <f>'Weekly prices for NSW to 2019'!B59</f>
        <v>43618</v>
      </c>
      <c r="D206" s="192">
        <f>'Weekly prices for NSW to 2019'!C59</f>
        <v>133.45788546270799</v>
      </c>
      <c r="E206" s="192">
        <f>'Weekly prices for NSW to 2019'!D59</f>
        <v>136.66460970075499</v>
      </c>
      <c r="F206" s="192">
        <f>'Weekly prices for NSW to 2019'!E59</f>
        <v>150.79894325181499</v>
      </c>
      <c r="G206" s="192">
        <f>'Weekly prices for NSW to 2019'!F59</f>
        <v>156.987882338764</v>
      </c>
      <c r="H206" s="198">
        <f>'Weekly prices for NSW to 2019'!G59</f>
        <v>137.67155963302801</v>
      </c>
      <c r="I206" s="194"/>
      <c r="J206" s="197">
        <f t="shared" si="20"/>
        <v>43618</v>
      </c>
      <c r="K206" s="192">
        <f>'Weekly prices for NSW to 2019'!J59</f>
        <v>2.4079161762185199</v>
      </c>
      <c r="L206" s="192">
        <f>'Weekly prices for NSW to 2019'!H59</f>
        <v>15.6921184549242</v>
      </c>
      <c r="M206" s="198">
        <f>'Weekly prices for NSW to 2019'!I59</f>
        <v>22.483595311205701</v>
      </c>
      <c r="N206" s="194"/>
      <c r="O206" s="194"/>
      <c r="P206" s="194"/>
      <c r="Q206" s="194"/>
      <c r="R206" s="194"/>
      <c r="S206" s="194"/>
      <c r="T206" s="194"/>
      <c r="U206" s="194"/>
      <c r="V206" s="194"/>
      <c r="W206" s="194"/>
      <c r="X206" s="194"/>
      <c r="Y206" s="194"/>
      <c r="Z206" s="194"/>
      <c r="AA206" s="194"/>
      <c r="AB206" s="194"/>
      <c r="AC206" s="194"/>
      <c r="AD206" s="194"/>
      <c r="AE206" s="194"/>
    </row>
    <row r="207" spans="2:31" ht="12" outlineLevel="1" x14ac:dyDescent="0.3">
      <c r="B207" s="194">
        <f t="shared" si="19"/>
        <v>2019</v>
      </c>
      <c r="C207" s="203">
        <f>'Weekly prices for NSW to 2019'!B60</f>
        <v>43625</v>
      </c>
      <c r="D207" s="192">
        <f>'Weekly prices for NSW to 2019'!C60</f>
        <v>130.53333931604499</v>
      </c>
      <c r="E207" s="192">
        <f>'Weekly prices for NSW to 2019'!D60</f>
        <v>134.626776712874</v>
      </c>
      <c r="F207" s="192">
        <f>'Weekly prices for NSW to 2019'!E60</f>
        <v>152.47650037348001</v>
      </c>
      <c r="G207" s="192">
        <f>'Weekly prices for NSW to 2019'!F60</f>
        <v>156.249957281826</v>
      </c>
      <c r="H207" s="198">
        <f>'Weekly prices for NSW to 2019'!G60</f>
        <v>139.296434108527</v>
      </c>
      <c r="I207" s="194"/>
      <c r="J207" s="197">
        <f t="shared" si="20"/>
        <v>43625</v>
      </c>
      <c r="K207" s="192">
        <f>'Weekly prices for NSW to 2019'!J60</f>
        <v>2.59019192823658</v>
      </c>
      <c r="L207" s="192">
        <f>'Weekly prices for NSW to 2019'!H60</f>
        <v>15.364277372560201</v>
      </c>
      <c r="M207" s="198">
        <f>'Weekly prices for NSW to 2019'!I60</f>
        <v>22.386722753816102</v>
      </c>
      <c r="N207" s="194"/>
      <c r="O207" s="194"/>
      <c r="P207" s="194"/>
      <c r="Q207" s="194"/>
      <c r="R207" s="194"/>
      <c r="S207" s="194"/>
      <c r="T207" s="194"/>
      <c r="U207" s="194"/>
      <c r="V207" s="194"/>
      <c r="W207" s="194"/>
      <c r="X207" s="194"/>
      <c r="Y207" s="194"/>
      <c r="Z207" s="194"/>
      <c r="AA207" s="194"/>
      <c r="AB207" s="194"/>
      <c r="AC207" s="194"/>
      <c r="AD207" s="194"/>
      <c r="AE207" s="194"/>
    </row>
    <row r="208" spans="2:31" ht="11.25" customHeight="1" outlineLevel="1" x14ac:dyDescent="0.3">
      <c r="B208" s="194">
        <f t="shared" si="19"/>
        <v>2019</v>
      </c>
      <c r="C208" s="203">
        <f>'Weekly prices for NSW to 2019'!B61</f>
        <v>43632</v>
      </c>
      <c r="D208" s="192">
        <f>'Weekly prices for NSW to 2019'!C61</f>
        <v>143.03096967196799</v>
      </c>
      <c r="E208" s="192">
        <f>'Weekly prices for NSW to 2019'!D61</f>
        <v>145.19041143013101</v>
      </c>
      <c r="F208" s="192">
        <f>'Weekly prices for NSW to 2019'!E61</f>
        <v>163.938982634355</v>
      </c>
      <c r="G208" s="192">
        <f>'Weekly prices for NSW to 2019'!F61</f>
        <v>168.65552529631501</v>
      </c>
      <c r="H208" s="198">
        <f>'Weekly prices for NSW to 2019'!G61</f>
        <v>147.90892857142899</v>
      </c>
      <c r="I208" s="194"/>
      <c r="J208" s="197">
        <f t="shared" si="20"/>
        <v>43632</v>
      </c>
      <c r="K208" s="192">
        <f>'Weekly prices for NSW to 2019'!J61</f>
        <v>2.4492052117996801</v>
      </c>
      <c r="L208" s="192">
        <f>'Weekly prices for NSW to 2019'!H61</f>
        <v>15.050312040721</v>
      </c>
      <c r="M208" s="198">
        <f>'Weekly prices for NSW to 2019'!I61</f>
        <v>22.117951629566399</v>
      </c>
      <c r="N208" s="194"/>
      <c r="O208" s="194"/>
      <c r="P208" s="194"/>
      <c r="Q208" s="194"/>
      <c r="R208" s="194"/>
      <c r="S208" s="194"/>
      <c r="T208" s="194"/>
      <c r="U208" s="194"/>
      <c r="V208" s="194"/>
      <c r="W208" s="194"/>
      <c r="X208" s="194"/>
      <c r="Y208" s="194"/>
      <c r="Z208" s="194"/>
      <c r="AA208" s="194"/>
      <c r="AB208" s="194"/>
      <c r="AC208" s="194"/>
      <c r="AD208" s="194"/>
      <c r="AE208" s="194"/>
    </row>
    <row r="209" spans="2:31" ht="12" outlineLevel="1" x14ac:dyDescent="0.3">
      <c r="B209" s="194">
        <f t="shared" si="19"/>
        <v>2019</v>
      </c>
      <c r="C209" s="203">
        <f>'Weekly prices for NSW to 2019'!B62</f>
        <v>43639</v>
      </c>
      <c r="D209" s="192">
        <f>'Weekly prices for NSW to 2019'!C62</f>
        <v>138.33860992222799</v>
      </c>
      <c r="E209" s="192">
        <f>'Weekly prices for NSW to 2019'!D62</f>
        <v>140.81072327519999</v>
      </c>
      <c r="F209" s="192">
        <f>'Weekly prices for NSW to 2019'!E62</f>
        <v>155.189242662444</v>
      </c>
      <c r="G209" s="192">
        <f>'Weekly prices for NSW to 2019'!F62</f>
        <v>161.83065083105399</v>
      </c>
      <c r="H209" s="198">
        <f>'Weekly prices for NSW to 2019'!G62</f>
        <v>139.21712797619</v>
      </c>
      <c r="I209" s="194"/>
      <c r="J209" s="197">
        <f t="shared" si="20"/>
        <v>43639</v>
      </c>
      <c r="K209" s="192">
        <f>'Weekly prices for NSW to 2019'!J62</f>
        <v>2.3365133305792098</v>
      </c>
      <c r="L209" s="192">
        <f>'Weekly prices for NSW to 2019'!H62</f>
        <v>15.495869721179799</v>
      </c>
      <c r="M209" s="198">
        <f>'Weekly prices for NSW to 2019'!I62</f>
        <v>22.371699389974701</v>
      </c>
      <c r="N209" s="194"/>
      <c r="O209" s="194"/>
      <c r="P209" s="194"/>
      <c r="Q209" s="194"/>
      <c r="R209" s="194"/>
      <c r="S209" s="194"/>
      <c r="T209" s="194"/>
      <c r="U209" s="194"/>
      <c r="V209" s="194"/>
      <c r="W209" s="194"/>
      <c r="X209" s="194"/>
      <c r="Y209" s="194"/>
      <c r="Z209" s="194"/>
      <c r="AA209" s="194"/>
      <c r="AB209" s="194"/>
      <c r="AC209" s="194"/>
      <c r="AD209" s="194"/>
      <c r="AE209" s="194"/>
    </row>
    <row r="210" spans="2:31" ht="12.5" thickBot="1" x14ac:dyDescent="0.35">
      <c r="B210" s="194">
        <f t="shared" si="19"/>
        <v>2019</v>
      </c>
      <c r="C210" s="202">
        <f>'Weekly prices for NSW to 2019'!B63</f>
        <v>43646</v>
      </c>
      <c r="D210" s="201">
        <f>'Weekly prices for NSW to 2019'!C63</f>
        <v>131.62333963860999</v>
      </c>
      <c r="E210" s="201">
        <f>'Weekly prices for NSW to 2019'!D63</f>
        <v>134.36167609209801</v>
      </c>
      <c r="F210" s="201">
        <f>'Weekly prices for NSW to 2019'!E63</f>
        <v>148.679637726198</v>
      </c>
      <c r="G210" s="201">
        <f>'Weekly prices for NSW to 2019'!F63</f>
        <v>154.93059675596501</v>
      </c>
      <c r="H210" s="200">
        <f>'Weekly prices for NSW to 2019'!G63</f>
        <v>135.48645833333299</v>
      </c>
      <c r="I210" s="194"/>
      <c r="J210" s="461">
        <f t="shared" si="20"/>
        <v>43646</v>
      </c>
      <c r="K210" s="201">
        <f>'Weekly prices for NSW to 2019'!J63</f>
        <v>2.29888569781455</v>
      </c>
      <c r="L210" s="201">
        <f>'Weekly prices for NSW to 2019'!H63</f>
        <v>15.5002624282425</v>
      </c>
      <c r="M210" s="200">
        <f>'Weekly prices for NSW to 2019'!I63</f>
        <v>22.2587965265236</v>
      </c>
      <c r="N210" s="194"/>
      <c r="O210" s="194"/>
      <c r="P210" s="194"/>
      <c r="Q210" s="194"/>
      <c r="R210" s="194"/>
      <c r="S210" s="194"/>
      <c r="T210" s="194"/>
      <c r="U210" s="194"/>
      <c r="V210" s="194"/>
      <c r="W210" s="194"/>
      <c r="X210" s="194"/>
      <c r="Y210" s="194"/>
      <c r="Z210" s="194"/>
      <c r="AA210" s="194"/>
      <c r="AB210" s="194"/>
      <c r="AC210" s="194"/>
      <c r="AD210" s="194"/>
      <c r="AE210" s="194"/>
    </row>
    <row r="211" spans="2:31" ht="12.5" thickTop="1" x14ac:dyDescent="0.3">
      <c r="B211" s="194">
        <f t="shared" si="19"/>
        <v>2020</v>
      </c>
      <c r="C211" s="199">
        <f>'Weekly prices for NSW to 2020'!B11</f>
        <v>43653</v>
      </c>
      <c r="D211" s="192">
        <f>'Weekly prices for NSW to 2020'!C11</f>
        <v>140.54929036791199</v>
      </c>
      <c r="E211" s="192">
        <f>'Weekly prices for NSW to 2020'!D11</f>
        <v>143.74155391437</v>
      </c>
      <c r="F211" s="192">
        <f>'Weekly prices for NSW to 2020'!E11</f>
        <v>159.989197203033</v>
      </c>
      <c r="G211" s="192">
        <f>'Weekly prices for NSW to 2020'!F11</f>
        <v>166.25053922188201</v>
      </c>
      <c r="H211" s="198">
        <f>'Weekly prices for NSW to 2020'!G11</f>
        <v>157.292857142857</v>
      </c>
      <c r="J211" s="197">
        <f t="shared" si="20"/>
        <v>43653</v>
      </c>
      <c r="K211" s="196">
        <f>'Weekly prices for NSW to 2020'!J11</f>
        <v>2.3751052437305802</v>
      </c>
      <c r="L211" s="196">
        <f>'Weekly prices for NSW to 2020'!H11</f>
        <v>15.465411173835401</v>
      </c>
      <c r="M211" s="195">
        <f>'Weekly prices for NSW to 2020'!I11</f>
        <v>22.3570743894084</v>
      </c>
      <c r="O211" s="194"/>
      <c r="P211" s="194"/>
      <c r="Q211" s="194"/>
      <c r="R211" s="194"/>
      <c r="S211" s="194"/>
      <c r="T211" s="194"/>
      <c r="U211" s="194"/>
      <c r="V211" s="194"/>
      <c r="W211" s="194"/>
      <c r="X211" s="194"/>
      <c r="Y211" s="194"/>
      <c r="Z211" s="194"/>
      <c r="AA211" s="194"/>
      <c r="AB211" s="194"/>
      <c r="AC211" s="194"/>
    </row>
    <row r="212" spans="2:31" ht="12" x14ac:dyDescent="0.3">
      <c r="B212" s="194">
        <f t="shared" si="19"/>
        <v>2020</v>
      </c>
      <c r="C212" s="199">
        <f>'Weekly prices for NSW to 2020'!B12</f>
        <v>43660</v>
      </c>
      <c r="D212" s="192">
        <f>'Weekly prices for NSW to 2020'!C12</f>
        <v>147.103020335964</v>
      </c>
      <c r="E212" s="192">
        <f>'Weekly prices for NSW to 2020'!D12</f>
        <v>149.217790572723</v>
      </c>
      <c r="F212" s="192">
        <f>'Weekly prices for NSW to 2020'!E12</f>
        <v>164.432439631965</v>
      </c>
      <c r="G212" s="192">
        <f>'Weekly prices for NSW to 2020'!F12</f>
        <v>170.50990723628101</v>
      </c>
      <c r="H212" s="198">
        <f>'Weekly prices for NSW to 2020'!G12</f>
        <v>154.054092261905</v>
      </c>
      <c r="I212" s="194"/>
      <c r="J212" s="197">
        <f t="shared" si="20"/>
        <v>43660</v>
      </c>
      <c r="K212" s="196">
        <f>'Weekly prices for NSW to 2020'!J12</f>
        <v>2.40087267030448</v>
      </c>
      <c r="L212" s="196">
        <f>'Weekly prices for NSW to 2020'!H12</f>
        <v>15.5860561678865</v>
      </c>
      <c r="M212" s="195">
        <f>'Weekly prices for NSW to 2020'!I12</f>
        <v>22.208099969673501</v>
      </c>
      <c r="O212" s="194"/>
      <c r="P212" s="194"/>
      <c r="Q212" s="194"/>
      <c r="R212" s="194"/>
      <c r="S212" s="194"/>
      <c r="T212" s="194"/>
      <c r="U212" s="194"/>
      <c r="V212" s="194"/>
      <c r="W212" s="194"/>
      <c r="X212" s="194"/>
      <c r="Y212" s="194"/>
      <c r="Z212" s="194"/>
      <c r="AA212" s="194"/>
      <c r="AB212" s="194"/>
      <c r="AC212" s="194"/>
    </row>
    <row r="213" spans="2:31" ht="12" x14ac:dyDescent="0.3">
      <c r="B213" s="194">
        <f t="shared" si="19"/>
        <v>2020</v>
      </c>
      <c r="C213" s="199">
        <f>'Weekly prices for NSW to 2020'!B13</f>
        <v>43667</v>
      </c>
      <c r="D213" s="192">
        <f>'Weekly prices for NSW to 2020'!C13</f>
        <v>136.84081408101301</v>
      </c>
      <c r="E213" s="192">
        <f>'Weekly prices for NSW to 2020'!D13</f>
        <v>139.712408898832</v>
      </c>
      <c r="F213" s="192">
        <f>'Weekly prices for NSW to 2020'!E13</f>
        <v>154.05713772005601</v>
      </c>
      <c r="G213" s="192">
        <f>'Weekly prices for NSW to 2020'!F13</f>
        <v>160.16381184363999</v>
      </c>
      <c r="H213" s="198">
        <f>'Weekly prices for NSW to 2020'!G13</f>
        <v>140.72106398809501</v>
      </c>
      <c r="J213" s="197">
        <f t="shared" si="20"/>
        <v>43667</v>
      </c>
      <c r="K213" s="196">
        <f>'Weekly prices for NSW to 2020'!J13</f>
        <v>2.51076777959487</v>
      </c>
      <c r="L213" s="196">
        <f>'Weekly prices for NSW to 2020'!H13</f>
        <v>16.147680050190601</v>
      </c>
      <c r="M213" s="195">
        <f>'Weekly prices for NSW to 2020'!I13</f>
        <v>22.570939574895299</v>
      </c>
      <c r="O213" s="194"/>
      <c r="P213" s="194"/>
      <c r="Q213" s="194"/>
    </row>
    <row r="214" spans="2:31" ht="12" x14ac:dyDescent="0.3">
      <c r="B214" s="194">
        <f t="shared" si="19"/>
        <v>2020</v>
      </c>
      <c r="C214" s="199">
        <f>'Weekly prices for NSW to 2020'!B14</f>
        <v>43674</v>
      </c>
      <c r="D214" s="192">
        <f>'Weekly prices for NSW to 2020'!C14</f>
        <v>129.93613341784101</v>
      </c>
      <c r="E214" s="192">
        <f>'Weekly prices for NSW to 2020'!D14</f>
        <v>133.228527360572</v>
      </c>
      <c r="F214" s="192">
        <f>'Weekly prices for NSW to 2020'!E14</f>
        <v>147.44554524130999</v>
      </c>
      <c r="G214" s="192">
        <f>'Weekly prices for NSW to 2020'!F14</f>
        <v>153.69531817812299</v>
      </c>
      <c r="H214" s="198">
        <f>'Weekly prices for NSW to 2020'!G14</f>
        <v>131.90751488095199</v>
      </c>
      <c r="J214" s="197">
        <f t="shared" si="20"/>
        <v>43674</v>
      </c>
      <c r="K214" s="196">
        <f>'Weekly prices for NSW to 2020'!J14</f>
        <v>2.5292435117739802</v>
      </c>
      <c r="L214" s="196">
        <f>'Weekly prices for NSW to 2020'!H14</f>
        <v>16.454452233167299</v>
      </c>
      <c r="M214" s="195">
        <f>'Weekly prices for NSW to 2020'!I14</f>
        <v>22.958562026147298</v>
      </c>
      <c r="P214" s="194"/>
      <c r="Q214" s="194"/>
    </row>
    <row r="215" spans="2:31" ht="12" x14ac:dyDescent="0.3">
      <c r="B215" s="194">
        <f t="shared" si="19"/>
        <v>2020</v>
      </c>
      <c r="C215" s="199">
        <f>'Weekly prices for NSW to 2020'!B15</f>
        <v>43681</v>
      </c>
      <c r="D215" s="192">
        <f>'Weekly prices for NSW to 2020'!C15</f>
        <v>131.558463019361</v>
      </c>
      <c r="E215" s="192">
        <f>'Weekly prices for NSW to 2020'!D15</f>
        <v>134.882242605459</v>
      </c>
      <c r="F215" s="192">
        <f>'Weekly prices for NSW to 2020'!E15</f>
        <v>150.453311481279</v>
      </c>
      <c r="G215" s="192">
        <f>'Weekly prices for NSW to 2020'!F15</f>
        <v>156.478725579501</v>
      </c>
      <c r="H215" s="198">
        <f>'Weekly prices for NSW to 2020'!G15</f>
        <v>140.91339285714301</v>
      </c>
      <c r="J215" s="197">
        <f t="shared" si="20"/>
        <v>43681</v>
      </c>
      <c r="K215" s="196">
        <f>'Weekly prices for NSW to 2020'!J15</f>
        <v>2.4903550902333</v>
      </c>
      <c r="L215" s="196">
        <f>'Weekly prices for NSW to 2020'!H15</f>
        <v>16.152964435491601</v>
      </c>
      <c r="M215" s="195">
        <f>'Weekly prices for NSW to 2020'!I15</f>
        <v>22.810755011647501</v>
      </c>
      <c r="P215" s="194"/>
      <c r="Q215" s="194"/>
    </row>
    <row r="216" spans="2:31" ht="12" x14ac:dyDescent="0.3">
      <c r="B216" s="194">
        <f t="shared" si="19"/>
        <v>2020</v>
      </c>
      <c r="C216" s="199">
        <f>'Weekly prices for NSW to 2020'!B16</f>
        <v>43688</v>
      </c>
      <c r="D216" s="192">
        <f>'Weekly prices for NSW to 2020'!C16</f>
        <v>149.65716842655399</v>
      </c>
      <c r="E216" s="192">
        <f>'Weekly prices for NSW to 2020'!D16</f>
        <v>151.51702832770101</v>
      </c>
      <c r="F216" s="192">
        <f>'Weekly prices for NSW to 2020'!E16</f>
        <v>168.35617358451</v>
      </c>
      <c r="G216" s="192">
        <f>'Weekly prices for NSW to 2020'!F16</f>
        <v>174.08098629730199</v>
      </c>
      <c r="H216" s="198">
        <f>'Weekly prices for NSW to 2020'!G16</f>
        <v>161.61614583333301</v>
      </c>
      <c r="J216" s="197">
        <f t="shared" si="20"/>
        <v>43688</v>
      </c>
      <c r="K216" s="196">
        <f>'Weekly prices for NSW to 2020'!J16</f>
        <v>2.4523158919202799</v>
      </c>
      <c r="L216" s="196">
        <f>'Weekly prices for NSW to 2020'!H16</f>
        <v>15.588948409826401</v>
      </c>
      <c r="M216" s="195">
        <f>'Weekly prices for NSW to 2020'!I16</f>
        <v>22.448058043808199</v>
      </c>
    </row>
    <row r="217" spans="2:31" ht="12" x14ac:dyDescent="0.3">
      <c r="B217" s="194">
        <f t="shared" si="19"/>
        <v>2020</v>
      </c>
      <c r="C217" s="199">
        <f>'Weekly prices for NSW to 2020'!B17</f>
        <v>43695</v>
      </c>
      <c r="D217" s="192">
        <f>'Weekly prices for NSW to 2020'!C17</f>
        <v>143.907490175644</v>
      </c>
      <c r="E217" s="192">
        <f>'Weekly prices for NSW to 2020'!D17</f>
        <v>146.158635889903</v>
      </c>
      <c r="F217" s="192">
        <f>'Weekly prices for NSW to 2020'!E17</f>
        <v>160.07549231569701</v>
      </c>
      <c r="G217" s="192">
        <f>'Weekly prices for NSW to 2020'!F17</f>
        <v>166.85256938581401</v>
      </c>
      <c r="H217" s="198">
        <f>'Weekly prices for NSW to 2020'!G17</f>
        <v>147.384162414966</v>
      </c>
      <c r="J217" s="197">
        <f t="shared" si="20"/>
        <v>43695</v>
      </c>
      <c r="K217" s="196">
        <f>'Weekly prices for NSW to 2020'!J17</f>
        <v>2.2544281761367602</v>
      </c>
      <c r="L217" s="196">
        <f>'Weekly prices for NSW to 2020'!H17</f>
        <v>15.2189556694833</v>
      </c>
      <c r="M217" s="195">
        <f>'Weekly prices for NSW to 2020'!I17</f>
        <v>22.122390619463399</v>
      </c>
    </row>
    <row r="218" spans="2:31" ht="12" x14ac:dyDescent="0.3">
      <c r="B218" s="194">
        <f t="shared" si="19"/>
        <v>2020</v>
      </c>
      <c r="C218" s="199">
        <f>'Weekly prices for NSW to 2020'!B18</f>
        <v>43702</v>
      </c>
      <c r="D218" s="192">
        <f>'Weekly prices for NSW to 2020'!C18</f>
        <v>131.43218982670999</v>
      </c>
      <c r="E218" s="192">
        <f>'Weekly prices for NSW to 2020'!D18</f>
        <v>134.02654265062401</v>
      </c>
      <c r="F218" s="192">
        <f>'Weekly prices for NSW to 2020'!E18</f>
        <v>147.97853080511899</v>
      </c>
      <c r="G218" s="192">
        <f>'Weekly prices for NSW to 2020'!F18</f>
        <v>154.61650679616901</v>
      </c>
      <c r="H218" s="198">
        <f>'Weekly prices for NSW to 2020'!G18</f>
        <v>133.724181547619</v>
      </c>
      <c r="J218" s="197">
        <f t="shared" si="20"/>
        <v>43702</v>
      </c>
      <c r="K218" s="196">
        <f>'Weekly prices for NSW to 2020'!J18</f>
        <v>2.25293097371148</v>
      </c>
      <c r="L218" s="196">
        <f>'Weekly prices for NSW to 2020'!H18</f>
        <v>15.6647450898865</v>
      </c>
      <c r="M218" s="195">
        <f>'Weekly prices for NSW to 2020'!I18</f>
        <v>22.457149872854401</v>
      </c>
    </row>
    <row r="219" spans="2:31" ht="12" x14ac:dyDescent="0.3">
      <c r="B219" s="194">
        <f t="shared" si="19"/>
        <v>2020</v>
      </c>
      <c r="C219" s="199">
        <f>'Weekly prices for NSW to 2020'!B19</f>
        <v>43709</v>
      </c>
      <c r="D219" s="192">
        <f>'Weekly prices for NSW to 2020'!C19</f>
        <v>133.26385545654301</v>
      </c>
      <c r="E219" s="192">
        <f>'Weekly prices for NSW to 2020'!D19</f>
        <v>136.26043575877699</v>
      </c>
      <c r="F219" s="192">
        <f>'Weekly prices for NSW to 2020'!E19</f>
        <v>152.46043513834201</v>
      </c>
      <c r="G219" s="192">
        <f>'Weekly prices for NSW to 2020'!F19</f>
        <v>158.58521924799899</v>
      </c>
      <c r="H219" s="198">
        <f>'Weekly prices for NSW to 2020'!G19</f>
        <v>153.03616071428601</v>
      </c>
      <c r="J219" s="197">
        <f t="shared" si="20"/>
        <v>43709</v>
      </c>
      <c r="K219" s="196">
        <f>'Weekly prices for NSW to 2020'!J19</f>
        <v>2.3795581285887102</v>
      </c>
      <c r="L219" s="196">
        <f>'Weekly prices for NSW to 2020'!H19</f>
        <v>15.4336714143612</v>
      </c>
      <c r="M219" s="195">
        <f>'Weekly prices for NSW to 2020'!I19</f>
        <v>22.4760243624659</v>
      </c>
    </row>
    <row r="220" spans="2:31" ht="12" x14ac:dyDescent="0.3">
      <c r="B220" s="194">
        <f t="shared" si="19"/>
        <v>2020</v>
      </c>
      <c r="C220" s="199">
        <f>'Weekly prices for NSW to 2020'!B20</f>
        <v>43716</v>
      </c>
      <c r="D220" s="192">
        <f>'Weekly prices for NSW to 2020'!C20</f>
        <v>148.24237783621601</v>
      </c>
      <c r="E220" s="192">
        <f>'Weekly prices for NSW to 2020'!D20</f>
        <v>150.284601874054</v>
      </c>
      <c r="F220" s="192">
        <f>'Weekly prices for NSW to 2020'!E20</f>
        <v>167.038976623016</v>
      </c>
      <c r="G220" s="192">
        <f>'Weekly prices for NSW to 2020'!F20</f>
        <v>172.72540848827899</v>
      </c>
      <c r="H220" s="198">
        <f>'Weekly prices for NSW to 2020'!G20</f>
        <v>160.45141369047599</v>
      </c>
      <c r="J220" s="197">
        <f t="shared" si="20"/>
        <v>43716</v>
      </c>
      <c r="K220" s="196">
        <f>'Weekly prices for NSW to 2020'!J20</f>
        <v>2.4855760171108701</v>
      </c>
      <c r="L220" s="196">
        <f>'Weekly prices for NSW to 2020'!H20</f>
        <v>15.153654295515</v>
      </c>
      <c r="M220" s="195">
        <f>'Weekly prices for NSW to 2020'!I20</f>
        <v>22.327725840364199</v>
      </c>
    </row>
    <row r="221" spans="2:31" ht="12" x14ac:dyDescent="0.3">
      <c r="B221" s="194">
        <f t="shared" si="19"/>
        <v>2020</v>
      </c>
      <c r="C221" s="199">
        <f>'Weekly prices for NSW to 2020'!B21</f>
        <v>43723</v>
      </c>
      <c r="D221" s="192">
        <f>'Weekly prices for NSW to 2020'!C21</f>
        <v>144.92977106853601</v>
      </c>
      <c r="E221" s="192">
        <f>'Weekly prices for NSW to 2020'!D21</f>
        <v>147.20856863327199</v>
      </c>
      <c r="F221" s="192">
        <f>'Weekly prices for NSW to 2020'!E21</f>
        <v>161.249831621949</v>
      </c>
      <c r="G221" s="192">
        <f>'Weekly prices for NSW to 2020'!F21</f>
        <v>167.82653728986199</v>
      </c>
      <c r="H221" s="198">
        <f>'Weekly prices for NSW to 2020'!G21</f>
        <v>148.36406249999999</v>
      </c>
      <c r="J221" s="197">
        <f t="shared" si="20"/>
        <v>43723</v>
      </c>
      <c r="K221" s="196">
        <f>'Weekly prices for NSW to 2020'!J21</f>
        <v>2.21740797762752</v>
      </c>
      <c r="L221" s="196">
        <f>'Weekly prices for NSW to 2020'!H21</f>
        <v>15.218038683677101</v>
      </c>
      <c r="M221" s="195">
        <f>'Weekly prices for NSW to 2020'!I21</f>
        <v>22.085202460348398</v>
      </c>
    </row>
    <row r="222" spans="2:31" ht="12" x14ac:dyDescent="0.3">
      <c r="B222" s="194">
        <f t="shared" si="19"/>
        <v>2020</v>
      </c>
      <c r="C222" s="199">
        <f>'Weekly prices for NSW to 2020'!B22</f>
        <v>43730</v>
      </c>
      <c r="D222" s="192">
        <f>'Weekly prices for NSW to 2020'!C22</f>
        <v>142.86552178354299</v>
      </c>
      <c r="E222" s="192">
        <f>'Weekly prices for NSW to 2020'!D22</f>
        <v>144.00494653431599</v>
      </c>
      <c r="F222" s="192">
        <f>'Weekly prices for NSW to 2020'!E22</f>
        <v>159.161595000804</v>
      </c>
      <c r="G222" s="192">
        <f>'Weekly prices for NSW to 2020'!F22</f>
        <v>164.75175349537199</v>
      </c>
      <c r="H222" s="198">
        <f>'Weekly prices for NSW to 2020'!G22</f>
        <v>151.00037202381</v>
      </c>
      <c r="J222" s="197">
        <f t="shared" si="20"/>
        <v>43730</v>
      </c>
      <c r="K222" s="196">
        <f>'Weekly prices for NSW to 2020'!J22</f>
        <v>2.2658502224762298</v>
      </c>
      <c r="L222" s="196">
        <f>'Weekly prices for NSW to 2020'!H22</f>
        <v>15.2917988476961</v>
      </c>
      <c r="M222" s="195">
        <f>'Weekly prices for NSW to 2020'!I22</f>
        <v>22.1541440179783</v>
      </c>
    </row>
    <row r="223" spans="2:31" ht="12" x14ac:dyDescent="0.3">
      <c r="B223" s="194">
        <f t="shared" si="19"/>
        <v>2020</v>
      </c>
      <c r="C223" s="199">
        <f>'Weekly prices for NSW to 2020'!B23</f>
        <v>43737</v>
      </c>
      <c r="D223" s="192">
        <f>'Weekly prices for NSW to 2020'!C23</f>
        <v>155.328507907356</v>
      </c>
      <c r="E223" s="192">
        <f>'Weekly prices for NSW to 2020'!D23</f>
        <v>155.125459918263</v>
      </c>
      <c r="F223" s="192">
        <f>'Weekly prices for NSW to 2020'!E23</f>
        <v>172.39148969450699</v>
      </c>
      <c r="G223" s="192">
        <f>'Weekly prices for NSW to 2020'!F23</f>
        <v>177.695082960436</v>
      </c>
      <c r="H223" s="198">
        <f>'Weekly prices for NSW to 2020'!G23</f>
        <v>158.34271402550101</v>
      </c>
      <c r="J223" s="197">
        <f t="shared" si="20"/>
        <v>43737</v>
      </c>
      <c r="K223" s="196">
        <f>'Weekly prices for NSW to 2020'!J23</f>
        <v>2.2890071253836499</v>
      </c>
      <c r="L223" s="196">
        <f>'Weekly prices for NSW to 2020'!H23</f>
        <v>15.0575084854129</v>
      </c>
      <c r="M223" s="195">
        <f>'Weekly prices for NSW to 2020'!I23</f>
        <v>22.059227252164</v>
      </c>
    </row>
    <row r="224" spans="2:31" ht="12" x14ac:dyDescent="0.3">
      <c r="B224" s="194">
        <f t="shared" si="19"/>
        <v>2020</v>
      </c>
      <c r="C224" s="199">
        <f>'Weekly prices for NSW to 2020'!B24</f>
        <v>43744</v>
      </c>
      <c r="D224" s="192">
        <f>'Weekly prices for NSW to 2020'!C24</f>
        <v>145.45212567366201</v>
      </c>
      <c r="E224" s="192">
        <f>'Weekly prices for NSW to 2020'!D24</f>
        <v>147.806404226898</v>
      </c>
      <c r="F224" s="192">
        <f>'Weekly prices for NSW to 2020'!E24</f>
        <v>162.252701071616</v>
      </c>
      <c r="G224" s="192">
        <f>'Weekly prices for NSW to 2020'!F24</f>
        <v>168.80748831271899</v>
      </c>
      <c r="H224" s="198">
        <f>'Weekly prices for NSW to 2020'!G24</f>
        <v>150.00892857142901</v>
      </c>
      <c r="J224" s="197">
        <f t="shared" si="20"/>
        <v>43744</v>
      </c>
      <c r="K224" s="196">
        <f>'Weekly prices for NSW to 2020'!J24</f>
        <v>2.1830003313320301</v>
      </c>
      <c r="L224" s="196">
        <f>'Weekly prices for NSW to 2020'!H24</f>
        <v>15.4097202865547</v>
      </c>
      <c r="M224" s="195">
        <f>'Weekly prices for NSW to 2020'!I24</f>
        <v>22.296319446827699</v>
      </c>
    </row>
    <row r="225" spans="2:13" ht="12" x14ac:dyDescent="0.3">
      <c r="B225" s="194">
        <f t="shared" si="19"/>
        <v>2020</v>
      </c>
      <c r="C225" s="199">
        <f>'Weekly prices for NSW to 2020'!B25</f>
        <v>43751</v>
      </c>
      <c r="D225" s="192">
        <f>'Weekly prices for NSW to 2020'!C25</f>
        <v>138.924938674261</v>
      </c>
      <c r="E225" s="192">
        <f>'Weekly prices for NSW to 2020'!D25</f>
        <v>140.070478286293</v>
      </c>
      <c r="F225" s="192">
        <f>'Weekly prices for NSW to 2020'!E25</f>
        <v>155.80763812237601</v>
      </c>
      <c r="G225" s="192">
        <f>'Weekly prices for NSW to 2020'!F25</f>
        <v>161.48549219511</v>
      </c>
      <c r="H225" s="198">
        <f>'Weekly prices for NSW to 2020'!G25</f>
        <v>147.856175595238</v>
      </c>
      <c r="J225" s="197">
        <f t="shared" si="20"/>
        <v>43751</v>
      </c>
      <c r="K225" s="196">
        <f>'Weekly prices for NSW to 2020'!J25</f>
        <v>2.26251786991042</v>
      </c>
      <c r="L225" s="196">
        <f>'Weekly prices for NSW to 2020'!H25</f>
        <v>15.674745337616001</v>
      </c>
      <c r="M225" s="195">
        <f>'Weekly prices for NSW to 2020'!I25</f>
        <v>22.517411748504301</v>
      </c>
    </row>
    <row r="226" spans="2:13" ht="12" x14ac:dyDescent="0.3">
      <c r="B226" s="194">
        <f t="shared" si="19"/>
        <v>2020</v>
      </c>
      <c r="C226" s="199">
        <f>'Weekly prices for NSW to 2020'!B26</f>
        <v>43758</v>
      </c>
      <c r="D226" s="192">
        <f>'Weekly prices for NSW to 2020'!C26</f>
        <v>154.66835572974699</v>
      </c>
      <c r="E226" s="192">
        <f>'Weekly prices for NSW to 2020'!D26</f>
        <v>152.71352594844799</v>
      </c>
      <c r="F226" s="192">
        <f>'Weekly prices for NSW to 2020'!E26</f>
        <v>173.115623223124</v>
      </c>
      <c r="G226" s="192">
        <f>'Weekly prices for NSW to 2020'!F26</f>
        <v>176.82874159541399</v>
      </c>
      <c r="H226" s="198">
        <f>'Weekly prices for NSW to 2020'!G26</f>
        <v>165.95282738095199</v>
      </c>
      <c r="J226" s="197">
        <f t="shared" si="20"/>
        <v>43758</v>
      </c>
      <c r="K226" s="196">
        <f>'Weekly prices for NSW to 2020'!J26</f>
        <v>2.4505393720824</v>
      </c>
      <c r="L226" s="196">
        <f>'Weekly prices for NSW to 2020'!H26</f>
        <v>15.0932199963827</v>
      </c>
      <c r="M226" s="195">
        <f>'Weekly prices for NSW to 2020'!I26</f>
        <v>21.959459906065501</v>
      </c>
    </row>
    <row r="227" spans="2:13" ht="12" x14ac:dyDescent="0.3">
      <c r="B227" s="194">
        <f t="shared" si="19"/>
        <v>2020</v>
      </c>
      <c r="C227" s="199">
        <f>'Weekly prices for NSW to 2020'!B27</f>
        <v>43765</v>
      </c>
      <c r="D227" s="192">
        <f>'Weekly prices for NSW to 2020'!C27</f>
        <v>153.19162541326699</v>
      </c>
      <c r="E227" s="192">
        <f>'Weekly prices for NSW to 2020'!D27</f>
        <v>155.223046118127</v>
      </c>
      <c r="F227" s="192">
        <f>'Weekly prices for NSW to 2020'!E27</f>
        <v>170.35433928660001</v>
      </c>
      <c r="G227" s="192">
        <f>'Weekly prices for NSW to 2020'!F27</f>
        <v>176.63119533956001</v>
      </c>
      <c r="H227" s="198">
        <f>'Weekly prices for NSW to 2020'!G27</f>
        <v>158.230729166667</v>
      </c>
      <c r="J227" s="197">
        <f t="shared" si="20"/>
        <v>43765</v>
      </c>
      <c r="K227" s="196">
        <f>'Weekly prices for NSW to 2020'!J27</f>
        <v>2.23817537354034</v>
      </c>
      <c r="L227" s="196">
        <f>'Weekly prices for NSW to 2020'!H27</f>
        <v>15.155598084067501</v>
      </c>
      <c r="M227" s="195">
        <f>'Weekly prices for NSW to 2020'!I27</f>
        <v>22.050134844567399</v>
      </c>
    </row>
    <row r="228" spans="2:13" ht="12" x14ac:dyDescent="0.3">
      <c r="B228" s="194">
        <f t="shared" si="19"/>
        <v>2020</v>
      </c>
      <c r="C228" s="199">
        <f>'Weekly prices for NSW to 2020'!B28</f>
        <v>43772</v>
      </c>
      <c r="D228" s="192">
        <f>'Weekly prices for NSW to 2020'!C28</f>
        <v>138.42118567262099</v>
      </c>
      <c r="E228" s="192">
        <f>'Weekly prices for NSW to 2020'!D28</f>
        <v>141.095919081462</v>
      </c>
      <c r="F228" s="192">
        <f>'Weekly prices for NSW to 2020'!E28</f>
        <v>155.15923380908799</v>
      </c>
      <c r="G228" s="192">
        <f>'Weekly prices for NSW to 2020'!F28</f>
        <v>161.653196658262</v>
      </c>
      <c r="H228" s="198">
        <f>'Weekly prices for NSW to 2020'!G28</f>
        <v>141.783615023474</v>
      </c>
      <c r="J228" s="197">
        <f t="shared" si="20"/>
        <v>43772</v>
      </c>
      <c r="K228" s="196">
        <f>'Weekly prices for NSW to 2020'!J28</f>
        <v>2.1920801764892399</v>
      </c>
      <c r="L228" s="196">
        <f>'Weekly prices for NSW to 2020'!H28</f>
        <v>15.529512551672401</v>
      </c>
      <c r="M228" s="195">
        <f>'Weekly prices for NSW to 2020'!I28</f>
        <v>22.360120994234698</v>
      </c>
    </row>
    <row r="229" spans="2:13" ht="12" x14ac:dyDescent="0.3">
      <c r="B229" s="194">
        <f t="shared" si="19"/>
        <v>2020</v>
      </c>
      <c r="C229" s="199">
        <f>'Weekly prices for NSW to 2020'!B29</f>
        <v>43779</v>
      </c>
      <c r="D229" s="192">
        <f>'Weekly prices for NSW to 2020'!C29</f>
        <v>132.92458297859201</v>
      </c>
      <c r="E229" s="192">
        <f>'Weekly prices for NSW to 2020'!D29</f>
        <v>136.59608582442399</v>
      </c>
      <c r="F229" s="192">
        <f>'Weekly prices for NSW to 2020'!E29</f>
        <v>150.80370813769301</v>
      </c>
      <c r="G229" s="192">
        <f>'Weekly prices for NSW to 2020'!F29</f>
        <v>157.316195232865</v>
      </c>
      <c r="H229" s="198">
        <f>'Weekly prices for NSW to 2020'!G29</f>
        <v>155.87482638888901</v>
      </c>
      <c r="J229" s="197">
        <f t="shared" si="20"/>
        <v>43779</v>
      </c>
      <c r="K229" s="196">
        <f>'Weekly prices for NSW to 2020'!J29</f>
        <v>2.2016852862668301</v>
      </c>
      <c r="L229" s="196">
        <f>'Weekly prices for NSW to 2020'!H29</f>
        <v>15.551162977777199</v>
      </c>
      <c r="M229" s="195">
        <f>'Weekly prices for NSW to 2020'!I29</f>
        <v>22.478463830914801</v>
      </c>
    </row>
    <row r="230" spans="2:13" ht="12" x14ac:dyDescent="0.3">
      <c r="B230" s="194">
        <f t="shared" si="19"/>
        <v>2020</v>
      </c>
      <c r="C230" s="199">
        <f>'Weekly prices for NSW to 2020'!B30</f>
        <v>43786</v>
      </c>
      <c r="D230" s="192">
        <f>'Weekly prices for NSW to 2020'!C30</f>
        <v>146.317678194569</v>
      </c>
      <c r="E230" s="192">
        <f>'Weekly prices for NSW to 2020'!D30</f>
        <v>149.55332697510099</v>
      </c>
      <c r="F230" s="192">
        <f>'Weekly prices for NSW to 2020'!E30</f>
        <v>166.24973672195199</v>
      </c>
      <c r="G230" s="192">
        <f>'Weekly prices for NSW to 2020'!F30</f>
        <v>173.27316788549899</v>
      </c>
      <c r="H230" s="198">
        <f>'Weekly prices for NSW to 2020'!G30</f>
        <v>172.1</v>
      </c>
      <c r="J230" s="197">
        <f t="shared" si="20"/>
        <v>43786</v>
      </c>
      <c r="K230" s="196">
        <f>'Weekly prices for NSW to 2020'!J30</f>
        <v>2.5233383451981299</v>
      </c>
      <c r="L230" s="196">
        <f>'Weekly prices for NSW to 2020'!H30</f>
        <v>15.2150976076119</v>
      </c>
      <c r="M230" s="195">
        <f>'Weekly prices for NSW to 2020'!I30</f>
        <v>22.552672448497301</v>
      </c>
    </row>
    <row r="231" spans="2:13" ht="12" x14ac:dyDescent="0.3">
      <c r="B231" s="194">
        <f t="shared" si="19"/>
        <v>2020</v>
      </c>
      <c r="C231" s="199">
        <f>'Weekly prices for NSW to 2020'!B31</f>
        <v>43793</v>
      </c>
      <c r="D231" s="192">
        <f>'Weekly prices for NSW to 2020'!C31</f>
        <v>155.13579335787401</v>
      </c>
      <c r="E231" s="192">
        <f>'Weekly prices for NSW to 2020'!D31</f>
        <v>157.29370176321899</v>
      </c>
      <c r="F231" s="192">
        <f>'Weekly prices for NSW to 2020'!E31</f>
        <v>171.749066788118</v>
      </c>
      <c r="G231" s="192">
        <f>'Weekly prices for NSW to 2020'!F31</f>
        <v>178.48356722956899</v>
      </c>
      <c r="H231" s="198">
        <f>'Weekly prices for NSW to 2020'!G31</f>
        <v>161.133035714286</v>
      </c>
      <c r="J231" s="197">
        <f t="shared" si="20"/>
        <v>43793</v>
      </c>
      <c r="K231" s="196">
        <f>'Weekly prices for NSW to 2020'!J31</f>
        <v>2.2493151535416498</v>
      </c>
      <c r="L231" s="196">
        <f>'Weekly prices for NSW to 2020'!H31</f>
        <v>15.091022301002701</v>
      </c>
      <c r="M231" s="195">
        <f>'Weekly prices for NSW to 2020'!I31</f>
        <v>22.1222964124984</v>
      </c>
    </row>
    <row r="232" spans="2:13" ht="12" x14ac:dyDescent="0.3">
      <c r="B232" s="194">
        <f t="shared" si="19"/>
        <v>2020</v>
      </c>
      <c r="C232" s="199">
        <f>'Weekly prices for NSW to 2020'!B32</f>
        <v>43800</v>
      </c>
      <c r="D232" s="192">
        <f>'Weekly prices for NSW to 2020'!C32</f>
        <v>137.969321635847</v>
      </c>
      <c r="E232" s="192">
        <f>'Weekly prices for NSW to 2020'!D32</f>
        <v>140.56383634427999</v>
      </c>
      <c r="F232" s="192">
        <f>'Weekly prices for NSW to 2020'!E32</f>
        <v>154.39511407560801</v>
      </c>
      <c r="G232" s="192">
        <f>'Weekly prices for NSW to 2020'!F32</f>
        <v>161.37765388202601</v>
      </c>
      <c r="H232" s="198">
        <f>'Weekly prices for NSW to 2020'!G32</f>
        <v>149.62118279569901</v>
      </c>
      <c r="J232" s="197">
        <f t="shared" si="20"/>
        <v>43800</v>
      </c>
      <c r="K232" s="196">
        <f>'Weekly prices for NSW to 2020'!J32</f>
        <v>2.1772177885530399</v>
      </c>
      <c r="L232" s="196">
        <f>'Weekly prices for NSW to 2020'!H32</f>
        <v>15.528061994445</v>
      </c>
      <c r="M232" s="195">
        <f>'Weekly prices for NSW to 2020'!I32</f>
        <v>22.418351046153202</v>
      </c>
    </row>
    <row r="233" spans="2:13" ht="12" x14ac:dyDescent="0.3">
      <c r="B233" s="194">
        <f t="shared" si="19"/>
        <v>2020</v>
      </c>
      <c r="C233" s="199">
        <f>'Weekly prices for NSW to 2020'!B33</f>
        <v>43807</v>
      </c>
      <c r="D233" s="192">
        <f>'Weekly prices for NSW to 2020'!C33</f>
        <v>147.83789876148501</v>
      </c>
      <c r="E233" s="192">
        <f>'Weekly prices for NSW to 2020'!D33</f>
        <v>149.78466910179301</v>
      </c>
      <c r="F233" s="192">
        <f>'Weekly prices for NSW to 2020'!E33</f>
        <v>166.159628989655</v>
      </c>
      <c r="G233" s="192">
        <f>'Weekly prices for NSW to 2020'!F33</f>
        <v>173.94424069262399</v>
      </c>
      <c r="H233" s="198" t="str">
        <f>'Weekly prices for NSW to 2020'!G33</f>
        <v>NA</v>
      </c>
      <c r="J233" s="197">
        <f t="shared" si="20"/>
        <v>43807</v>
      </c>
      <c r="K233" s="196">
        <f>'Weekly prices for NSW to 2020'!J33</f>
        <v>2.5509133926779799</v>
      </c>
      <c r="L233" s="196">
        <f>'Weekly prices for NSW to 2020'!H33</f>
        <v>15.127149992320399</v>
      </c>
      <c r="M233" s="195">
        <f>'Weekly prices for NSW to 2020'!I33</f>
        <v>22.571263778534998</v>
      </c>
    </row>
    <row r="234" spans="2:13" ht="12" x14ac:dyDescent="0.3">
      <c r="B234" s="194">
        <f t="shared" si="19"/>
        <v>2020</v>
      </c>
      <c r="C234" s="199">
        <f>'Weekly prices for NSW to 2020'!B34</f>
        <v>43814</v>
      </c>
      <c r="D234" s="192">
        <f>'Weekly prices for NSW to 2020'!C34</f>
        <v>156.036084106179</v>
      </c>
      <c r="E234" s="192">
        <f>'Weekly prices for NSW to 2020'!D34</f>
        <v>158.292844112517</v>
      </c>
      <c r="F234" s="192">
        <f>'Weekly prices for NSW to 2020'!E34</f>
        <v>172.89608004351601</v>
      </c>
      <c r="G234" s="192">
        <f>'Weekly prices for NSW to 2020'!F34</f>
        <v>179.48430865071199</v>
      </c>
      <c r="H234" s="198" t="str">
        <f>'Weekly prices for NSW to 2020'!G34</f>
        <v>NA</v>
      </c>
      <c r="J234" s="197">
        <f t="shared" si="20"/>
        <v>43814</v>
      </c>
      <c r="K234" s="196">
        <f>'Weekly prices for NSW to 2020'!J34</f>
        <v>2.1869424298454598</v>
      </c>
      <c r="L234" s="196">
        <f>'Weekly prices for NSW to 2020'!H34</f>
        <v>15.024809729735701</v>
      </c>
      <c r="M234" s="195">
        <f>'Weekly prices for NSW to 2020'!I34</f>
        <v>22.088735059490201</v>
      </c>
    </row>
    <row r="235" spans="2:13" ht="12" x14ac:dyDescent="0.3">
      <c r="B235" s="194">
        <f t="shared" si="19"/>
        <v>2020</v>
      </c>
      <c r="C235" s="199">
        <f>'Weekly prices for NSW to 2020'!B35</f>
        <v>43821</v>
      </c>
      <c r="D235" s="192">
        <f>'Weekly prices for NSW to 2020'!C35</f>
        <v>141.73273784986</v>
      </c>
      <c r="E235" s="192">
        <f>'Weekly prices for NSW to 2020'!D35</f>
        <v>144.16666329144999</v>
      </c>
      <c r="F235" s="192">
        <f>'Weekly prices for NSW to 2020'!E35</f>
        <v>158.301606631917</v>
      </c>
      <c r="G235" s="192">
        <f>'Weekly prices for NSW to 2020'!F35</f>
        <v>165.05738564492299</v>
      </c>
      <c r="H235" s="198" t="str">
        <f>'Weekly prices for NSW to 2020'!G35</f>
        <v>NA</v>
      </c>
      <c r="J235" s="197">
        <f t="shared" si="20"/>
        <v>43821</v>
      </c>
      <c r="K235" s="196">
        <f>'Weekly prices for NSW to 2020'!J35</f>
        <v>2.1591738277966899</v>
      </c>
      <c r="L235" s="196">
        <f>'Weekly prices for NSW to 2020'!H35</f>
        <v>15.4946266829126</v>
      </c>
      <c r="M235" s="195">
        <f>'Weekly prices for NSW to 2020'!I35</f>
        <v>22.452543602766202</v>
      </c>
    </row>
    <row r="236" spans="2:13" ht="12" x14ac:dyDescent="0.3">
      <c r="B236" s="194">
        <f t="shared" si="19"/>
        <v>2020</v>
      </c>
      <c r="C236" s="199">
        <f>'Weekly prices for NSW to 2020'!B36</f>
        <v>43828</v>
      </c>
      <c r="D236" s="192">
        <f>'Weekly prices for NSW to 2020'!C36</f>
        <v>135.877583483645</v>
      </c>
      <c r="E236" s="192">
        <f>'Weekly prices for NSW to 2020'!D36</f>
        <v>138.764562063585</v>
      </c>
      <c r="F236" s="192">
        <f>'Weekly prices for NSW to 2020'!E36</f>
        <v>152.75777836183099</v>
      </c>
      <c r="G236" s="192">
        <f>'Weekly prices for NSW to 2020'!F36</f>
        <v>159.53546058992001</v>
      </c>
      <c r="H236" s="198" t="str">
        <f>'Weekly prices for NSW to 2020'!G36</f>
        <v>NA</v>
      </c>
      <c r="J236" s="197">
        <f t="shared" si="20"/>
        <v>43828</v>
      </c>
      <c r="K236" s="196">
        <f>'Weekly prices for NSW to 2020'!J36</f>
        <v>2.1062917822606799</v>
      </c>
      <c r="L236" s="196">
        <f>'Weekly prices for NSW to 2020'!H36</f>
        <v>15.5500702390845</v>
      </c>
      <c r="M236" s="195">
        <f>'Weekly prices for NSW to 2020'!I36</f>
        <v>22.517536882375602</v>
      </c>
    </row>
    <row r="237" spans="2:13" ht="12" x14ac:dyDescent="0.3">
      <c r="B237" s="194">
        <f t="shared" si="19"/>
        <v>2020</v>
      </c>
      <c r="C237" s="199">
        <f>'Weekly prices for NSW to 2020'!B37</f>
        <v>43835</v>
      </c>
      <c r="D237" s="192">
        <f>'Weekly prices for NSW to 2020'!C37</f>
        <v>137.101362198245</v>
      </c>
      <c r="E237" s="192">
        <f>'Weekly prices for NSW to 2020'!D37</f>
        <v>140.39020736104399</v>
      </c>
      <c r="F237" s="192">
        <f>'Weekly prices for NSW to 2020'!E37</f>
        <v>154.47767425365501</v>
      </c>
      <c r="G237" s="192">
        <f>'Weekly prices for NSW to 2020'!F37</f>
        <v>164.31602348491</v>
      </c>
      <c r="H237" s="198" t="str">
        <f>'Weekly prices for NSW to 2020'!G37</f>
        <v>NA</v>
      </c>
      <c r="J237" s="197">
        <f t="shared" si="20"/>
        <v>43835</v>
      </c>
      <c r="K237" s="196">
        <f>'Weekly prices for NSW to 2020'!J37</f>
        <v>2.4639716105448901</v>
      </c>
      <c r="L237" s="196">
        <f>'Weekly prices for NSW to 2020'!H37</f>
        <v>15.4610750864813</v>
      </c>
      <c r="M237" s="195">
        <f>'Weekly prices for NSW to 2020'!I37</f>
        <v>22.820751750903</v>
      </c>
    </row>
    <row r="238" spans="2:13" ht="12" x14ac:dyDescent="0.3">
      <c r="B238" s="194">
        <f t="shared" si="19"/>
        <v>2020</v>
      </c>
      <c r="C238" s="199">
        <f>'Weekly prices for NSW to 2020'!B38</f>
        <v>43842</v>
      </c>
      <c r="D238" s="192">
        <f>'Weekly prices for NSW to 2020'!C38</f>
        <v>155.29069173384201</v>
      </c>
      <c r="E238" s="192">
        <f>'Weekly prices for NSW to 2020'!D38</f>
        <v>156.06230874934201</v>
      </c>
      <c r="F238" s="192">
        <f>'Weekly prices for NSW to 2020'!E38</f>
        <v>174.758367851515</v>
      </c>
      <c r="G238" s="192">
        <f>'Weekly prices for NSW to 2020'!F38</f>
        <v>180.18948571166499</v>
      </c>
      <c r="H238" s="198" t="str">
        <f>'Weekly prices for NSW to 2020'!G38</f>
        <v>NA</v>
      </c>
      <c r="J238" s="197">
        <f t="shared" si="20"/>
        <v>43842</v>
      </c>
      <c r="K238" s="196">
        <f>'Weekly prices for NSW to 2020'!J38</f>
        <v>2.4035408244415102</v>
      </c>
      <c r="L238" s="196">
        <f>'Weekly prices for NSW to 2020'!H38</f>
        <v>14.910401279245001</v>
      </c>
      <c r="M238" s="195">
        <f>'Weekly prices for NSW to 2020'!I38</f>
        <v>22.287780992669202</v>
      </c>
    </row>
    <row r="239" spans="2:13" ht="12" x14ac:dyDescent="0.3">
      <c r="B239" s="194">
        <f t="shared" si="19"/>
        <v>2020</v>
      </c>
      <c r="C239" s="199">
        <f>'Weekly prices for NSW to 2020'!B39</f>
        <v>43849</v>
      </c>
      <c r="D239" s="192">
        <f>'Weekly prices for NSW to 2020'!C39</f>
        <v>148.328887770606</v>
      </c>
      <c r="E239" s="192">
        <f>'Weekly prices for NSW to 2020'!D39</f>
        <v>150.91658613350799</v>
      </c>
      <c r="F239" s="192">
        <f>'Weekly prices for NSW to 2020'!E39</f>
        <v>165.55129024646899</v>
      </c>
      <c r="G239" s="192">
        <f>'Weekly prices for NSW to 2020'!F39</f>
        <v>171.967636991999</v>
      </c>
      <c r="H239" s="198">
        <f>'Weekly prices for NSW to 2020'!G39</f>
        <v>147.64193548387101</v>
      </c>
      <c r="J239" s="197">
        <f t="shared" si="20"/>
        <v>43849</v>
      </c>
      <c r="K239" s="196">
        <f>'Weekly prices for NSW to 2020'!J39</f>
        <v>2.1959629347563698</v>
      </c>
      <c r="L239" s="196">
        <f>'Weekly prices for NSW to 2020'!H39</f>
        <v>15.200740498174801</v>
      </c>
      <c r="M239" s="195">
        <f>'Weekly prices for NSW to 2020'!I39</f>
        <v>22.2397165938917</v>
      </c>
    </row>
    <row r="240" spans="2:13" ht="12" x14ac:dyDescent="0.3">
      <c r="B240" s="194">
        <f t="shared" si="19"/>
        <v>2020</v>
      </c>
      <c r="C240" s="199">
        <f>'Weekly prices for NSW to 2020'!B40</f>
        <v>43856</v>
      </c>
      <c r="D240" s="192">
        <f>'Weekly prices for NSW to 2020'!C40</f>
        <v>135.098225968381</v>
      </c>
      <c r="E240" s="192">
        <f>'Weekly prices for NSW to 2020'!D40</f>
        <v>137.979985809086</v>
      </c>
      <c r="F240" s="192">
        <f>'Weekly prices for NSW to 2020'!E40</f>
        <v>151.63576742927299</v>
      </c>
      <c r="G240" s="192">
        <f>'Weekly prices for NSW to 2020'!F40</f>
        <v>158.298097003609</v>
      </c>
      <c r="H240" s="198" t="str">
        <f>'Weekly prices for NSW to 2020'!G40</f>
        <v>NA</v>
      </c>
      <c r="J240" s="197">
        <f t="shared" si="20"/>
        <v>43856</v>
      </c>
      <c r="K240" s="196">
        <f>'Weekly prices for NSW to 2020'!J40</f>
        <v>2.1729530165959199</v>
      </c>
      <c r="L240" s="196">
        <f>'Weekly prices for NSW to 2020'!H40</f>
        <v>15.510391679663901</v>
      </c>
      <c r="M240" s="195">
        <f>'Weekly prices for NSW to 2020'!I40</f>
        <v>22.508727833025102</v>
      </c>
    </row>
    <row r="241" spans="2:13" ht="12" x14ac:dyDescent="0.3">
      <c r="B241" s="194">
        <f t="shared" si="19"/>
        <v>2020</v>
      </c>
      <c r="C241" s="199">
        <f>'Weekly prices for NSW to 2020'!B41</f>
        <v>43863</v>
      </c>
      <c r="D241" s="192">
        <f>'Weekly prices for NSW to 2020'!C41</f>
        <v>136.35056876724801</v>
      </c>
      <c r="E241" s="192">
        <f>'Weekly prices for NSW to 2020'!D41</f>
        <v>136.615988847024</v>
      </c>
      <c r="F241" s="192">
        <f>'Weekly prices for NSW to 2020'!E41</f>
        <v>153.34577804459599</v>
      </c>
      <c r="G241" s="192">
        <f>'Weekly prices for NSW to 2020'!F41</f>
        <v>157.883014689758</v>
      </c>
      <c r="H241" s="198" t="str">
        <f>'Weekly prices for NSW to 2020'!G41</f>
        <v>NA</v>
      </c>
      <c r="J241" s="197">
        <f t="shared" si="20"/>
        <v>43863</v>
      </c>
      <c r="K241" s="196">
        <f>'Weekly prices for NSW to 2020'!J41</f>
        <v>2.32843139769439</v>
      </c>
      <c r="L241" s="196">
        <f>'Weekly prices for NSW to 2020'!H41</f>
        <v>15.2504676144667</v>
      </c>
      <c r="M241" s="195">
        <f>'Weekly prices for NSW to 2020'!I41</f>
        <v>22.2206138960949</v>
      </c>
    </row>
    <row r="242" spans="2:13" ht="12" x14ac:dyDescent="0.3">
      <c r="B242" s="194">
        <f t="shared" si="19"/>
        <v>2020</v>
      </c>
      <c r="C242" s="199">
        <f>'Weekly prices for NSW to 2020'!B42</f>
        <v>43870</v>
      </c>
      <c r="D242" s="192">
        <f>'Weekly prices for NSW to 2020'!C42</f>
        <v>146.40097258052899</v>
      </c>
      <c r="E242" s="192">
        <f>'Weekly prices for NSW to 2020'!D42</f>
        <v>146.30815350253201</v>
      </c>
      <c r="F242" s="192">
        <f>'Weekly prices for NSW to 2020'!E42</f>
        <v>164.20778255701501</v>
      </c>
      <c r="G242" s="192">
        <f>'Weekly prices for NSW to 2020'!F42</f>
        <v>169.15675292392399</v>
      </c>
      <c r="H242" s="198">
        <f>'Weekly prices for NSW to 2020'!G42</f>
        <v>143.9</v>
      </c>
      <c r="J242" s="197">
        <f t="shared" si="20"/>
        <v>43870</v>
      </c>
      <c r="K242" s="196">
        <f>'Weekly prices for NSW to 2020'!J42</f>
        <v>2.39674796201031</v>
      </c>
      <c r="L242" s="196">
        <f>'Weekly prices for NSW to 2020'!H42</f>
        <v>15.089334694383201</v>
      </c>
      <c r="M242" s="195">
        <f>'Weekly prices for NSW to 2020'!I42</f>
        <v>22.322937327728599</v>
      </c>
    </row>
    <row r="243" spans="2:13" ht="12" x14ac:dyDescent="0.3">
      <c r="B243" s="194">
        <f t="shared" si="19"/>
        <v>2020</v>
      </c>
      <c r="C243" s="199">
        <f>'Weekly prices for NSW to 2020'!B43</f>
        <v>43877</v>
      </c>
      <c r="D243" s="192">
        <f>'Weekly prices for NSW to 2020'!C43</f>
        <v>149.10722944077199</v>
      </c>
      <c r="E243" s="192">
        <f>'Weekly prices for NSW to 2020'!D43</f>
        <v>151.21169372555201</v>
      </c>
      <c r="F243" s="192">
        <f>'Weekly prices for NSW to 2020'!E43</f>
        <v>166.73910085033299</v>
      </c>
      <c r="G243" s="192">
        <f>'Weekly prices for NSW to 2020'!F43</f>
        <v>172.64149187012401</v>
      </c>
      <c r="H243" s="198" t="str">
        <f>'Weekly prices for NSW to 2020'!G43</f>
        <v>NA</v>
      </c>
      <c r="J243" s="197">
        <f t="shared" si="20"/>
        <v>43877</v>
      </c>
      <c r="K243" s="196">
        <f>'Weekly prices for NSW to 2020'!J43</f>
        <v>2.3023021043925</v>
      </c>
      <c r="L243" s="196">
        <f>'Weekly prices for NSW to 2020'!H43</f>
        <v>15.151267430429</v>
      </c>
      <c r="M243" s="195">
        <f>'Weekly prices for NSW to 2020'!I43</f>
        <v>22.1222312365575</v>
      </c>
    </row>
    <row r="244" spans="2:13" ht="12" x14ac:dyDescent="0.3">
      <c r="B244" s="194">
        <f t="shared" si="19"/>
        <v>2020</v>
      </c>
      <c r="C244" s="199">
        <f>'Weekly prices for NSW to 2020'!B44</f>
        <v>43884</v>
      </c>
      <c r="D244" s="192">
        <f>'Weekly prices for NSW to 2020'!C44</f>
        <v>134.041979747732</v>
      </c>
      <c r="E244" s="192">
        <f>'Weekly prices for NSW to 2020'!D44</f>
        <v>136.88591120504</v>
      </c>
      <c r="F244" s="192">
        <f>'Weekly prices for NSW to 2020'!E44</f>
        <v>151.181835398712</v>
      </c>
      <c r="G244" s="192">
        <f>'Weekly prices for NSW to 2020'!F44</f>
        <v>157.23385222161099</v>
      </c>
      <c r="H244" s="198">
        <f>'Weekly prices for NSW to 2020'!G44</f>
        <v>148.9</v>
      </c>
      <c r="J244" s="197">
        <f t="shared" si="20"/>
        <v>43884</v>
      </c>
      <c r="K244" s="196">
        <f>'Weekly prices for NSW to 2020'!J44</f>
        <v>2.2078898284861599</v>
      </c>
      <c r="L244" s="196">
        <f>'Weekly prices for NSW to 2020'!H44</f>
        <v>15.552936787978799</v>
      </c>
      <c r="M244" s="195">
        <f>'Weekly prices for NSW to 2020'!I44</f>
        <v>22.125447480485899</v>
      </c>
    </row>
    <row r="245" spans="2:13" ht="12" x14ac:dyDescent="0.3">
      <c r="B245" s="194">
        <f t="shared" si="19"/>
        <v>2020</v>
      </c>
      <c r="C245" s="199">
        <f>'Weekly prices for NSW to 2020'!B45</f>
        <v>43891</v>
      </c>
      <c r="D245" s="192">
        <f>'Weekly prices for NSW to 2020'!C45</f>
        <v>126.28398049606</v>
      </c>
      <c r="E245" s="192">
        <f>'Weekly prices for NSW to 2020'!D45</f>
        <v>129.89989624254699</v>
      </c>
      <c r="F245" s="192">
        <f>'Weekly prices for NSW to 2020'!E45</f>
        <v>143.71166675870001</v>
      </c>
      <c r="G245" s="192">
        <f>'Weekly prices for NSW to 2020'!F45</f>
        <v>149.92127966499899</v>
      </c>
      <c r="H245" s="198" t="str">
        <f>'Weekly prices for NSW to 2020'!G45</f>
        <v>NA</v>
      </c>
      <c r="J245" s="197">
        <f t="shared" si="20"/>
        <v>43891</v>
      </c>
      <c r="K245" s="196">
        <f>'Weekly prices for NSW to 2020'!J45</f>
        <v>2.2203298541578498</v>
      </c>
      <c r="L245" s="196">
        <f>'Weekly prices for NSW to 2020'!H45</f>
        <v>15.678311640718601</v>
      </c>
      <c r="M245" s="195">
        <f>'Weekly prices for NSW to 2020'!I45</f>
        <v>22.2517716315506</v>
      </c>
    </row>
    <row r="246" spans="2:13" ht="12" x14ac:dyDescent="0.3">
      <c r="B246" s="194">
        <f t="shared" si="19"/>
        <v>2020</v>
      </c>
      <c r="C246" s="199">
        <f>'Weekly prices for NSW to 2020'!B46</f>
        <v>43898</v>
      </c>
      <c r="D246" s="192">
        <f>'Weekly prices for NSW to 2020'!C46</f>
        <v>126.069188242423</v>
      </c>
      <c r="E246" s="192">
        <f>'Weekly prices for NSW to 2020'!D46</f>
        <v>130.47457643673499</v>
      </c>
      <c r="F246" s="192">
        <f>'Weekly prices for NSW to 2020'!E46</f>
        <v>144.338464408775</v>
      </c>
      <c r="G246" s="192">
        <f>'Weekly prices for NSW to 2020'!F46</f>
        <v>150.36568686483699</v>
      </c>
      <c r="H246" s="198">
        <f>'Weekly prices for NSW to 2020'!G46</f>
        <v>160.82134831460701</v>
      </c>
      <c r="J246" s="197">
        <f t="shared" si="20"/>
        <v>43898</v>
      </c>
      <c r="K246" s="196">
        <f>'Weekly prices for NSW to 2020'!J46</f>
        <v>2.46069439400704</v>
      </c>
      <c r="L246" s="196">
        <f>'Weekly prices for NSW to 2020'!H46</f>
        <v>15.5545342624587</v>
      </c>
      <c r="M246" s="195">
        <f>'Weekly prices for NSW to 2020'!I46</f>
        <v>22.356048484619102</v>
      </c>
    </row>
    <row r="247" spans="2:13" ht="12" x14ac:dyDescent="0.3">
      <c r="B247" s="194">
        <f t="shared" si="19"/>
        <v>2020</v>
      </c>
      <c r="C247" s="199">
        <f>'Weekly prices for NSW to 2020'!B47</f>
        <v>43905</v>
      </c>
      <c r="D247" s="192">
        <f>'Weekly prices for NSW to 2020'!C47</f>
        <v>135.422055167813</v>
      </c>
      <c r="E247" s="192">
        <f>'Weekly prices for NSW to 2020'!D47</f>
        <v>137.33401499605401</v>
      </c>
      <c r="F247" s="192">
        <f>'Weekly prices for NSW to 2020'!E47</f>
        <v>154.21911433972599</v>
      </c>
      <c r="G247" s="192">
        <f>'Weekly prices for NSW to 2020'!F47</f>
        <v>159.343450645383</v>
      </c>
      <c r="H247" s="198">
        <f>'Weekly prices for NSW to 2020'!G47</f>
        <v>139.06049370531201</v>
      </c>
      <c r="J247" s="197">
        <f t="shared" si="20"/>
        <v>43905</v>
      </c>
      <c r="K247" s="196">
        <f>'Weekly prices for NSW to 2020'!J47</f>
        <v>2.46133262629664</v>
      </c>
      <c r="L247" s="196">
        <f>'Weekly prices for NSW to 2020'!H47</f>
        <v>15.320253983948</v>
      </c>
      <c r="M247" s="195">
        <f>'Weekly prices for NSW to 2020'!I47</f>
        <v>22.257596602486</v>
      </c>
    </row>
    <row r="248" spans="2:13" ht="12" x14ac:dyDescent="0.3">
      <c r="B248" s="194">
        <f t="shared" si="19"/>
        <v>2020</v>
      </c>
      <c r="C248" s="199">
        <f>'Weekly prices for NSW to 2020'!B48</f>
        <v>43912</v>
      </c>
      <c r="D248" s="192">
        <f>'Weekly prices for NSW to 2020'!C48</f>
        <v>128.77212987237601</v>
      </c>
      <c r="E248" s="192">
        <f>'Weekly prices for NSW to 2020'!D48</f>
        <v>131.419643977687</v>
      </c>
      <c r="F248" s="192">
        <f>'Weekly prices for NSW to 2020'!E48</f>
        <v>147.00678454496699</v>
      </c>
      <c r="G248" s="192">
        <f>'Weekly prices for NSW to 2020'!F48</f>
        <v>153.08008953292199</v>
      </c>
      <c r="H248" s="198">
        <f>'Weekly prices for NSW to 2020'!G48</f>
        <v>149.16415094339601</v>
      </c>
      <c r="J248" s="197">
        <f t="shared" si="20"/>
        <v>43912</v>
      </c>
      <c r="K248" s="196">
        <f>'Weekly prices for NSW to 2020'!J48</f>
        <v>2.4726619303360602</v>
      </c>
      <c r="L248" s="196">
        <f>'Weekly prices for NSW to 2020'!H48</f>
        <v>15.438808434184899</v>
      </c>
      <c r="M248" s="195">
        <f>'Weekly prices for NSW to 2020'!I48</f>
        <v>22.547583442516899</v>
      </c>
    </row>
    <row r="249" spans="2:13" ht="12" x14ac:dyDescent="0.3">
      <c r="B249" s="194">
        <f t="shared" si="19"/>
        <v>2020</v>
      </c>
      <c r="C249" s="199">
        <f>'Weekly prices for NSW to 2020'!B49</f>
        <v>43919</v>
      </c>
      <c r="D249" s="192">
        <f>'Weekly prices for NSW to 2020'!C49</f>
        <v>116.665606306667</v>
      </c>
      <c r="E249" s="192">
        <f>'Weekly prices for NSW to 2020'!D49</f>
        <v>120.63311724967799</v>
      </c>
      <c r="F249" s="192">
        <f>'Weekly prices for NSW to 2020'!E49</f>
        <v>135.303665433828</v>
      </c>
      <c r="G249" s="192">
        <f>'Weekly prices for NSW to 2020'!F49</f>
        <v>141.734694758214</v>
      </c>
      <c r="H249" s="198">
        <f>'Weekly prices for NSW to 2020'!G49</f>
        <v>152.94780302423999</v>
      </c>
      <c r="J249" s="197">
        <f t="shared" si="20"/>
        <v>43919</v>
      </c>
      <c r="K249" s="196">
        <f>'Weekly prices for NSW to 2020'!J49</f>
        <v>2.61624931035522</v>
      </c>
      <c r="L249" s="196">
        <f>'Weekly prices for NSW to 2020'!H49</f>
        <v>15.658955236043999</v>
      </c>
      <c r="M249" s="195">
        <f>'Weekly prices for NSW to 2020'!I49</f>
        <v>22.8333133557291</v>
      </c>
    </row>
    <row r="250" spans="2:13" ht="12" x14ac:dyDescent="0.3">
      <c r="B250" s="194">
        <f t="shared" ref="B250:B261" si="21">YEAR(C250)+(MONTH(C250)&gt;=7)</f>
        <v>2020</v>
      </c>
      <c r="C250" s="199">
        <f>'Weekly prices for NSW to 2020'!B50</f>
        <v>43926</v>
      </c>
      <c r="D250" s="192">
        <f>'Weekly prices for NSW to 2020'!C50</f>
        <v>110.350436855616</v>
      </c>
      <c r="E250" s="192">
        <f>'Weekly prices for NSW to 2020'!D50</f>
        <v>114.42612697624</v>
      </c>
      <c r="F250" s="192">
        <f>'Weekly prices for NSW to 2020'!E50</f>
        <v>128.274219289831</v>
      </c>
      <c r="G250" s="192">
        <f>'Weekly prices for NSW to 2020'!F50</f>
        <v>134.85515741281199</v>
      </c>
      <c r="H250" s="198">
        <f>'Weekly prices for NSW to 2020'!G50</f>
        <v>159.9</v>
      </c>
      <c r="J250" s="197">
        <f t="shared" ref="J250:J261" si="22">C250</f>
        <v>43926</v>
      </c>
      <c r="K250" s="196">
        <f>'Weekly prices for NSW to 2020'!J50</f>
        <v>2.52733557798354</v>
      </c>
      <c r="L250" s="196">
        <f>'Weekly prices for NSW to 2020'!H50</f>
        <v>15.594235649901799</v>
      </c>
      <c r="M250" s="195">
        <f>'Weekly prices for NSW to 2020'!I50</f>
        <v>22.827127880588499</v>
      </c>
    </row>
    <row r="251" spans="2:13" ht="12" x14ac:dyDescent="0.3">
      <c r="B251" s="194">
        <f t="shared" si="21"/>
        <v>2020</v>
      </c>
      <c r="C251" s="199">
        <f>'Weekly prices for NSW to 2020'!B51</f>
        <v>43933</v>
      </c>
      <c r="D251" s="192">
        <f>'Weekly prices for NSW to 2020'!C51</f>
        <v>103.22613258093</v>
      </c>
      <c r="E251" s="192">
        <f>'Weekly prices for NSW to 2020'!D51</f>
        <v>107.561444932962</v>
      </c>
      <c r="F251" s="192">
        <f>'Weekly prices for NSW to 2020'!E51</f>
        <v>120.935408736772</v>
      </c>
      <c r="G251" s="192">
        <f>'Weekly prices for NSW to 2020'!F51</f>
        <v>127.651160664122</v>
      </c>
      <c r="H251" s="198" t="str">
        <f>'Weekly prices for NSW to 2020'!G51</f>
        <v>NA</v>
      </c>
      <c r="J251" s="197">
        <f t="shared" si="22"/>
        <v>43933</v>
      </c>
      <c r="K251" s="196">
        <f>'Weekly prices for NSW to 2020'!J51</f>
        <v>2.52274973296959</v>
      </c>
      <c r="L251" s="196">
        <f>'Weekly prices for NSW to 2020'!H51</f>
        <v>15.687196370396901</v>
      </c>
      <c r="M251" s="195">
        <f>'Weekly prices for NSW to 2020'!I51</f>
        <v>22.909934403162399</v>
      </c>
    </row>
    <row r="252" spans="2:13" ht="12" x14ac:dyDescent="0.3">
      <c r="B252" s="194">
        <f t="shared" si="21"/>
        <v>2020</v>
      </c>
      <c r="C252" s="199">
        <f>'Weekly prices for NSW to 2020'!B52</f>
        <v>43940</v>
      </c>
      <c r="D252" s="192">
        <f>'Weekly prices for NSW to 2020'!C52</f>
        <v>98.687651003229803</v>
      </c>
      <c r="E252" s="192">
        <f>'Weekly prices for NSW to 2020'!D52</f>
        <v>105.49657486008201</v>
      </c>
      <c r="F252" s="192">
        <f>'Weekly prices for NSW to 2020'!E52</f>
        <v>118.650947835675</v>
      </c>
      <c r="G252" s="192">
        <f>'Weekly prices for NSW to 2020'!F52</f>
        <v>124.961310935957</v>
      </c>
      <c r="H252" s="198" t="str">
        <f>'Weekly prices for NSW to 2020'!G52</f>
        <v>NA</v>
      </c>
      <c r="J252" s="197">
        <f t="shared" si="22"/>
        <v>43940</v>
      </c>
      <c r="K252" s="196">
        <f>'Weekly prices for NSW to 2020'!J52</f>
        <v>2.5825929738225102</v>
      </c>
      <c r="L252" s="196">
        <f>'Weekly prices for NSW to 2020'!H52</f>
        <v>15.7044168168597</v>
      </c>
      <c r="M252" s="195">
        <f>'Weekly prices for NSW to 2020'!I52</f>
        <v>23.159842326832301</v>
      </c>
    </row>
    <row r="253" spans="2:13" ht="12" x14ac:dyDescent="0.3">
      <c r="B253" s="194">
        <f t="shared" si="21"/>
        <v>2020</v>
      </c>
      <c r="C253" s="199">
        <f>'Weekly prices for NSW to 2020'!B53</f>
        <v>43947</v>
      </c>
      <c r="D253" s="192">
        <f>'Weekly prices for NSW to 2020'!C53</f>
        <v>98.005554083627402</v>
      </c>
      <c r="E253" s="192">
        <f>'Weekly prices for NSW to 2020'!D53</f>
        <v>106.390031952455</v>
      </c>
      <c r="F253" s="192">
        <f>'Weekly prices for NSW to 2020'!E53</f>
        <v>122.257305720896</v>
      </c>
      <c r="G253" s="192">
        <f>'Weekly prices for NSW to 2020'!F53</f>
        <v>126.695091096819</v>
      </c>
      <c r="H253" s="198" t="str">
        <f>'Weekly prices for NSW to 2020'!G53</f>
        <v>NA</v>
      </c>
      <c r="J253" s="197">
        <f t="shared" si="22"/>
        <v>43947</v>
      </c>
      <c r="K253" s="196">
        <f>'Weekly prices for NSW to 2020'!J53</f>
        <v>2.3592558016731902</v>
      </c>
      <c r="L253" s="196">
        <f>'Weekly prices for NSW to 2020'!H53</f>
        <v>15.6446046003134</v>
      </c>
      <c r="M253" s="195">
        <f>'Weekly prices for NSW to 2020'!I53</f>
        <v>23.282514786158199</v>
      </c>
    </row>
    <row r="254" spans="2:13" ht="12" x14ac:dyDescent="0.3">
      <c r="B254" s="194">
        <f t="shared" si="21"/>
        <v>2020</v>
      </c>
      <c r="C254" s="199">
        <f>'Weekly prices for NSW to 2020'!B54</f>
        <v>43954</v>
      </c>
      <c r="D254" s="192">
        <f>'Weekly prices for NSW to 2020'!C54</f>
        <v>107.00470119555</v>
      </c>
      <c r="E254" s="192">
        <f>'Weekly prices for NSW to 2020'!D54</f>
        <v>111.27302572917399</v>
      </c>
      <c r="F254" s="192">
        <f>'Weekly prices for NSW to 2020'!E54</f>
        <v>127.224555564721</v>
      </c>
      <c r="G254" s="192">
        <f>'Weekly prices for NSW to 2020'!F54</f>
        <v>133.06480598790401</v>
      </c>
      <c r="H254" s="198" t="str">
        <f>'Weekly prices for NSW to 2020'!G54</f>
        <v>NA</v>
      </c>
      <c r="J254" s="197">
        <f t="shared" si="22"/>
        <v>43954</v>
      </c>
      <c r="K254" s="196">
        <f>'Weekly prices for NSW to 2020'!J54</f>
        <v>2.34434541655415</v>
      </c>
      <c r="L254" s="196">
        <f>'Weekly prices for NSW to 2020'!H54</f>
        <v>15.0883299077461</v>
      </c>
      <c r="M254" s="195">
        <f>'Weekly prices for NSW to 2020'!I54</f>
        <v>22.720942052518801</v>
      </c>
    </row>
    <row r="255" spans="2:13" ht="12" x14ac:dyDescent="0.3">
      <c r="B255" s="194">
        <f t="shared" si="21"/>
        <v>2020</v>
      </c>
      <c r="C255" s="199">
        <f>'Weekly prices for NSW to 2020'!B55</f>
        <v>43961</v>
      </c>
      <c r="D255" s="192">
        <f>'Weekly prices for NSW to 2020'!C55</f>
        <v>108.674994991736</v>
      </c>
      <c r="E255" s="192">
        <f>'Weekly prices for NSW to 2020'!D55</f>
        <v>110.967612670132</v>
      </c>
      <c r="F255" s="192">
        <f>'Weekly prices for NSW to 2020'!E55</f>
        <v>126.228397296761</v>
      </c>
      <c r="G255" s="192">
        <f>'Weekly prices for NSW to 2020'!F55</f>
        <v>132.781261429669</v>
      </c>
      <c r="H255" s="198" t="str">
        <f>'Weekly prices for NSW to 2020'!G55</f>
        <v>NA</v>
      </c>
      <c r="J255" s="197">
        <f t="shared" si="22"/>
        <v>43961</v>
      </c>
      <c r="K255" s="196">
        <f>'Weekly prices for NSW to 2020'!J55</f>
        <v>2.5915356255815798</v>
      </c>
      <c r="L255" s="196">
        <f>'Weekly prices for NSW to 2020'!H55</f>
        <v>14.8947852464212</v>
      </c>
      <c r="M255" s="195">
        <f>'Weekly prices for NSW to 2020'!I55</f>
        <v>22.420193403991</v>
      </c>
    </row>
    <row r="256" spans="2:13" ht="12" x14ac:dyDescent="0.3">
      <c r="B256" s="194">
        <f t="shared" si="21"/>
        <v>2020</v>
      </c>
      <c r="C256" s="199">
        <f>'Weekly prices for NSW to 2020'!B56</f>
        <v>43968</v>
      </c>
      <c r="D256" s="192">
        <f>'Weekly prices for NSW to 2020'!C56</f>
        <v>108.762042009962</v>
      </c>
      <c r="E256" s="192">
        <f>'Weekly prices for NSW to 2020'!D56</f>
        <v>110.9157781145</v>
      </c>
      <c r="F256" s="192">
        <f>'Weekly prices for NSW to 2020'!E56</f>
        <v>125.42191089475401</v>
      </c>
      <c r="G256" s="192">
        <f>'Weekly prices for NSW to 2020'!F56</f>
        <v>132.15317351496901</v>
      </c>
      <c r="H256" s="198">
        <f>'Weekly prices for NSW to 2020'!G56</f>
        <v>145.9</v>
      </c>
      <c r="J256" s="197">
        <f t="shared" si="22"/>
        <v>43968</v>
      </c>
      <c r="K256" s="196">
        <f>'Weekly prices for NSW to 2020'!J56</f>
        <v>2.0067803276893699</v>
      </c>
      <c r="L256" s="196">
        <f>'Weekly prices for NSW to 2020'!H56</f>
        <v>14.714141044009001</v>
      </c>
      <c r="M256" s="195">
        <f>'Weekly prices for NSW to 2020'!I56</f>
        <v>21.923791239242</v>
      </c>
    </row>
    <row r="257" spans="2:13" ht="12" x14ac:dyDescent="0.3">
      <c r="B257" s="194">
        <f t="shared" si="21"/>
        <v>2020</v>
      </c>
      <c r="C257" s="199">
        <f>'Weekly prices for NSW to 2020'!B57</f>
        <v>43975</v>
      </c>
      <c r="D257" s="192">
        <f>'Weekly prices for NSW to 2020'!C57</f>
        <v>104.749397849495</v>
      </c>
      <c r="E257" s="192">
        <f>'Weekly prices for NSW to 2020'!D57</f>
        <v>107.14992795611001</v>
      </c>
      <c r="F257" s="192">
        <f>'Weekly prices for NSW to 2020'!E57</f>
        <v>120.95898360086601</v>
      </c>
      <c r="G257" s="192">
        <f>'Weekly prices for NSW to 2020'!F57</f>
        <v>127.958891077225</v>
      </c>
      <c r="H257" s="198" t="str">
        <f>'Weekly prices for NSW to 2020'!G57</f>
        <v>NA</v>
      </c>
      <c r="J257" s="197">
        <f t="shared" si="22"/>
        <v>43975</v>
      </c>
      <c r="K257" s="196">
        <f>'Weekly prices for NSW to 2020'!J57</f>
        <v>1.93022421590949</v>
      </c>
      <c r="L257" s="196">
        <f>'Weekly prices for NSW to 2020'!H57</f>
        <v>14.8365935678134</v>
      </c>
      <c r="M257" s="195">
        <f>'Weekly prices for NSW to 2020'!I57</f>
        <v>22.0766942240395</v>
      </c>
    </row>
    <row r="258" spans="2:13" ht="12" x14ac:dyDescent="0.3">
      <c r="B258" s="194">
        <f t="shared" si="21"/>
        <v>2020</v>
      </c>
      <c r="C258" s="199">
        <f>'Weekly prices for NSW to 2020'!B58</f>
        <v>43982</v>
      </c>
      <c r="D258" s="192">
        <f>'Weekly prices for NSW to 2020'!C58</f>
        <v>106.360334552309</v>
      </c>
      <c r="E258" s="192">
        <f>'Weekly prices for NSW to 2020'!D58</f>
        <v>108.521079917816</v>
      </c>
      <c r="F258" s="192">
        <f>'Weekly prices for NSW to 2020'!E58</f>
        <v>123.53027241397599</v>
      </c>
      <c r="G258" s="192">
        <f>'Weekly prices for NSW to 2020'!F58</f>
        <v>130.090287248739</v>
      </c>
      <c r="H258" s="198" t="str">
        <f>'Weekly prices for NSW to 2020'!G58</f>
        <v>NA</v>
      </c>
      <c r="J258" s="197">
        <f t="shared" si="22"/>
        <v>43982</v>
      </c>
      <c r="K258" s="196">
        <f>'Weekly prices for NSW to 2020'!J58</f>
        <v>1.8838395246180799</v>
      </c>
      <c r="L258" s="196">
        <f>'Weekly prices for NSW to 2020'!H58</f>
        <v>14.942618718979</v>
      </c>
      <c r="M258" s="195">
        <f>'Weekly prices for NSW to 2020'!I58</f>
        <v>22.093105381412499</v>
      </c>
    </row>
    <row r="259" spans="2:13" ht="12" x14ac:dyDescent="0.3">
      <c r="B259" s="194">
        <f t="shared" si="21"/>
        <v>2020</v>
      </c>
      <c r="C259" s="199">
        <f>'Weekly prices for NSW to 2020'!B59</f>
        <v>43989</v>
      </c>
      <c r="D259" s="192">
        <f>'Weekly prices for NSW to 2020'!C59</f>
        <v>119.079272219911</v>
      </c>
      <c r="E259" s="192">
        <f>'Weekly prices for NSW to 2020'!D59</f>
        <v>120.505245342903</v>
      </c>
      <c r="F259" s="192">
        <f>'Weekly prices for NSW to 2020'!E59</f>
        <v>138.08655691476699</v>
      </c>
      <c r="G259" s="192">
        <f>'Weekly prices for NSW to 2020'!F59</f>
        <v>143.76320690939599</v>
      </c>
      <c r="H259" s="198" t="str">
        <f>'Weekly prices for NSW to 2020'!G59</f>
        <v>NA</v>
      </c>
      <c r="J259" s="197">
        <f t="shared" si="22"/>
        <v>43989</v>
      </c>
      <c r="K259" s="196">
        <f>'Weekly prices for NSW to 2020'!J59</f>
        <v>2.3472817503474799</v>
      </c>
      <c r="L259" s="196">
        <f>'Weekly prices for NSW to 2020'!H59</f>
        <v>14.864836703502201</v>
      </c>
      <c r="M259" s="195">
        <f>'Weekly prices for NSW to 2020'!I59</f>
        <v>22.3614111809371</v>
      </c>
    </row>
    <row r="260" spans="2:13" ht="12" x14ac:dyDescent="0.3">
      <c r="B260" s="194">
        <f t="shared" si="21"/>
        <v>2020</v>
      </c>
      <c r="C260" s="199">
        <f>'Weekly prices for NSW to 2020'!B60</f>
        <v>43996</v>
      </c>
      <c r="D260" s="192">
        <f>'Weekly prices for NSW to 2020'!C60</f>
        <v>122.86029792259799</v>
      </c>
      <c r="E260" s="192">
        <f>'Weekly prices for NSW to 2020'!D60</f>
        <v>124.00027226206601</v>
      </c>
      <c r="F260" s="192">
        <f>'Weekly prices for NSW to 2020'!E60</f>
        <v>139.77934607433301</v>
      </c>
      <c r="G260" s="192">
        <f>'Weekly prices for NSW to 2020'!F60</f>
        <v>146.18108245471501</v>
      </c>
      <c r="H260" s="198">
        <f>'Weekly prices for NSW to 2020'!G60</f>
        <v>148.9</v>
      </c>
      <c r="J260" s="197">
        <f t="shared" si="22"/>
        <v>43996</v>
      </c>
      <c r="K260" s="196">
        <f>'Weekly prices for NSW to 2020'!J60</f>
        <v>2.04714823557631</v>
      </c>
      <c r="L260" s="196">
        <f>'Weekly prices for NSW to 2020'!H60</f>
        <v>14.811117607057099</v>
      </c>
      <c r="M260" s="195">
        <f>'Weekly prices for NSW to 2020'!I60</f>
        <v>22.046456006023298</v>
      </c>
    </row>
    <row r="261" spans="2:13" ht="12" x14ac:dyDescent="0.3">
      <c r="B261" s="194">
        <f t="shared" si="21"/>
        <v>2020</v>
      </c>
      <c r="C261" s="199">
        <f>'Weekly prices for NSW to 2020'!B61</f>
        <v>44003</v>
      </c>
      <c r="D261" s="192">
        <f>'Weekly prices for NSW to 2020'!C61</f>
        <v>118.855769788535</v>
      </c>
      <c r="E261" s="192">
        <f>'Weekly prices for NSW to 2020'!D61</f>
        <v>120.417931708594</v>
      </c>
      <c r="F261" s="192">
        <f>'Weekly prices for NSW to 2020'!E61</f>
        <v>134.909317044597</v>
      </c>
      <c r="G261" s="192">
        <f>'Weekly prices for NSW to 2020'!F61</f>
        <v>141.46492034158999</v>
      </c>
      <c r="H261" s="198">
        <f>'Weekly prices for NSW to 2020'!G61</f>
        <v>147.9</v>
      </c>
      <c r="J261" s="197">
        <f t="shared" si="22"/>
        <v>44003</v>
      </c>
      <c r="K261" s="196">
        <f>'Weekly prices for NSW to 2020'!J61</f>
        <v>1.92892154374672</v>
      </c>
      <c r="L261" s="196">
        <f>'Weekly prices for NSW to 2020'!H61</f>
        <v>14.8096373587508</v>
      </c>
      <c r="M261" s="195">
        <f>'Weekly prices for NSW to 2020'!I61</f>
        <v>21.943414348953802</v>
      </c>
    </row>
    <row r="262" spans="2:13" ht="12.5" thickBot="1" x14ac:dyDescent="0.35">
      <c r="B262" s="194">
        <f t="shared" ref="B262:B263" si="23">YEAR(C262)+(MONTH(C262)&gt;=7)</f>
        <v>2020</v>
      </c>
      <c r="C262" s="199">
        <f>'Weekly prices for NSW to 2020'!B62</f>
        <v>44010</v>
      </c>
      <c r="D262" s="192">
        <f>'Weekly prices for NSW to 2020'!C62</f>
        <v>114.306949605485</v>
      </c>
      <c r="E262" s="192">
        <f>'Weekly prices for NSW to 2020'!D62</f>
        <v>116.369762258142</v>
      </c>
      <c r="F262" s="192">
        <f>'Weekly prices for NSW to 2020'!E62</f>
        <v>130.75839097999099</v>
      </c>
      <c r="G262" s="192">
        <f>'Weekly prices for NSW to 2020'!F62</f>
        <v>137.16673992486901</v>
      </c>
      <c r="H262" s="198" t="str">
        <f>'Weekly prices for NSW to 2020'!G62</f>
        <v>NA</v>
      </c>
      <c r="J262" s="461">
        <f t="shared" ref="J262:J286" si="24">C262</f>
        <v>44010</v>
      </c>
      <c r="K262" s="462">
        <f>'Weekly prices for NSW to 2020'!J62</f>
        <v>1.8998942591588901</v>
      </c>
      <c r="L262" s="462">
        <f>'Weekly prices for NSW to 2020'!H62</f>
        <v>14.959735061481499</v>
      </c>
      <c r="M262" s="463">
        <f>'Weekly prices for NSW to 2020'!I62</f>
        <v>22.0303214694564</v>
      </c>
    </row>
    <row r="263" spans="2:13" ht="12.5" thickTop="1" x14ac:dyDescent="0.3">
      <c r="B263" s="454">
        <f t="shared" si="23"/>
        <v>2021</v>
      </c>
      <c r="C263" s="455">
        <f>'Weekly prices for NSW to 2021'!B11</f>
        <v>44017</v>
      </c>
      <c r="D263" s="456">
        <f>'Weekly prices for NSW to 2021'!C11</f>
        <v>111.832395800927</v>
      </c>
      <c r="E263" s="456">
        <f>'Weekly prices for NSW to 2021'!D11</f>
        <v>113.6850356381</v>
      </c>
      <c r="F263" s="456">
        <f>'Weekly prices for NSW to 2021'!E11</f>
        <v>128.706654168749</v>
      </c>
      <c r="G263" s="456">
        <f>'Weekly prices for NSW to 2021'!F11</f>
        <v>135.02282473664101</v>
      </c>
      <c r="H263" s="457">
        <f>'Weekly prices for NSW to 2021'!G11</f>
        <v>157.9</v>
      </c>
      <c r="I263" s="192"/>
      <c r="J263" s="197">
        <f t="shared" si="24"/>
        <v>44017</v>
      </c>
      <c r="K263" s="456">
        <f>'Weekly prices for NSW to 2021'!J11</f>
        <v>1.87320591353324</v>
      </c>
      <c r="L263" s="456">
        <f>'Weekly prices for NSW to 2021'!H11</f>
        <v>15.1137600623131</v>
      </c>
      <c r="M263" s="457">
        <f>'Weekly prices for NSW to 2021'!I11</f>
        <v>22.155838372040101</v>
      </c>
    </row>
    <row r="264" spans="2:13" ht="12" x14ac:dyDescent="0.3">
      <c r="B264" s="454">
        <f t="shared" ref="B264:B267" si="25">YEAR(C264)+(MONTH(C264)&gt;=7)</f>
        <v>2021</v>
      </c>
      <c r="C264" s="458">
        <f>'Weekly prices for NSW to 2021'!B12</f>
        <v>44024</v>
      </c>
      <c r="D264" s="459">
        <f>'Weekly prices for NSW to 2021'!C12</f>
        <v>123.250638587553</v>
      </c>
      <c r="E264" s="459">
        <f>'Weekly prices for NSW to 2021'!D12</f>
        <v>124.69885534627601</v>
      </c>
      <c r="F264" s="459">
        <f>'Weekly prices for NSW to 2021'!E12</f>
        <v>143.06964624534399</v>
      </c>
      <c r="G264" s="459">
        <f>'Weekly prices for NSW to 2021'!F12</f>
        <v>148.30679467259401</v>
      </c>
      <c r="H264" s="460">
        <f>'Weekly prices for NSW to 2021'!G12</f>
        <v>153.9</v>
      </c>
      <c r="I264" s="192"/>
      <c r="J264" s="197">
        <f t="shared" si="24"/>
        <v>44024</v>
      </c>
      <c r="K264" s="459">
        <f>'Weekly prices for NSW to 2021'!J12</f>
        <v>2.0597680992358001</v>
      </c>
      <c r="L264" s="459">
        <f>'Weekly prices for NSW to 2021'!H12</f>
        <v>14.9677812551617</v>
      </c>
      <c r="M264" s="460">
        <f>'Weekly prices for NSW to 2021'!I12</f>
        <v>22.149631246843398</v>
      </c>
    </row>
    <row r="265" spans="2:13" ht="12" x14ac:dyDescent="0.3">
      <c r="B265" s="454">
        <f t="shared" si="25"/>
        <v>2021</v>
      </c>
      <c r="C265" s="458">
        <f>'Weekly prices for NSW to 2021'!B13</f>
        <v>44031</v>
      </c>
      <c r="D265" s="459">
        <f>'Weekly prices for NSW to 2021'!C13</f>
        <v>128.92060334759199</v>
      </c>
      <c r="E265" s="459">
        <f>'Weekly prices for NSW to 2021'!D13</f>
        <v>130.44522756386101</v>
      </c>
      <c r="F265" s="459">
        <f>'Weekly prices for NSW to 2021'!E13</f>
        <v>148.00907136753099</v>
      </c>
      <c r="G265" s="459">
        <f>'Weekly prices for NSW to 2021'!F13</f>
        <v>153.78587993859799</v>
      </c>
      <c r="H265" s="460" t="str">
        <f>'Weekly prices for NSW to 2021'!G13</f>
        <v>NA</v>
      </c>
      <c r="I265" s="192"/>
      <c r="J265" s="197">
        <f t="shared" si="24"/>
        <v>44031</v>
      </c>
      <c r="K265" s="459">
        <f>'Weekly prices for NSW to 2021'!J13</f>
        <v>2.15327776182485</v>
      </c>
      <c r="L265" s="459">
        <f>'Weekly prices for NSW to 2021'!H13</f>
        <v>14.9543580917312</v>
      </c>
      <c r="M265" s="460">
        <f>'Weekly prices for NSW to 2021'!I13</f>
        <v>22.1614682656928</v>
      </c>
    </row>
    <row r="266" spans="2:13" ht="12" x14ac:dyDescent="0.3">
      <c r="B266" s="454">
        <f t="shared" si="25"/>
        <v>2021</v>
      </c>
      <c r="C266" s="458">
        <f>'Weekly prices for NSW to 2021'!B14</f>
        <v>44038</v>
      </c>
      <c r="D266" s="459">
        <f>'Weekly prices for NSW to 2021'!C14</f>
        <v>124.388722667203</v>
      </c>
      <c r="E266" s="459">
        <f>'Weekly prices for NSW to 2021'!D14</f>
        <v>125.989911133883</v>
      </c>
      <c r="F266" s="459">
        <f>'Weekly prices for NSW to 2021'!E14</f>
        <v>141.19234404289799</v>
      </c>
      <c r="G266" s="459">
        <f>'Weekly prices for NSW to 2021'!F14</f>
        <v>147.96751283458599</v>
      </c>
      <c r="H266" s="460" t="str">
        <f>'Weekly prices for NSW to 2021'!G14</f>
        <v>NA</v>
      </c>
      <c r="I266" s="192"/>
      <c r="J266" s="197">
        <f t="shared" si="24"/>
        <v>44038</v>
      </c>
      <c r="K266" s="459">
        <f>'Weekly prices for NSW to 2021'!J14</f>
        <v>1.8931287457572601</v>
      </c>
      <c r="L266" s="459">
        <f>'Weekly prices for NSW to 2021'!H14</f>
        <v>14.823104202958101</v>
      </c>
      <c r="M266" s="460">
        <f>'Weekly prices for NSW to 2021'!I14</f>
        <v>22.016071361107699</v>
      </c>
    </row>
    <row r="267" spans="2:13" ht="12" x14ac:dyDescent="0.3">
      <c r="B267" s="454">
        <f t="shared" si="25"/>
        <v>2021</v>
      </c>
      <c r="C267" s="458">
        <f>'Weekly prices for NSW to 2021'!B15</f>
        <v>44045</v>
      </c>
      <c r="D267" s="459">
        <f>'Weekly prices for NSW to 2021'!C15</f>
        <v>117.93567555896399</v>
      </c>
      <c r="E267" s="459">
        <f>'Weekly prices for NSW to 2021'!D15</f>
        <v>119.78088208205</v>
      </c>
      <c r="F267" s="459">
        <f>'Weekly prices for NSW to 2021'!E15</f>
        <v>134.43316021971199</v>
      </c>
      <c r="G267" s="459">
        <f>'Weekly prices for NSW to 2021'!F15</f>
        <v>141.16536354648099</v>
      </c>
      <c r="H267" s="460" t="str">
        <f>'Weekly prices for NSW to 2021'!G15</f>
        <v>NA</v>
      </c>
      <c r="I267" s="192"/>
      <c r="J267" s="197">
        <f t="shared" si="24"/>
        <v>44045</v>
      </c>
      <c r="K267" s="459">
        <f>'Weekly prices for NSW to 2021'!J15</f>
        <v>1.91911164478013</v>
      </c>
      <c r="L267" s="459">
        <f>'Weekly prices for NSW to 2021'!H15</f>
        <v>15.0880120711273</v>
      </c>
      <c r="M267" s="460">
        <f>'Weekly prices for NSW to 2021'!I15</f>
        <v>22.1609883280391</v>
      </c>
    </row>
    <row r="268" spans="2:13" ht="12" x14ac:dyDescent="0.3">
      <c r="B268" s="454">
        <f t="shared" ref="B268:B286" si="26">YEAR(C268)+(MONTH(C268)&gt;=7)</f>
        <v>2021</v>
      </c>
      <c r="C268" s="458">
        <f>'Weekly prices for NSW to 2021'!B16</f>
        <v>44052</v>
      </c>
      <c r="D268" s="459">
        <f>'Weekly prices for NSW to 2021'!C16</f>
        <v>110.451230627353</v>
      </c>
      <c r="E268" s="459">
        <f>'Weekly prices for NSW to 2021'!D16</f>
        <v>112.579024597676</v>
      </c>
      <c r="F268" s="459">
        <f>'Weekly prices for NSW to 2021'!E16</f>
        <v>126.90378705044201</v>
      </c>
      <c r="G268" s="459">
        <f>'Weekly prices for NSW to 2021'!F16</f>
        <v>133.673763600424</v>
      </c>
      <c r="H268" s="460" t="str">
        <f>'Weekly prices for NSW to 2021'!G16</f>
        <v>NA</v>
      </c>
      <c r="I268" s="192"/>
      <c r="J268" s="197">
        <f t="shared" si="24"/>
        <v>44052</v>
      </c>
      <c r="K268" s="459">
        <f>'Weekly prices for NSW to 2021'!J16</f>
        <v>1.89397215539083</v>
      </c>
      <c r="L268" s="459">
        <f>'Weekly prices for NSW to 2021'!H16</f>
        <v>15.292283778859</v>
      </c>
      <c r="M268" s="460">
        <f>'Weekly prices for NSW to 2021'!I16</f>
        <v>22.400117254900401</v>
      </c>
    </row>
    <row r="269" spans="2:13" ht="12" x14ac:dyDescent="0.3">
      <c r="B269" s="454">
        <f t="shared" si="26"/>
        <v>2021</v>
      </c>
      <c r="C269" s="458">
        <f>'Weekly prices for NSW to 2021'!B17</f>
        <v>44059</v>
      </c>
      <c r="D269" s="459">
        <f>'Weekly prices for NSW to 2021'!C17</f>
        <v>111.984439274708</v>
      </c>
      <c r="E269" s="459">
        <f>'Weekly prices for NSW to 2021'!D17</f>
        <v>114.173704356209</v>
      </c>
      <c r="F269" s="459">
        <f>'Weekly prices for NSW to 2021'!E17</f>
        <v>129.46832658894701</v>
      </c>
      <c r="G269" s="459">
        <f>'Weekly prices for NSW to 2021'!F17</f>
        <v>136.27278050730499</v>
      </c>
      <c r="H269" s="460" t="str">
        <f>'Weekly prices for NSW to 2021'!G17</f>
        <v>NA</v>
      </c>
      <c r="J269" s="197">
        <f t="shared" si="24"/>
        <v>44059</v>
      </c>
      <c r="K269" s="459">
        <f>'Weekly prices for NSW to 2021'!J17</f>
        <v>1.8810752400309201</v>
      </c>
      <c r="L269" s="459">
        <f>'Weekly prices for NSW to 2021'!H17</f>
        <v>15.2953348567069</v>
      </c>
      <c r="M269" s="460">
        <f>'Weekly prices for NSW to 2021'!I17</f>
        <v>22.4180483826295</v>
      </c>
    </row>
    <row r="270" spans="2:13" ht="12" x14ac:dyDescent="0.3">
      <c r="B270" s="454">
        <f t="shared" si="26"/>
        <v>2021</v>
      </c>
      <c r="C270" s="458">
        <f>'Weekly prices for NSW to 2021'!B18</f>
        <v>44066</v>
      </c>
      <c r="D270" s="459">
        <f>'Weekly prices for NSW to 2021'!C18</f>
        <v>128.587529542228</v>
      </c>
      <c r="E270" s="459">
        <f>'Weekly prices for NSW to 2021'!D18</f>
        <v>130.161326682675</v>
      </c>
      <c r="F270" s="459">
        <f>'Weekly prices for NSW to 2021'!E18</f>
        <v>148.84361544672799</v>
      </c>
      <c r="G270" s="459">
        <f>'Weekly prices for NSW to 2021'!F18</f>
        <v>154.28766114037199</v>
      </c>
      <c r="H270" s="460" t="str">
        <f>'Weekly prices for NSW to 2021'!G18</f>
        <v>NA</v>
      </c>
      <c r="J270" s="197">
        <f t="shared" si="24"/>
        <v>44066</v>
      </c>
      <c r="K270" s="459">
        <f>'Weekly prices for NSW to 2021'!J18</f>
        <v>2.17548813749544</v>
      </c>
      <c r="L270" s="459">
        <f>'Weekly prices for NSW to 2021'!H18</f>
        <v>14.9382359331478</v>
      </c>
      <c r="M270" s="460">
        <f>'Weekly prices for NSW to 2021'!I18</f>
        <v>22.389218038439601</v>
      </c>
    </row>
    <row r="271" spans="2:13" ht="12" x14ac:dyDescent="0.3">
      <c r="B271" s="454">
        <f t="shared" si="26"/>
        <v>2021</v>
      </c>
      <c r="C271" s="458">
        <f>'Weekly prices for NSW to 2021'!B19</f>
        <v>44073</v>
      </c>
      <c r="D271" s="459">
        <f>'Weekly prices for NSW to 2021'!C19</f>
        <v>132.41416892797</v>
      </c>
      <c r="E271" s="459">
        <f>'Weekly prices for NSW to 2021'!D19</f>
        <v>134.340861372288</v>
      </c>
      <c r="F271" s="459">
        <f>'Weekly prices for NSW to 2021'!E19</f>
        <v>150.15847855390501</v>
      </c>
      <c r="G271" s="459">
        <f>'Weekly prices for NSW to 2021'!F19</f>
        <v>156.54754271471</v>
      </c>
      <c r="H271" s="460" t="str">
        <f>'Weekly prices for NSW to 2021'!G19</f>
        <v>NA</v>
      </c>
      <c r="J271" s="197">
        <f t="shared" si="24"/>
        <v>44073</v>
      </c>
      <c r="K271" s="459">
        <f>'Weekly prices for NSW to 2021'!J19</f>
        <v>1.9837808586505501</v>
      </c>
      <c r="L271" s="459">
        <f>'Weekly prices for NSW to 2021'!H19</f>
        <v>14.8648316405103</v>
      </c>
      <c r="M271" s="460">
        <f>'Weekly prices for NSW to 2021'!I19</f>
        <v>22.071269174044001</v>
      </c>
    </row>
    <row r="272" spans="2:13" ht="12" x14ac:dyDescent="0.3">
      <c r="B272" s="454">
        <f t="shared" si="26"/>
        <v>2021</v>
      </c>
      <c r="C272" s="458">
        <f>'Weekly prices for NSW to 2021'!B20</f>
        <v>44080</v>
      </c>
      <c r="D272" s="459">
        <f>'Weekly prices for NSW to 2021'!C20</f>
        <v>123.527758953309</v>
      </c>
      <c r="E272" s="459">
        <f>'Weekly prices for NSW to 2021'!D20</f>
        <v>125.58293545882999</v>
      </c>
      <c r="F272" s="459">
        <f>'Weekly prices for NSW to 2021'!E20</f>
        <v>139.83756198249199</v>
      </c>
      <c r="G272" s="459">
        <f>'Weekly prices for NSW to 2021'!F20</f>
        <v>146.82153729145799</v>
      </c>
      <c r="H272" s="460" t="str">
        <f>'Weekly prices for NSW to 2021'!G20</f>
        <v>NA</v>
      </c>
      <c r="J272" s="197">
        <f t="shared" si="24"/>
        <v>44080</v>
      </c>
      <c r="K272" s="459">
        <f>'Weekly prices for NSW to 2021'!J20</f>
        <v>1.98237435820327</v>
      </c>
      <c r="L272" s="459">
        <f>'Weekly prices for NSW to 2021'!H20</f>
        <v>14.9653698899996</v>
      </c>
      <c r="M272" s="460">
        <f>'Weekly prices for NSW to 2021'!I20</f>
        <v>22.113675003384401</v>
      </c>
    </row>
    <row r="273" spans="2:13" ht="12" x14ac:dyDescent="0.3">
      <c r="B273" s="454">
        <f t="shared" si="26"/>
        <v>2021</v>
      </c>
      <c r="C273" s="458">
        <f>'Weekly prices for NSW to 2021'!B21</f>
        <v>44087</v>
      </c>
      <c r="D273" s="459">
        <f>'Weekly prices for NSW to 2021'!C21</f>
        <v>113.962830529261</v>
      </c>
      <c r="E273" s="459">
        <f>'Weekly prices for NSW to 2021'!D21</f>
        <v>115.981584436814</v>
      </c>
      <c r="F273" s="459">
        <f>'Weekly prices for NSW to 2021'!E21</f>
        <v>130.56000302539599</v>
      </c>
      <c r="G273" s="459">
        <f>'Weekly prices for NSW to 2021'!F21</f>
        <v>137.478134964106</v>
      </c>
      <c r="H273" s="460" t="str">
        <f>'Weekly prices for NSW to 2021'!G21</f>
        <v>NA</v>
      </c>
      <c r="J273" s="197">
        <f t="shared" si="24"/>
        <v>44087</v>
      </c>
      <c r="K273" s="459">
        <f>'Weekly prices for NSW to 2021'!J21</f>
        <v>1.98082542579356</v>
      </c>
      <c r="L273" s="459">
        <f>'Weekly prices for NSW to 2021'!H21</f>
        <v>15.340388469141301</v>
      </c>
      <c r="M273" s="460">
        <f>'Weekly prices for NSW to 2021'!I21</f>
        <v>22.4285054053348</v>
      </c>
    </row>
    <row r="274" spans="2:13" ht="12" x14ac:dyDescent="0.3">
      <c r="B274" s="454">
        <f t="shared" si="26"/>
        <v>2021</v>
      </c>
      <c r="C274" s="458">
        <f>'Weekly prices for NSW to 2021'!B22</f>
        <v>44094</v>
      </c>
      <c r="D274" s="459">
        <f>'Weekly prices for NSW to 2021'!C22</f>
        <v>110.33194058749299</v>
      </c>
      <c r="E274" s="459">
        <f>'Weekly prices for NSW to 2021'!D22</f>
        <v>112.233457171327</v>
      </c>
      <c r="F274" s="459">
        <f>'Weekly prices for NSW to 2021'!E22</f>
        <v>127.27807264053</v>
      </c>
      <c r="G274" s="459">
        <f>'Weekly prices for NSW to 2021'!F22</f>
        <v>133.874548789903</v>
      </c>
      <c r="H274" s="460">
        <f>'Weekly prices for NSW to 2021'!G22</f>
        <v>161.9</v>
      </c>
      <c r="J274" s="197">
        <f t="shared" si="24"/>
        <v>44094</v>
      </c>
      <c r="K274" s="459">
        <f>'Weekly prices for NSW to 2021'!J22</f>
        <v>1.9356797101038501</v>
      </c>
      <c r="L274" s="459">
        <f>'Weekly prices for NSW to 2021'!H22</f>
        <v>15.3267433722208</v>
      </c>
      <c r="M274" s="460">
        <f>'Weekly prices for NSW to 2021'!I22</f>
        <v>22.436761509126299</v>
      </c>
    </row>
    <row r="275" spans="2:13" ht="12" x14ac:dyDescent="0.3">
      <c r="B275" s="454">
        <f t="shared" si="26"/>
        <v>2021</v>
      </c>
      <c r="C275" s="458">
        <f>'Weekly prices for NSW to 2021'!B23</f>
        <v>44101</v>
      </c>
      <c r="D275" s="459">
        <f>'Weekly prices for NSW to 2021'!C23</f>
        <v>115.817455189304</v>
      </c>
      <c r="E275" s="459">
        <f>'Weekly prices for NSW to 2021'!D23</f>
        <v>117.84848010176501</v>
      </c>
      <c r="F275" s="459">
        <f>'Weekly prices for NSW to 2021'!E23</f>
        <v>135.229317112774</v>
      </c>
      <c r="G275" s="459">
        <f>'Weekly prices for NSW to 2021'!F23</f>
        <v>141.00384296246901</v>
      </c>
      <c r="H275" s="460">
        <f>'Weekly prices for NSW to 2021'!G23</f>
        <v>149.9</v>
      </c>
      <c r="J275" s="197">
        <f t="shared" si="24"/>
        <v>44101</v>
      </c>
      <c r="K275" s="459">
        <f>'Weekly prices for NSW to 2021'!J23</f>
        <v>2.1320643025287498</v>
      </c>
      <c r="L275" s="459">
        <f>'Weekly prices for NSW to 2021'!H23</f>
        <v>15.1173507951591</v>
      </c>
      <c r="M275" s="460">
        <f>'Weekly prices for NSW to 2021'!I23</f>
        <v>22.360913730701501</v>
      </c>
    </row>
    <row r="276" spans="2:13" ht="12" x14ac:dyDescent="0.3">
      <c r="B276" s="454">
        <f t="shared" si="26"/>
        <v>2021</v>
      </c>
      <c r="C276" s="458">
        <f>'Weekly prices for NSW to 2021'!B24</f>
        <v>44108</v>
      </c>
      <c r="D276" s="459">
        <f>'Weekly prices for NSW to 2021'!C24</f>
        <v>127.09930060044201</v>
      </c>
      <c r="E276" s="459">
        <f>'Weekly prices for NSW to 2021'!D24</f>
        <v>128.23663049846201</v>
      </c>
      <c r="F276" s="459">
        <f>'Weekly prices for NSW to 2021'!E24</f>
        <v>147.02335910443301</v>
      </c>
      <c r="G276" s="459">
        <f>'Weekly prices for NSW to 2021'!F24</f>
        <v>152.052545914435</v>
      </c>
      <c r="H276" s="460" t="str">
        <f>'Weekly prices for NSW to 2021'!G24</f>
        <v>NA</v>
      </c>
      <c r="J276" s="197">
        <f t="shared" si="24"/>
        <v>44108</v>
      </c>
      <c r="K276" s="459">
        <f>'Weekly prices for NSW to 2021'!J24</f>
        <v>2.1539334359687698</v>
      </c>
      <c r="L276" s="459">
        <f>'Weekly prices for NSW to 2021'!H24</f>
        <v>14.8215965634552</v>
      </c>
      <c r="M276" s="460">
        <f>'Weekly prices for NSW to 2021'!I24</f>
        <v>22.149829986737299</v>
      </c>
    </row>
    <row r="277" spans="2:13" ht="12" x14ac:dyDescent="0.3">
      <c r="B277" s="454">
        <f t="shared" si="26"/>
        <v>2021</v>
      </c>
      <c r="C277" s="458">
        <f>'Weekly prices for NSW to 2021'!B25</f>
        <v>44115</v>
      </c>
      <c r="D277" s="459">
        <f>'Weekly prices for NSW to 2021'!C25</f>
        <v>126.634094018951</v>
      </c>
      <c r="E277" s="459">
        <f>'Weekly prices for NSW to 2021'!D25</f>
        <v>128.48243687282201</v>
      </c>
      <c r="F277" s="459">
        <f>'Weekly prices for NSW to 2021'!E25</f>
        <v>143.794997163012</v>
      </c>
      <c r="G277" s="459">
        <f>'Weekly prices for NSW to 2021'!F25</f>
        <v>150.41586182171</v>
      </c>
      <c r="H277" s="460" t="str">
        <f>'Weekly prices for NSW to 2021'!G25</f>
        <v>NA</v>
      </c>
      <c r="J277" s="197">
        <f t="shared" si="24"/>
        <v>44115</v>
      </c>
      <c r="K277" s="459">
        <f>'Weekly prices for NSW to 2021'!J25</f>
        <v>1.9328564112151301</v>
      </c>
      <c r="L277" s="459">
        <f>'Weekly prices for NSW to 2021'!H25</f>
        <v>14.867080153726301</v>
      </c>
      <c r="M277" s="460">
        <f>'Weekly prices for NSW to 2021'!I25</f>
        <v>22.0908266902603</v>
      </c>
    </row>
    <row r="278" spans="2:13" ht="12" x14ac:dyDescent="0.3">
      <c r="B278" s="454">
        <f t="shared" si="26"/>
        <v>2021</v>
      </c>
      <c r="C278" s="458">
        <f>'Weekly prices for NSW to 2021'!B26</f>
        <v>44122</v>
      </c>
      <c r="D278" s="459">
        <f>'Weekly prices for NSW to 2021'!C26</f>
        <v>120.60330716432701</v>
      </c>
      <c r="E278" s="459">
        <f>'Weekly prices for NSW to 2021'!D26</f>
        <v>122.54443444477199</v>
      </c>
      <c r="F278" s="459">
        <f>'Weekly prices for NSW to 2021'!E26</f>
        <v>137.41263087195901</v>
      </c>
      <c r="G278" s="459">
        <f>'Weekly prices for NSW to 2021'!F26</f>
        <v>143.97994496285301</v>
      </c>
      <c r="H278" s="460">
        <f>'Weekly prices for NSW to 2021'!G26</f>
        <v>154.9</v>
      </c>
      <c r="J278" s="197">
        <f t="shared" si="24"/>
        <v>44122</v>
      </c>
      <c r="K278" s="459">
        <f>'Weekly prices for NSW to 2021'!J26</f>
        <v>1.95288767624003</v>
      </c>
      <c r="L278" s="459">
        <f>'Weekly prices for NSW to 2021'!H26</f>
        <v>15.440184050387099</v>
      </c>
      <c r="M278" s="460">
        <f>'Weekly prices for NSW to 2021'!I26</f>
        <v>22.394002238354101</v>
      </c>
    </row>
    <row r="279" spans="2:13" ht="12" x14ac:dyDescent="0.3">
      <c r="B279" s="454">
        <f t="shared" si="26"/>
        <v>2021</v>
      </c>
      <c r="C279" s="458">
        <f>'Weekly prices for NSW to 2021'!B27</f>
        <v>44129</v>
      </c>
      <c r="D279" s="459">
        <f>'Weekly prices for NSW to 2021'!C27</f>
        <v>111.53982793047901</v>
      </c>
      <c r="E279" s="459">
        <f>'Weekly prices for NSW to 2021'!D27</f>
        <v>113.631133603454</v>
      </c>
      <c r="F279" s="459">
        <f>'Weekly prices for NSW to 2021'!E27</f>
        <v>128.405899647718</v>
      </c>
      <c r="G279" s="459">
        <f>'Weekly prices for NSW to 2021'!F27</f>
        <v>135.05552687977001</v>
      </c>
      <c r="H279" s="460" t="str">
        <f>'Weekly prices for NSW to 2021'!G27</f>
        <v>NA</v>
      </c>
      <c r="J279" s="197">
        <f t="shared" si="24"/>
        <v>44129</v>
      </c>
      <c r="K279" s="459">
        <f>'Weekly prices for NSW to 2021'!J27</f>
        <v>1.8404193771625601</v>
      </c>
      <c r="L279" s="459">
        <f>'Weekly prices for NSW to 2021'!H27</f>
        <v>15.712439665020501</v>
      </c>
      <c r="M279" s="460">
        <f>'Weekly prices for NSW to 2021'!I27</f>
        <v>22.573855242238899</v>
      </c>
    </row>
    <row r="280" spans="2:13" ht="12" x14ac:dyDescent="0.3">
      <c r="B280" s="454">
        <f t="shared" si="26"/>
        <v>2021</v>
      </c>
      <c r="C280" s="458">
        <f>'Weekly prices for NSW to 2021'!B28</f>
        <v>44136</v>
      </c>
      <c r="D280" s="459">
        <f>'Weekly prices for NSW to 2021'!C28</f>
        <v>114.881747081881</v>
      </c>
      <c r="E280" s="459">
        <f>'Weekly prices for NSW to 2021'!D28</f>
        <v>116.76048410320701</v>
      </c>
      <c r="F280" s="459">
        <f>'Weekly prices for NSW to 2021'!E28</f>
        <v>132.559730318573</v>
      </c>
      <c r="G280" s="459">
        <f>'Weekly prices for NSW to 2021'!F28</f>
        <v>139.67788364514001</v>
      </c>
      <c r="H280" s="460" t="str">
        <f>'Weekly prices for NSW to 2021'!G28</f>
        <v>NA</v>
      </c>
      <c r="J280" s="197">
        <f t="shared" si="24"/>
        <v>44136</v>
      </c>
      <c r="K280" s="459">
        <f>'Weekly prices for NSW to 2021'!J28</f>
        <v>1.9164517967888099</v>
      </c>
      <c r="L280" s="459">
        <f>'Weekly prices for NSW to 2021'!H28</f>
        <v>15.2543610805134</v>
      </c>
      <c r="M280" s="460">
        <f>'Weekly prices for NSW to 2021'!I28</f>
        <v>22.411872961419601</v>
      </c>
    </row>
    <row r="281" spans="2:13" ht="12" x14ac:dyDescent="0.3">
      <c r="B281" s="454">
        <f t="shared" si="26"/>
        <v>2021</v>
      </c>
      <c r="C281" s="458">
        <f>'Weekly prices for NSW to 2021'!B29</f>
        <v>44143</v>
      </c>
      <c r="D281" s="459">
        <f>'Weekly prices for NSW to 2021'!C29</f>
        <v>121.975163897885</v>
      </c>
      <c r="E281" s="459">
        <f>'Weekly prices for NSW to 2021'!D29</f>
        <v>123.000469237896</v>
      </c>
      <c r="F281" s="459">
        <f>'Weekly prices for NSW to 2021'!E29</f>
        <v>141.286788351973</v>
      </c>
      <c r="G281" s="459">
        <f>'Weekly prices for NSW to 2021'!F29</f>
        <v>146.79456975841401</v>
      </c>
      <c r="H281" s="460" t="str">
        <f>'Weekly prices for NSW to 2021'!G29</f>
        <v>NA</v>
      </c>
      <c r="J281" s="197">
        <f t="shared" si="24"/>
        <v>44143</v>
      </c>
      <c r="K281" s="459">
        <f>'Weekly prices for NSW to 2021'!J29</f>
        <v>2.1452445566963698</v>
      </c>
      <c r="L281" s="459">
        <f>'Weekly prices for NSW to 2021'!H29</f>
        <v>15.054830114543501</v>
      </c>
      <c r="M281" s="460">
        <f>'Weekly prices for NSW to 2021'!I29</f>
        <v>22.564062341382101</v>
      </c>
    </row>
    <row r="282" spans="2:13" ht="12" x14ac:dyDescent="0.3">
      <c r="B282" s="454">
        <f t="shared" si="26"/>
        <v>2021</v>
      </c>
      <c r="C282" s="458">
        <f>'Weekly prices for NSW to 2021'!B30</f>
        <v>44150</v>
      </c>
      <c r="D282" s="459">
        <f>'Weekly prices for NSW to 2021'!C30</f>
        <v>128.421272797429</v>
      </c>
      <c r="E282" s="459">
        <f>'Weekly prices for NSW to 2021'!D30</f>
        <v>129.60400735568899</v>
      </c>
      <c r="F282" s="459">
        <f>'Weekly prices for NSW to 2021'!E30</f>
        <v>146.95181924132601</v>
      </c>
      <c r="G282" s="459">
        <f>'Weekly prices for NSW to 2021'!F30</f>
        <v>152.84738656918299</v>
      </c>
      <c r="H282" s="460" t="str">
        <f>'Weekly prices for NSW to 2021'!G30</f>
        <v>NA</v>
      </c>
      <c r="J282" s="197">
        <f t="shared" si="24"/>
        <v>44150</v>
      </c>
      <c r="K282" s="459">
        <f>'Weekly prices for NSW to 2021'!J30</f>
        <v>2.1863733742484701</v>
      </c>
      <c r="L282" s="459">
        <f>'Weekly prices for NSW to 2021'!H30</f>
        <v>15.0662217417677</v>
      </c>
      <c r="M282" s="460">
        <f>'Weekly prices for NSW to 2021'!I30</f>
        <v>22.408966586163</v>
      </c>
    </row>
    <row r="283" spans="2:13" ht="12" x14ac:dyDescent="0.3">
      <c r="B283" s="454">
        <f t="shared" si="26"/>
        <v>2021</v>
      </c>
      <c r="C283" s="458">
        <f>'Weekly prices for NSW to 2021'!B31</f>
        <v>44157</v>
      </c>
      <c r="D283" s="459">
        <f>'Weekly prices for NSW to 2021'!C31</f>
        <v>121.27206780941999</v>
      </c>
      <c r="E283" s="459">
        <f>'Weekly prices for NSW to 2021'!D31</f>
        <v>123.158144374893</v>
      </c>
      <c r="F283" s="459">
        <f>'Weekly prices for NSW to 2021'!E31</f>
        <v>138.08997905156801</v>
      </c>
      <c r="G283" s="459">
        <f>'Weekly prices for NSW to 2021'!F31</f>
        <v>144.93367347871299</v>
      </c>
      <c r="H283" s="460" t="str">
        <f>'Weekly prices for NSW to 2021'!G31</f>
        <v>NA</v>
      </c>
      <c r="J283" s="197">
        <f t="shared" si="24"/>
        <v>44157</v>
      </c>
      <c r="K283" s="459">
        <f>'Weekly prices for NSW to 2021'!J31</f>
        <v>2.13220117885546</v>
      </c>
      <c r="L283" s="459">
        <f>'Weekly prices for NSW to 2021'!H31</f>
        <v>15.382143107806399</v>
      </c>
      <c r="M283" s="460">
        <f>'Weekly prices for NSW to 2021'!I31</f>
        <v>22.45860100826</v>
      </c>
    </row>
    <row r="284" spans="2:13" ht="12" x14ac:dyDescent="0.3">
      <c r="B284" s="454">
        <f t="shared" si="26"/>
        <v>2021</v>
      </c>
      <c r="C284" s="458">
        <f>'Weekly prices for NSW to 2021'!B32</f>
        <v>44164</v>
      </c>
      <c r="D284" s="459">
        <f>'Weekly prices for NSW to 2021'!C32</f>
        <v>112.504174803293</v>
      </c>
      <c r="E284" s="459">
        <f>'Weekly prices for NSW to 2021'!D32</f>
        <v>114.426842240502</v>
      </c>
      <c r="F284" s="459">
        <f>'Weekly prices for NSW to 2021'!E32</f>
        <v>129.434118050454</v>
      </c>
      <c r="G284" s="459">
        <f>'Weekly prices for NSW to 2021'!F32</f>
        <v>136.14382248984401</v>
      </c>
      <c r="H284" s="460" t="str">
        <f>'Weekly prices for NSW to 2021'!G32</f>
        <v>NA</v>
      </c>
      <c r="J284" s="197">
        <f t="shared" si="24"/>
        <v>44164</v>
      </c>
      <c r="K284" s="459">
        <f>'Weekly prices for NSW to 2021'!J32</f>
        <v>2.1513158820056399</v>
      </c>
      <c r="L284" s="459">
        <f>'Weekly prices for NSW to 2021'!H32</f>
        <v>15.6294683648659</v>
      </c>
      <c r="M284" s="460">
        <f>'Weekly prices for NSW to 2021'!I32</f>
        <v>22.659722478876201</v>
      </c>
    </row>
    <row r="285" spans="2:13" ht="12" x14ac:dyDescent="0.3">
      <c r="B285" s="454">
        <f t="shared" si="26"/>
        <v>2021</v>
      </c>
      <c r="C285" s="458">
        <f>'Weekly prices for NSW to 2021'!B33</f>
        <v>44171</v>
      </c>
      <c r="D285" s="459">
        <f>'Weekly prices for NSW to 2021'!C33</f>
        <v>122.872308560919</v>
      </c>
      <c r="E285" s="459">
        <f>'Weekly prices for NSW to 2021'!D33</f>
        <v>124.28521174379399</v>
      </c>
      <c r="F285" s="459">
        <f>'Weekly prices for NSW to 2021'!E33</f>
        <v>142.70520265139999</v>
      </c>
      <c r="G285" s="459">
        <f>'Weekly prices for NSW to 2021'!F33</f>
        <v>148.13950402717001</v>
      </c>
      <c r="H285" s="460">
        <f>'Weekly prices for NSW to 2021'!G33</f>
        <v>155.9</v>
      </c>
      <c r="J285" s="197">
        <f t="shared" si="24"/>
        <v>44171</v>
      </c>
      <c r="K285" s="459">
        <f>'Weekly prices for NSW to 2021'!J33</f>
        <v>2.3496927529193901</v>
      </c>
      <c r="L285" s="459">
        <f>'Weekly prices for NSW to 2021'!H33</f>
        <v>15.281163260237699</v>
      </c>
      <c r="M285" s="460">
        <f>'Weekly prices for NSW to 2021'!I33</f>
        <v>22.600938305653901</v>
      </c>
    </row>
    <row r="286" spans="2:13" ht="12" x14ac:dyDescent="0.3">
      <c r="B286" s="454">
        <f t="shared" si="26"/>
        <v>2021</v>
      </c>
      <c r="C286" s="458">
        <f>'Weekly prices for NSW to 2021'!B34</f>
        <v>44178</v>
      </c>
      <c r="D286" s="459">
        <f>'Weekly prices for NSW to 2021'!C34</f>
        <v>132.22314225584799</v>
      </c>
      <c r="E286" s="459">
        <f>'Weekly prices for NSW to 2021'!D34</f>
        <v>132.875087281948</v>
      </c>
      <c r="F286" s="459">
        <f>'Weekly prices for NSW to 2021'!E34</f>
        <v>150.941180397952</v>
      </c>
      <c r="G286" s="459">
        <f>'Weekly prices for NSW to 2021'!F34</f>
        <v>156.09318879055701</v>
      </c>
      <c r="H286" s="460" t="str">
        <f>'Weekly prices for NSW to 2021'!G34</f>
        <v>NA</v>
      </c>
      <c r="J286" s="197">
        <f t="shared" si="24"/>
        <v>44178</v>
      </c>
      <c r="K286" s="459">
        <f>'Weekly prices for NSW to 2021'!J34</f>
        <v>2.31956235438633</v>
      </c>
      <c r="L286" s="459">
        <f>'Weekly prices for NSW to 2021'!H34</f>
        <v>15.179910803130401</v>
      </c>
      <c r="M286" s="460">
        <f>'Weekly prices for NSW to 2021'!I34</f>
        <v>22.557161872256899</v>
      </c>
    </row>
    <row r="287" spans="2:13" ht="12" x14ac:dyDescent="0.3">
      <c r="B287" s="454">
        <f t="shared" ref="B287:B293" si="27">YEAR(C287)+(MONTH(C287)&gt;=7)</f>
        <v>2021</v>
      </c>
      <c r="C287" s="458">
        <f>'Weekly prices for NSW to 2021'!B35</f>
        <v>44185</v>
      </c>
      <c r="D287" s="459">
        <f>'Weekly prices for NSW to 2021'!C35</f>
        <v>126.69234427981</v>
      </c>
      <c r="E287" s="459">
        <f>'Weekly prices for NSW to 2021'!D35</f>
        <v>128.120836989879</v>
      </c>
      <c r="F287" s="459">
        <f>'Weekly prices for NSW to 2021'!E35</f>
        <v>143.77000568709499</v>
      </c>
      <c r="G287" s="459">
        <f>'Weekly prices for NSW to 2021'!F35</f>
        <v>150.18922671033101</v>
      </c>
      <c r="H287" s="460">
        <f>'Weekly prices for NSW to 2021'!G35</f>
        <v>156.081102362205</v>
      </c>
      <c r="J287" s="197">
        <f t="shared" ref="J287:J293" si="28">C287</f>
        <v>44185</v>
      </c>
      <c r="K287" s="459">
        <f>'Weekly prices for NSW to 2021'!J35</f>
        <v>2.1750915075518602</v>
      </c>
      <c r="L287" s="459">
        <f>'Weekly prices for NSW to 2021'!H35</f>
        <v>15.236818447885801</v>
      </c>
      <c r="M287" s="460">
        <f>'Weekly prices for NSW to 2021'!I35</f>
        <v>22.403347490565999</v>
      </c>
    </row>
    <row r="288" spans="2:13" ht="12" x14ac:dyDescent="0.3">
      <c r="B288" s="454">
        <f t="shared" si="27"/>
        <v>2021</v>
      </c>
      <c r="C288" s="458">
        <f>'Weekly prices for NSW to 2021'!B36</f>
        <v>44192</v>
      </c>
      <c r="D288" s="459">
        <f>'Weekly prices for NSW to 2021'!C36</f>
        <v>119.404270645506</v>
      </c>
      <c r="E288" s="459">
        <f>'Weekly prices for NSW to 2021'!D36</f>
        <v>121.275992688288</v>
      </c>
      <c r="F288" s="459">
        <f>'Weekly prices for NSW to 2021'!E36</f>
        <v>136.250637580427</v>
      </c>
      <c r="G288" s="459">
        <f>'Weekly prices for NSW to 2021'!F36</f>
        <v>142.67903370294599</v>
      </c>
      <c r="H288" s="460">
        <f>'Weekly prices for NSW to 2021'!G36</f>
        <v>145.9</v>
      </c>
      <c r="J288" s="197">
        <f t="shared" si="28"/>
        <v>44192</v>
      </c>
      <c r="K288" s="459">
        <f>'Weekly prices for NSW to 2021'!J36</f>
        <v>2.17174789997435</v>
      </c>
      <c r="L288" s="459">
        <f>'Weekly prices for NSW to 2021'!H36</f>
        <v>15.4414854782462</v>
      </c>
      <c r="M288" s="460">
        <f>'Weekly prices for NSW to 2021'!I36</f>
        <v>22.368128948287598</v>
      </c>
    </row>
    <row r="289" spans="2:13" ht="12" x14ac:dyDescent="0.3">
      <c r="B289" s="454">
        <f t="shared" si="27"/>
        <v>2021</v>
      </c>
      <c r="C289" s="458">
        <f>'Weekly prices for NSW to 2021'!B37</f>
        <v>44199</v>
      </c>
      <c r="D289" s="459">
        <f>'Weekly prices for NSW to 2021'!C37</f>
        <v>115.68836159755401</v>
      </c>
      <c r="E289" s="459">
        <f>'Weekly prices for NSW to 2021'!D37</f>
        <v>118.10619587771301</v>
      </c>
      <c r="F289" s="459">
        <f>'Weekly prices for NSW to 2021'!E37</f>
        <v>133.069688209319</v>
      </c>
      <c r="G289" s="459">
        <f>'Weekly prices for NSW to 2021'!F37</f>
        <v>139.50024529266099</v>
      </c>
      <c r="H289" s="460">
        <f>'Weekly prices for NSW to 2021'!G37</f>
        <v>156.9</v>
      </c>
      <c r="J289" s="197">
        <f t="shared" si="28"/>
        <v>44199</v>
      </c>
      <c r="K289" s="459">
        <f>'Weekly prices for NSW to 2021'!J37</f>
        <v>2.0714800370661299</v>
      </c>
      <c r="L289" s="459">
        <f>'Weekly prices for NSW to 2021'!H37</f>
        <v>15.5168386572876</v>
      </c>
      <c r="M289" s="460">
        <f>'Weekly prices for NSW to 2021'!I37</f>
        <v>22.4929589199979</v>
      </c>
    </row>
    <row r="290" spans="2:13" ht="12" x14ac:dyDescent="0.3">
      <c r="B290" s="454">
        <f t="shared" si="27"/>
        <v>2021</v>
      </c>
      <c r="C290" s="458">
        <f>'Weekly prices for NSW to 2021'!B38</f>
        <v>44206</v>
      </c>
      <c r="D290" s="459">
        <f>'Weekly prices for NSW to 2021'!C38</f>
        <v>118.997943585119</v>
      </c>
      <c r="E290" s="459">
        <f>'Weekly prices for NSW to 2021'!D38</f>
        <v>121.33308627334701</v>
      </c>
      <c r="F290" s="459">
        <f>'Weekly prices for NSW to 2021'!E38</f>
        <v>137.21902554078801</v>
      </c>
      <c r="G290" s="459">
        <f>'Weekly prices for NSW to 2021'!F38</f>
        <v>143.717989139883</v>
      </c>
      <c r="H290" s="460">
        <f>'Weekly prices for NSW to 2021'!G38</f>
        <v>157.9</v>
      </c>
      <c r="J290" s="197">
        <f t="shared" si="28"/>
        <v>44206</v>
      </c>
      <c r="K290" s="459">
        <f>'Weekly prices for NSW to 2021'!J38</f>
        <v>2.1386863267693301</v>
      </c>
      <c r="L290" s="459">
        <f>'Weekly prices for NSW to 2021'!H38</f>
        <v>15.6157989864674</v>
      </c>
      <c r="M290" s="460">
        <f>'Weekly prices for NSW to 2021'!I38</f>
        <v>22.889253985221</v>
      </c>
    </row>
    <row r="291" spans="2:13" ht="12" x14ac:dyDescent="0.3">
      <c r="B291" s="454">
        <f t="shared" si="27"/>
        <v>2021</v>
      </c>
      <c r="C291" s="458">
        <f>'Weekly prices for NSW to 2021'!B39</f>
        <v>44213</v>
      </c>
      <c r="D291" s="459">
        <f>'Weekly prices for NSW to 2021'!C39</f>
        <v>130.03460832652399</v>
      </c>
      <c r="E291" s="459">
        <f>'Weekly prices for NSW to 2021'!D39</f>
        <v>130.55748660565899</v>
      </c>
      <c r="F291" s="459">
        <f>'Weekly prices for NSW to 2021'!E39</f>
        <v>148.32070774760101</v>
      </c>
      <c r="G291" s="459">
        <f>'Weekly prices for NSW to 2021'!F39</f>
        <v>154.053541047024</v>
      </c>
      <c r="H291" s="460">
        <f>'Weekly prices for NSW to 2021'!G39</f>
        <v>156.9</v>
      </c>
      <c r="J291" s="197">
        <f t="shared" si="28"/>
        <v>44213</v>
      </c>
      <c r="K291" s="459">
        <f>'Weekly prices for NSW to 2021'!J39</f>
        <v>2.39289590792588</v>
      </c>
      <c r="L291" s="459">
        <f>'Weekly prices for NSW to 2021'!H39</f>
        <v>15.1351435012194</v>
      </c>
      <c r="M291" s="460">
        <f>'Weekly prices for NSW to 2021'!I39</f>
        <v>22.456155619700201</v>
      </c>
    </row>
    <row r="292" spans="2:13" ht="12" x14ac:dyDescent="0.3">
      <c r="B292" s="454">
        <f t="shared" si="27"/>
        <v>2021</v>
      </c>
      <c r="C292" s="458">
        <f>'Weekly prices for NSW to 2021'!B40</f>
        <v>44220</v>
      </c>
      <c r="D292" s="459">
        <f>'Weekly prices for NSW to 2021'!C40</f>
        <v>135.05208757908699</v>
      </c>
      <c r="E292" s="459">
        <f>'Weekly prices for NSW to 2021'!D40</f>
        <v>136.17093050509399</v>
      </c>
      <c r="F292" s="459">
        <f>'Weekly prices for NSW to 2021'!E40</f>
        <v>153.28067942845601</v>
      </c>
      <c r="G292" s="459">
        <f>'Weekly prices for NSW to 2021'!F40</f>
        <v>159.196688231878</v>
      </c>
      <c r="H292" s="460" t="str">
        <f>'Weekly prices for NSW to 2021'!G40</f>
        <v>NA</v>
      </c>
      <c r="J292" s="197">
        <f t="shared" si="28"/>
        <v>44220</v>
      </c>
      <c r="K292" s="459">
        <f>'Weekly prices for NSW to 2021'!J40</f>
        <v>2.1998548642234099</v>
      </c>
      <c r="L292" s="459">
        <f>'Weekly prices for NSW to 2021'!H40</f>
        <v>15.0572619488737</v>
      </c>
      <c r="M292" s="460">
        <f>'Weekly prices for NSW to 2021'!I40</f>
        <v>22.305091899607099</v>
      </c>
    </row>
    <row r="293" spans="2:13" ht="12" x14ac:dyDescent="0.3">
      <c r="B293" s="454">
        <f t="shared" si="27"/>
        <v>2021</v>
      </c>
      <c r="C293" s="467">
        <f>'Weekly prices for NSW to 2021'!B41</f>
        <v>44227</v>
      </c>
      <c r="D293" s="468">
        <f>'Weekly prices for NSW to 2021'!C41</f>
        <v>129.48666156294101</v>
      </c>
      <c r="E293" s="468">
        <f>'Weekly prices for NSW to 2021'!D41</f>
        <v>131.15298101650399</v>
      </c>
      <c r="F293" s="468">
        <f>'Weekly prices for NSW to 2021'!E41</f>
        <v>147.72248246081099</v>
      </c>
      <c r="G293" s="468">
        <f>'Weekly prices for NSW to 2021'!F41</f>
        <v>154.58282332815699</v>
      </c>
      <c r="H293" s="469" t="str">
        <f>'Weekly prices for NSW to 2021'!G41</f>
        <v>NA</v>
      </c>
      <c r="J293" s="193">
        <f t="shared" si="28"/>
        <v>44227</v>
      </c>
      <c r="K293" s="468">
        <f>'Weekly prices for NSW to 2021'!J41</f>
        <v>2.2329790468553101</v>
      </c>
      <c r="L293" s="468">
        <f>'Weekly prices for NSW to 2021'!H41</f>
        <v>15.2039130865248</v>
      </c>
      <c r="M293" s="469">
        <f>'Weekly prices for NSW to 2021'!I41</f>
        <v>22.245718798103098</v>
      </c>
    </row>
    <row r="294" spans="2:13" ht="12" x14ac:dyDescent="0.3">
      <c r="B294" s="454"/>
      <c r="C294" s="465"/>
      <c r="D294" s="459"/>
      <c r="E294" s="459"/>
      <c r="F294" s="459"/>
      <c r="G294" s="459"/>
      <c r="H294" s="459"/>
      <c r="J294" s="478"/>
      <c r="K294" s="459"/>
      <c r="L294" s="459"/>
      <c r="M294" s="459"/>
    </row>
    <row r="295" spans="2:13" x14ac:dyDescent="0.25">
      <c r="B295" s="464"/>
      <c r="C295" s="465"/>
      <c r="D295" s="459"/>
      <c r="E295" s="459"/>
      <c r="F295" s="459"/>
      <c r="G295" s="459"/>
      <c r="H295" s="459"/>
      <c r="M295" s="466"/>
    </row>
    <row r="296" spans="2:13" x14ac:dyDescent="0.25">
      <c r="B296" s="464"/>
      <c r="C296" s="465"/>
      <c r="D296" s="459"/>
      <c r="E296" s="459"/>
      <c r="F296" s="459"/>
      <c r="G296" s="459"/>
      <c r="H296" s="459"/>
      <c r="M296" s="466"/>
    </row>
    <row r="297" spans="2:13" x14ac:dyDescent="0.25">
      <c r="B297" s="464"/>
      <c r="C297" s="465"/>
      <c r="D297" s="459"/>
      <c r="E297" s="459"/>
      <c r="F297" s="459"/>
      <c r="G297" s="459"/>
      <c r="H297" s="459"/>
      <c r="M297" s="466"/>
    </row>
    <row r="298" spans="2:13" x14ac:dyDescent="0.25">
      <c r="B298" s="238"/>
      <c r="C298" s="238"/>
      <c r="D298" s="238"/>
      <c r="E298" s="238"/>
      <c r="F298" s="238"/>
      <c r="G298" s="238"/>
      <c r="H298" s="238"/>
    </row>
  </sheetData>
  <mergeCells count="4">
    <mergeCell ref="Q56:T56"/>
    <mergeCell ref="U56:W56"/>
    <mergeCell ref="AD56:AH56"/>
    <mergeCell ref="AI56:AK5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dimension ref="A1:Z192"/>
  <sheetViews>
    <sheetView showGridLines="0" zoomScaleNormal="100" workbookViewId="0"/>
  </sheetViews>
  <sheetFormatPr defaultColWidth="9" defaultRowHeight="11.5" x14ac:dyDescent="0.25"/>
  <cols>
    <col min="1" max="1" width="4.296875" style="2" customWidth="1"/>
    <col min="2" max="2" width="9" style="2"/>
    <col min="3" max="3" width="8.8984375" style="2" customWidth="1"/>
    <col min="4" max="4" width="12.3984375" style="2" customWidth="1"/>
    <col min="5" max="5" width="12" style="2" customWidth="1"/>
    <col min="6" max="6" width="14.09765625" style="2" customWidth="1"/>
    <col min="7" max="7" width="11.69921875" style="2" customWidth="1"/>
    <col min="8" max="8" width="12.59765625" style="2" customWidth="1"/>
    <col min="9" max="9" width="10" style="2" bestFit="1" customWidth="1"/>
    <col min="10" max="11" width="9" style="2"/>
    <col min="12" max="12" width="11.296875" style="2" customWidth="1"/>
    <col min="13" max="16384" width="9" style="2"/>
  </cols>
  <sheetData>
    <row r="1" spans="1:21" ht="15.65" customHeight="1" x14ac:dyDescent="0.25"/>
    <row r="2" spans="1:21" ht="14.65" customHeight="1" x14ac:dyDescent="0.25"/>
    <row r="3" spans="1:21" ht="14.65" customHeight="1" x14ac:dyDescent="0.35">
      <c r="E3" s="190"/>
      <c r="F3" s="188"/>
      <c r="G3" s="188"/>
      <c r="H3" s="188"/>
      <c r="I3" s="188"/>
      <c r="J3" s="188"/>
      <c r="K3" s="188"/>
      <c r="L3" s="188"/>
      <c r="M3" s="188"/>
      <c r="N3" s="188"/>
      <c r="O3" s="188"/>
      <c r="P3" s="188"/>
      <c r="Q3" s="188"/>
      <c r="R3" s="188"/>
      <c r="S3" s="188"/>
    </row>
    <row r="4" spans="1:21" ht="14.65" customHeight="1" x14ac:dyDescent="0.25">
      <c r="E4" s="188"/>
      <c r="F4" s="188"/>
      <c r="G4" s="188"/>
      <c r="H4" s="188"/>
      <c r="I4" s="188"/>
      <c r="J4" s="188"/>
      <c r="K4" s="188"/>
      <c r="L4" s="188"/>
      <c r="M4" s="188"/>
      <c r="N4" s="188"/>
      <c r="O4" s="188"/>
      <c r="P4" s="188"/>
      <c r="Q4" s="188"/>
      <c r="R4" s="188"/>
      <c r="S4" s="188"/>
    </row>
    <row r="5" spans="1:21" ht="14.65" customHeight="1" x14ac:dyDescent="0.25">
      <c r="E5" s="188"/>
      <c r="F5" s="188"/>
      <c r="G5" s="188"/>
      <c r="H5" s="188"/>
      <c r="J5" s="188"/>
      <c r="K5" s="188"/>
      <c r="L5" s="188"/>
      <c r="M5" s="188"/>
      <c r="N5" s="188"/>
      <c r="O5" s="188"/>
      <c r="P5" s="188"/>
      <c r="Q5" s="188"/>
      <c r="R5" s="188"/>
      <c r="S5" s="188"/>
    </row>
    <row r="6" spans="1:21" ht="14.65" customHeight="1" x14ac:dyDescent="0.25">
      <c r="E6" s="188"/>
      <c r="F6" s="188"/>
      <c r="G6" s="188"/>
      <c r="H6" s="188"/>
      <c r="I6" s="188"/>
      <c r="J6" s="188"/>
      <c r="K6" s="189"/>
      <c r="L6" s="188"/>
      <c r="M6" s="188"/>
      <c r="N6" s="188"/>
      <c r="O6" s="188"/>
      <c r="P6" s="188"/>
      <c r="Q6" s="188"/>
      <c r="R6" s="188"/>
      <c r="S6" s="188"/>
    </row>
    <row r="7" spans="1:21" ht="14.65" customHeight="1" x14ac:dyDescent="0.25">
      <c r="E7" s="188"/>
      <c r="F7" s="188"/>
      <c r="G7" s="188"/>
      <c r="H7" s="188"/>
      <c r="I7" s="188"/>
      <c r="J7" s="188"/>
      <c r="K7" s="189"/>
      <c r="L7" s="188"/>
      <c r="M7" s="188"/>
      <c r="N7" s="188"/>
      <c r="O7" s="188"/>
      <c r="P7" s="188"/>
      <c r="Q7" s="188"/>
      <c r="R7" s="188"/>
      <c r="S7" s="188"/>
    </row>
    <row r="8" spans="1:21" s="150" customFormat="1" ht="14.65" customHeight="1" x14ac:dyDescent="0.3">
      <c r="A8" s="151"/>
      <c r="D8" s="177"/>
    </row>
    <row r="9" spans="1:21" s="150" customFormat="1" ht="14.65" customHeight="1" x14ac:dyDescent="0.3">
      <c r="A9" s="151"/>
      <c r="D9" s="177"/>
    </row>
    <row r="10" spans="1:21" s="150" customFormat="1" ht="14.65" customHeight="1" x14ac:dyDescent="0.3">
      <c r="A10" s="151"/>
      <c r="D10" s="177"/>
      <c r="F10" s="187"/>
    </row>
    <row r="11" spans="1:21" s="182" customFormat="1" ht="25.15" customHeight="1" x14ac:dyDescent="0.4">
      <c r="B11" s="247" t="s">
        <v>229</v>
      </c>
      <c r="C11" s="185"/>
      <c r="D11" s="185"/>
      <c r="E11" s="183"/>
      <c r="F11" s="183"/>
      <c r="G11" s="183"/>
      <c r="H11" s="183"/>
      <c r="I11" s="53" t="s">
        <v>228</v>
      </c>
      <c r="J11" s="183"/>
      <c r="K11" s="184"/>
      <c r="L11" s="183"/>
      <c r="M11" s="183"/>
      <c r="N11" s="183"/>
      <c r="O11" s="183"/>
      <c r="P11" s="183"/>
      <c r="Q11" s="183"/>
      <c r="R11" s="183"/>
      <c r="S11" s="183"/>
    </row>
    <row r="12" spans="1:21" s="180" customFormat="1" ht="14.65" customHeight="1" x14ac:dyDescent="0.4">
      <c r="C12" s="181"/>
    </row>
    <row r="16" spans="1:21" x14ac:dyDescent="0.25">
      <c r="E16" s="204"/>
      <c r="F16" s="188"/>
      <c r="G16" s="188"/>
      <c r="H16" s="188"/>
      <c r="I16" s="188"/>
      <c r="J16" s="188"/>
      <c r="K16" s="188"/>
      <c r="L16" s="188"/>
      <c r="M16" s="188"/>
      <c r="N16" s="188"/>
      <c r="O16" s="188"/>
      <c r="P16" s="188"/>
      <c r="Q16" s="188"/>
      <c r="R16" s="188"/>
      <c r="S16" s="188"/>
      <c r="T16" s="188"/>
      <c r="U16" s="188"/>
    </row>
    <row r="17" spans="2:24" x14ac:dyDescent="0.25">
      <c r="L17" s="188"/>
      <c r="M17" s="188"/>
      <c r="N17" s="188"/>
      <c r="O17" s="188"/>
      <c r="P17" s="188"/>
      <c r="Q17" s="188"/>
      <c r="R17" s="188"/>
      <c r="S17" s="188"/>
      <c r="T17" s="188"/>
      <c r="U17" s="188"/>
    </row>
    <row r="18" spans="2:24" x14ac:dyDescent="0.25">
      <c r="D18" s="309" t="s">
        <v>227</v>
      </c>
      <c r="L18" s="188"/>
      <c r="M18" s="188"/>
      <c r="N18" s="188"/>
      <c r="O18" s="188"/>
      <c r="P18" s="188"/>
      <c r="Q18" s="188"/>
      <c r="R18" s="188"/>
      <c r="S18" s="188"/>
      <c r="T18" s="188"/>
      <c r="U18" s="188"/>
    </row>
    <row r="19" spans="2:24" x14ac:dyDescent="0.25">
      <c r="L19" s="188"/>
      <c r="M19" s="188"/>
      <c r="N19" s="541" t="s">
        <v>302</v>
      </c>
      <c r="O19" s="354"/>
      <c r="P19" s="354"/>
      <c r="Q19" s="354"/>
      <c r="R19" s="342"/>
      <c r="S19" s="342"/>
      <c r="T19" s="342"/>
      <c r="U19" s="342"/>
      <c r="V19" s="345"/>
      <c r="W19" s="345"/>
    </row>
    <row r="20" spans="2:24" ht="69" x14ac:dyDescent="0.25">
      <c r="B20" s="330"/>
      <c r="D20" s="353" t="s">
        <v>226</v>
      </c>
      <c r="E20" s="352" t="s">
        <v>225</v>
      </c>
      <c r="F20" s="351" t="s">
        <v>224</v>
      </c>
      <c r="G20" s="351" t="s">
        <v>223</v>
      </c>
      <c r="H20" s="350" t="s">
        <v>222</v>
      </c>
      <c r="I20" s="328"/>
      <c r="L20" s="188"/>
      <c r="M20" s="188"/>
      <c r="N20" s="342"/>
      <c r="O20" s="342"/>
      <c r="P20" s="342"/>
      <c r="Q20" s="342"/>
      <c r="R20" s="342"/>
      <c r="S20" s="342"/>
      <c r="T20" s="342"/>
      <c r="U20" s="342"/>
      <c r="V20" s="345"/>
      <c r="W20" s="345"/>
    </row>
    <row r="21" spans="2:24" x14ac:dyDescent="0.25">
      <c r="D21" s="349"/>
      <c r="E21" s="146" t="s">
        <v>221</v>
      </c>
      <c r="F21" s="348"/>
      <c r="G21" s="348"/>
      <c r="H21" s="347"/>
      <c r="I21" s="309"/>
      <c r="L21" s="188"/>
      <c r="M21" s="188"/>
      <c r="N21" s="342"/>
      <c r="O21" s="342"/>
      <c r="P21" s="342"/>
      <c r="Q21" s="342"/>
      <c r="R21" s="342"/>
      <c r="S21" s="342"/>
      <c r="T21" s="342"/>
      <c r="U21" s="342"/>
      <c r="V21" s="345"/>
      <c r="W21" s="345"/>
    </row>
    <row r="22" spans="2:24" x14ac:dyDescent="0.25">
      <c r="B22" s="330"/>
      <c r="D22" s="349"/>
      <c r="E22" s="477"/>
      <c r="F22" s="348"/>
      <c r="G22" s="348"/>
      <c r="H22" s="347"/>
      <c r="I22" s="309"/>
      <c r="L22" s="188"/>
      <c r="M22" s="188"/>
      <c r="N22" s="342"/>
      <c r="O22" s="342"/>
      <c r="P22" s="342"/>
      <c r="Q22" s="342"/>
      <c r="R22" s="342"/>
      <c r="S22" s="342"/>
      <c r="T22" s="342"/>
      <c r="U22" s="342"/>
      <c r="V22" s="345"/>
      <c r="W22" s="345"/>
    </row>
    <row r="23" spans="2:24" x14ac:dyDescent="0.25">
      <c r="B23" s="330"/>
      <c r="D23" s="326">
        <v>37257</v>
      </c>
      <c r="E23" s="561">
        <v>0.38142999999999999</v>
      </c>
      <c r="F23" s="337">
        <f t="shared" ref="F23:F43" si="0">E23*H23</f>
        <v>0</v>
      </c>
      <c r="G23" s="337">
        <f t="shared" ref="G23:G43" si="1">E23-F23</f>
        <v>0.38142999999999999</v>
      </c>
      <c r="H23" s="563">
        <v>0</v>
      </c>
      <c r="I23" s="335"/>
      <c r="L23" s="188"/>
      <c r="M23" s="188"/>
      <c r="N23" s="342"/>
      <c r="O23" s="342"/>
      <c r="P23" s="342"/>
      <c r="Q23" s="342"/>
      <c r="R23" s="342"/>
      <c r="S23" s="342"/>
      <c r="T23" s="342"/>
      <c r="U23" s="342"/>
      <c r="V23" s="345"/>
      <c r="W23" s="345"/>
    </row>
    <row r="24" spans="2:24" x14ac:dyDescent="0.25">
      <c r="D24" s="326">
        <v>41953</v>
      </c>
      <c r="E24" s="561">
        <v>0.38600000000000001</v>
      </c>
      <c r="F24" s="337">
        <f t="shared" si="0"/>
        <v>0</v>
      </c>
      <c r="G24" s="337">
        <f t="shared" si="1"/>
        <v>0.38600000000000001</v>
      </c>
      <c r="H24" s="341">
        <f>H23</f>
        <v>0</v>
      </c>
      <c r="I24" s="335"/>
      <c r="J24" s="188"/>
      <c r="K24" s="188"/>
      <c r="L24" s="188"/>
      <c r="M24" s="188"/>
      <c r="N24" s="342"/>
      <c r="O24" s="342"/>
      <c r="P24" s="342"/>
      <c r="Q24" s="342"/>
      <c r="R24" s="342"/>
      <c r="S24" s="342"/>
      <c r="T24" s="342"/>
      <c r="U24" s="342"/>
      <c r="V24" s="342"/>
      <c r="W24" s="342"/>
      <c r="X24" s="188"/>
    </row>
    <row r="25" spans="2:24" x14ac:dyDescent="0.25">
      <c r="D25" s="326">
        <v>42037</v>
      </c>
      <c r="E25" s="561">
        <v>0.38900000000000001</v>
      </c>
      <c r="F25" s="337">
        <f t="shared" si="0"/>
        <v>0</v>
      </c>
      <c r="G25" s="337">
        <f t="shared" si="1"/>
        <v>0.38900000000000001</v>
      </c>
      <c r="H25" s="341">
        <f>H24</f>
        <v>0</v>
      </c>
      <c r="I25" s="335"/>
      <c r="J25" s="188"/>
      <c r="K25" s="188"/>
      <c r="L25" s="188"/>
      <c r="M25" s="188"/>
      <c r="N25" s="342"/>
      <c r="O25" s="342"/>
      <c r="P25" s="342"/>
      <c r="Q25" s="342"/>
      <c r="R25" s="342"/>
      <c r="S25" s="342"/>
      <c r="T25" s="342"/>
      <c r="U25" s="342"/>
      <c r="V25" s="342"/>
      <c r="W25" s="342"/>
      <c r="X25" s="188"/>
    </row>
    <row r="26" spans="2:24" x14ac:dyDescent="0.25">
      <c r="D26" s="326">
        <v>42186</v>
      </c>
      <c r="E26" s="337">
        <f>E25</f>
        <v>0.38900000000000001</v>
      </c>
      <c r="F26" s="337">
        <f t="shared" si="0"/>
        <v>0</v>
      </c>
      <c r="G26" s="337">
        <f t="shared" si="1"/>
        <v>0.38900000000000001</v>
      </c>
      <c r="H26" s="341">
        <f>H25</f>
        <v>0</v>
      </c>
      <c r="I26" s="335"/>
      <c r="J26" s="188"/>
      <c r="K26" s="188"/>
      <c r="L26" s="188"/>
      <c r="M26" s="188"/>
      <c r="N26" s="342"/>
      <c r="O26" s="342"/>
      <c r="P26" s="342"/>
      <c r="Q26" s="342"/>
      <c r="R26" s="342"/>
      <c r="S26" s="342"/>
      <c r="T26" s="342"/>
      <c r="U26" s="342"/>
      <c r="V26" s="342"/>
      <c r="W26" s="342"/>
      <c r="X26" s="188"/>
    </row>
    <row r="27" spans="2:24" x14ac:dyDescent="0.25">
      <c r="D27" s="326">
        <v>42217</v>
      </c>
      <c r="E27" s="561">
        <v>0.39200000000000002</v>
      </c>
      <c r="F27" s="337">
        <f t="shared" si="0"/>
        <v>0</v>
      </c>
      <c r="G27" s="337">
        <f t="shared" si="1"/>
        <v>0.39200000000000002</v>
      </c>
      <c r="H27" s="341">
        <f>H26</f>
        <v>0</v>
      </c>
      <c r="I27" s="335"/>
      <c r="J27" s="188"/>
      <c r="K27" s="188"/>
      <c r="L27" s="188"/>
      <c r="M27" s="188"/>
      <c r="N27" s="342"/>
      <c r="O27" s="342"/>
      <c r="P27" s="342"/>
      <c r="Q27" s="342"/>
      <c r="R27" s="342"/>
      <c r="S27" s="342"/>
      <c r="T27" s="342"/>
      <c r="U27" s="342"/>
      <c r="V27" s="342"/>
      <c r="W27" s="342"/>
      <c r="X27" s="188"/>
    </row>
    <row r="28" spans="2:24" x14ac:dyDescent="0.25">
      <c r="D28" s="326">
        <v>42401</v>
      </c>
      <c r="E28" s="561">
        <v>0.39500000000000002</v>
      </c>
      <c r="F28" s="337">
        <f t="shared" si="0"/>
        <v>0</v>
      </c>
      <c r="G28" s="337">
        <f t="shared" si="1"/>
        <v>0.39500000000000002</v>
      </c>
      <c r="H28" s="341">
        <f>H27</f>
        <v>0</v>
      </c>
      <c r="I28" s="335"/>
      <c r="J28" s="188"/>
      <c r="K28" s="188"/>
      <c r="L28" s="188"/>
      <c r="M28" s="188"/>
      <c r="N28" s="342"/>
      <c r="O28" s="342"/>
      <c r="P28" s="342"/>
      <c r="Q28" s="342"/>
      <c r="R28" s="342"/>
      <c r="S28" s="342"/>
      <c r="T28" s="342"/>
      <c r="U28" s="342"/>
      <c r="V28" s="342"/>
      <c r="W28" s="342"/>
      <c r="X28" s="188"/>
    </row>
    <row r="29" spans="2:24" x14ac:dyDescent="0.25">
      <c r="D29" s="326">
        <v>42552</v>
      </c>
      <c r="E29" s="337">
        <f>E28</f>
        <v>0.39500000000000002</v>
      </c>
      <c r="F29" s="337">
        <f t="shared" si="0"/>
        <v>2.5888300000000003E-2</v>
      </c>
      <c r="G29" s="337">
        <f t="shared" si="1"/>
        <v>0.36911170000000004</v>
      </c>
      <c r="H29" s="563">
        <v>6.5540000000000001E-2</v>
      </c>
      <c r="I29" s="335"/>
      <c r="L29" s="188"/>
      <c r="M29" s="188"/>
      <c r="N29" s="342"/>
      <c r="O29" s="342"/>
      <c r="P29" s="342"/>
      <c r="Q29" s="342"/>
      <c r="R29" s="342"/>
      <c r="S29" s="342"/>
      <c r="T29" s="342"/>
      <c r="U29" s="342"/>
      <c r="V29" s="345"/>
      <c r="W29" s="345"/>
    </row>
    <row r="30" spans="2:24" x14ac:dyDescent="0.25">
      <c r="D30" s="326">
        <v>42583</v>
      </c>
      <c r="E30" s="561">
        <v>0.39600000000000002</v>
      </c>
      <c r="F30" s="337">
        <f t="shared" si="0"/>
        <v>2.5953840000000002E-2</v>
      </c>
      <c r="G30" s="337">
        <f t="shared" si="1"/>
        <v>0.37004616000000001</v>
      </c>
      <c r="H30" s="341">
        <f>H29</f>
        <v>6.5540000000000001E-2</v>
      </c>
      <c r="I30" s="335"/>
      <c r="J30" s="188"/>
      <c r="K30" s="188"/>
      <c r="L30" s="188"/>
      <c r="M30" s="188"/>
      <c r="N30" s="342"/>
      <c r="O30" s="342"/>
      <c r="P30" s="342"/>
      <c r="Q30" s="342"/>
      <c r="R30" s="342"/>
      <c r="S30" s="342"/>
      <c r="T30" s="342"/>
      <c r="U30" s="342"/>
      <c r="V30" s="342"/>
      <c r="W30" s="342"/>
      <c r="X30" s="188"/>
    </row>
    <row r="31" spans="2:24" ht="12" customHeight="1" x14ac:dyDescent="0.25">
      <c r="D31" s="326">
        <v>42767</v>
      </c>
      <c r="E31" s="561">
        <v>0.40100000000000002</v>
      </c>
      <c r="F31" s="337">
        <f t="shared" si="0"/>
        <v>2.6281540000000003E-2</v>
      </c>
      <c r="G31" s="337">
        <f t="shared" si="1"/>
        <v>0.37471846000000003</v>
      </c>
      <c r="H31" s="341">
        <f>H30</f>
        <v>6.5540000000000001E-2</v>
      </c>
      <c r="I31" s="335"/>
      <c r="J31" s="188"/>
      <c r="K31" s="188"/>
      <c r="L31" s="188"/>
      <c r="M31" s="188"/>
      <c r="N31" s="342"/>
      <c r="O31" s="342"/>
      <c r="P31" s="342"/>
      <c r="Q31" s="342"/>
      <c r="R31" s="342"/>
      <c r="S31" s="342"/>
      <c r="T31" s="342"/>
      <c r="U31" s="342"/>
      <c r="V31" s="342"/>
      <c r="W31" s="342"/>
      <c r="X31" s="188"/>
    </row>
    <row r="32" spans="2:24" x14ac:dyDescent="0.25">
      <c r="D32" s="326">
        <v>42917</v>
      </c>
      <c r="E32" s="337">
        <f>E31</f>
        <v>0.40100000000000002</v>
      </c>
      <c r="F32" s="337">
        <f t="shared" si="0"/>
        <v>5.2563080000000005E-2</v>
      </c>
      <c r="G32" s="337">
        <f t="shared" si="1"/>
        <v>0.34843692000000004</v>
      </c>
      <c r="H32" s="563">
        <v>0.13108</v>
      </c>
      <c r="I32" s="335"/>
      <c r="L32" s="188"/>
      <c r="M32" s="188"/>
      <c r="N32" s="342"/>
      <c r="O32" s="342"/>
      <c r="P32" s="342"/>
      <c r="Q32" s="342"/>
      <c r="R32" s="342"/>
      <c r="S32" s="342"/>
      <c r="T32" s="342"/>
      <c r="U32" s="342"/>
      <c r="V32" s="345"/>
      <c r="W32" s="345"/>
    </row>
    <row r="33" spans="2:24" x14ac:dyDescent="0.25">
      <c r="D33" s="326">
        <v>42948</v>
      </c>
      <c r="E33" s="561">
        <v>0.40300000000000002</v>
      </c>
      <c r="F33" s="337">
        <f t="shared" si="0"/>
        <v>5.2825240000000002E-2</v>
      </c>
      <c r="G33" s="337">
        <f t="shared" si="1"/>
        <v>0.35017476000000003</v>
      </c>
      <c r="H33" s="341">
        <f>H32</f>
        <v>0.13108</v>
      </c>
      <c r="I33" s="335"/>
      <c r="J33" s="188"/>
      <c r="K33" s="188"/>
      <c r="L33" s="188"/>
      <c r="M33" s="188"/>
      <c r="N33" s="342"/>
      <c r="O33" s="342"/>
      <c r="P33" s="342"/>
      <c r="Q33" s="342"/>
      <c r="R33" s="342"/>
      <c r="S33" s="342"/>
      <c r="T33" s="342"/>
      <c r="U33" s="342"/>
      <c r="V33" s="342"/>
      <c r="W33" s="342"/>
      <c r="X33" s="188"/>
    </row>
    <row r="34" spans="2:24" x14ac:dyDescent="0.25">
      <c r="D34" s="326">
        <v>43132</v>
      </c>
      <c r="E34" s="561">
        <v>0.40899999999999997</v>
      </c>
      <c r="F34" s="337">
        <f t="shared" si="0"/>
        <v>5.3611719999999995E-2</v>
      </c>
      <c r="G34" s="337">
        <f t="shared" si="1"/>
        <v>0.35538828</v>
      </c>
      <c r="H34" s="341">
        <f>H33</f>
        <v>0.13108</v>
      </c>
      <c r="I34" s="335"/>
      <c r="J34" s="188"/>
      <c r="K34" s="188"/>
      <c r="L34" s="188"/>
      <c r="M34" s="188"/>
      <c r="N34" s="342"/>
      <c r="O34" s="342"/>
      <c r="P34" s="342"/>
      <c r="Q34" s="342"/>
      <c r="R34" s="342"/>
      <c r="S34" s="342"/>
      <c r="T34" s="342"/>
      <c r="U34" s="342"/>
      <c r="V34" s="342"/>
      <c r="W34" s="342"/>
      <c r="X34" s="188"/>
    </row>
    <row r="35" spans="2:24" x14ac:dyDescent="0.25">
      <c r="D35" s="326">
        <v>43282</v>
      </c>
      <c r="E35" s="337">
        <f>E34</f>
        <v>0.40899999999999997</v>
      </c>
      <c r="F35" s="337">
        <f t="shared" si="0"/>
        <v>8.0417579999999989E-2</v>
      </c>
      <c r="G35" s="337">
        <f t="shared" si="1"/>
        <v>0.32858241999999999</v>
      </c>
      <c r="H35" s="563">
        <v>0.19661999999999999</v>
      </c>
      <c r="I35" s="335"/>
      <c r="L35" s="188"/>
      <c r="M35" s="188"/>
      <c r="N35" s="342"/>
      <c r="O35" s="342"/>
      <c r="P35" s="342"/>
      <c r="Q35" s="342"/>
      <c r="R35" s="342"/>
      <c r="S35" s="342"/>
      <c r="T35" s="342"/>
      <c r="U35" s="342"/>
      <c r="V35" s="345"/>
      <c r="W35" s="345"/>
    </row>
    <row r="36" spans="2:24" x14ac:dyDescent="0.25">
      <c r="D36" s="326">
        <v>43313</v>
      </c>
      <c r="E36" s="561">
        <v>0.41199999999999998</v>
      </c>
      <c r="F36" s="337">
        <f t="shared" si="0"/>
        <v>8.1007439999999986E-2</v>
      </c>
      <c r="G36" s="337">
        <f t="shared" si="1"/>
        <v>0.33099255999999999</v>
      </c>
      <c r="H36" s="341">
        <f>H35</f>
        <v>0.19661999999999999</v>
      </c>
      <c r="I36" s="335"/>
      <c r="J36" s="188"/>
      <c r="K36" s="188"/>
      <c r="L36" s="188"/>
      <c r="M36" s="188"/>
      <c r="N36" s="342"/>
      <c r="O36" s="342"/>
      <c r="P36" s="342"/>
      <c r="Q36" s="342"/>
      <c r="R36" s="342"/>
      <c r="S36" s="342"/>
      <c r="T36" s="342"/>
      <c r="U36" s="342"/>
      <c r="V36" s="342"/>
      <c r="W36" s="342"/>
      <c r="X36" s="188"/>
    </row>
    <row r="37" spans="2:24" x14ac:dyDescent="0.25">
      <c r="D37" s="326">
        <v>43497</v>
      </c>
      <c r="E37" s="561">
        <v>0.41599999999999998</v>
      </c>
      <c r="F37" s="337">
        <f t="shared" si="0"/>
        <v>8.1793919999999992E-2</v>
      </c>
      <c r="G37" s="337">
        <f t="shared" si="1"/>
        <v>0.33420607999999996</v>
      </c>
      <c r="H37" s="341">
        <f>H36</f>
        <v>0.19661999999999999</v>
      </c>
      <c r="I37" s="335"/>
      <c r="J37" s="188"/>
      <c r="K37" s="188"/>
      <c r="L37" s="188"/>
      <c r="M37" s="188"/>
      <c r="N37" s="342"/>
      <c r="O37" s="342"/>
      <c r="P37" s="342"/>
      <c r="Q37" s="342"/>
      <c r="R37" s="342"/>
      <c r="S37" s="342"/>
      <c r="T37" s="342"/>
      <c r="U37" s="342"/>
      <c r="V37" s="342"/>
      <c r="W37" s="342"/>
      <c r="X37" s="188"/>
    </row>
    <row r="38" spans="2:24" x14ac:dyDescent="0.25">
      <c r="D38" s="326">
        <v>43647</v>
      </c>
      <c r="E38" s="337">
        <f>E37</f>
        <v>0.41599999999999998</v>
      </c>
      <c r="F38" s="337">
        <f t="shared" si="0"/>
        <v>0.10905856</v>
      </c>
      <c r="G38" s="337">
        <f t="shared" si="1"/>
        <v>0.30694144000000001</v>
      </c>
      <c r="H38" s="563">
        <v>0.26216</v>
      </c>
      <c r="I38" s="335"/>
      <c r="J38" s="346"/>
      <c r="K38" s="188"/>
      <c r="L38" s="188"/>
      <c r="M38" s="188"/>
      <c r="N38" s="342"/>
      <c r="O38" s="342"/>
      <c r="P38" s="342"/>
      <c r="Q38" s="342"/>
      <c r="R38" s="342"/>
      <c r="S38" s="342"/>
      <c r="T38" s="342"/>
      <c r="U38" s="345"/>
      <c r="V38" s="345"/>
      <c r="W38" s="345"/>
    </row>
    <row r="39" spans="2:24" x14ac:dyDescent="0.25">
      <c r="B39" s="330"/>
      <c r="D39" s="326">
        <v>43678</v>
      </c>
      <c r="E39" s="561">
        <v>0.41799999999999998</v>
      </c>
      <c r="F39" s="337">
        <f t="shared" si="0"/>
        <v>0.10958287999999999</v>
      </c>
      <c r="G39" s="337">
        <f t="shared" si="1"/>
        <v>0.30841711999999999</v>
      </c>
      <c r="H39" s="341">
        <f>H38</f>
        <v>0.26216</v>
      </c>
      <c r="I39" s="335"/>
      <c r="J39" s="188"/>
      <c r="K39" s="188"/>
      <c r="L39" s="188"/>
      <c r="M39" s="188"/>
      <c r="N39" s="342"/>
      <c r="O39" s="342"/>
      <c r="P39" s="342"/>
      <c r="Q39" s="344"/>
      <c r="R39" s="343"/>
      <c r="S39" s="342"/>
      <c r="T39" s="342"/>
      <c r="U39" s="342"/>
      <c r="V39" s="342"/>
      <c r="W39" s="342"/>
      <c r="X39" s="188"/>
    </row>
    <row r="40" spans="2:24" ht="12" x14ac:dyDescent="0.3">
      <c r="D40" s="326">
        <v>43862</v>
      </c>
      <c r="E40" s="561">
        <v>0.42299999999999999</v>
      </c>
      <c r="F40" s="337">
        <f t="shared" si="0"/>
        <v>0.11089367999999999</v>
      </c>
      <c r="G40" s="337">
        <f t="shared" si="1"/>
        <v>0.31210631999999999</v>
      </c>
      <c r="H40" s="341">
        <f>H39</f>
        <v>0.26216</v>
      </c>
      <c r="I40" s="335"/>
      <c r="J40" s="188"/>
      <c r="K40" s="188"/>
      <c r="L40" s="188"/>
      <c r="M40" s="188"/>
      <c r="N40" s="188"/>
      <c r="O40" s="188"/>
      <c r="P40" s="188"/>
      <c r="Q40" s="318"/>
      <c r="R40" s="316"/>
      <c r="S40" s="188"/>
      <c r="T40" s="188"/>
      <c r="U40" s="188"/>
      <c r="V40" s="188"/>
      <c r="W40" s="188"/>
      <c r="X40" s="188"/>
    </row>
    <row r="41" spans="2:24" ht="12" x14ac:dyDescent="0.3">
      <c r="D41" s="326">
        <v>44013</v>
      </c>
      <c r="E41" s="337">
        <f>E40</f>
        <v>0.42299999999999999</v>
      </c>
      <c r="F41" s="337">
        <f t="shared" si="0"/>
        <v>0.13861709999999999</v>
      </c>
      <c r="G41" s="337">
        <f t="shared" si="1"/>
        <v>0.28438289999999999</v>
      </c>
      <c r="H41" s="563">
        <v>0.32769999999999999</v>
      </c>
      <c r="I41" s="335"/>
      <c r="L41" s="188"/>
      <c r="M41" s="188"/>
      <c r="N41" s="188"/>
      <c r="O41" s="188"/>
      <c r="P41" s="188"/>
      <c r="Q41" s="318"/>
      <c r="R41" s="316"/>
      <c r="S41" s="188"/>
      <c r="T41" s="188"/>
    </row>
    <row r="42" spans="2:24" ht="12" x14ac:dyDescent="0.3">
      <c r="B42" s="330"/>
      <c r="D42" s="326">
        <v>44044</v>
      </c>
      <c r="E42" s="561">
        <v>0.42299999999999999</v>
      </c>
      <c r="F42" s="337">
        <f t="shared" si="0"/>
        <v>0.13861709999999999</v>
      </c>
      <c r="G42" s="337">
        <f t="shared" si="1"/>
        <v>0.28438289999999999</v>
      </c>
      <c r="H42" s="341">
        <f>H41</f>
        <v>0.32769999999999999</v>
      </c>
      <c r="I42" s="335"/>
      <c r="J42" s="188"/>
      <c r="K42" s="188"/>
      <c r="L42" s="188"/>
      <c r="M42" s="188"/>
      <c r="N42" s="188"/>
      <c r="O42" s="334"/>
      <c r="P42" s="188"/>
      <c r="Q42" s="318"/>
      <c r="R42" s="316"/>
      <c r="S42" s="188"/>
      <c r="T42" s="188"/>
      <c r="U42" s="188"/>
      <c r="V42" s="188"/>
      <c r="W42" s="188"/>
      <c r="X42" s="188"/>
    </row>
    <row r="43" spans="2:24" ht="12" x14ac:dyDescent="0.3">
      <c r="D43" s="324">
        <v>44228</v>
      </c>
      <c r="E43" s="562">
        <v>0.42699999999999999</v>
      </c>
      <c r="F43" s="340">
        <f t="shared" si="0"/>
        <v>0.13992789999999999</v>
      </c>
      <c r="G43" s="340">
        <f t="shared" si="1"/>
        <v>0.2870721</v>
      </c>
      <c r="H43" s="339">
        <f>H42</f>
        <v>0.32769999999999999</v>
      </c>
      <c r="I43" s="335"/>
      <c r="J43" s="188"/>
      <c r="K43" s="188"/>
      <c r="L43" s="188"/>
      <c r="M43" s="188"/>
      <c r="N43" s="188"/>
      <c r="O43" s="334"/>
      <c r="P43" s="188"/>
      <c r="Q43" s="318"/>
      <c r="R43" s="316"/>
      <c r="S43" s="188"/>
      <c r="T43" s="188"/>
      <c r="U43" s="188"/>
      <c r="V43" s="188"/>
      <c r="W43" s="188"/>
      <c r="X43" s="188"/>
    </row>
    <row r="44" spans="2:24" ht="12" x14ac:dyDescent="0.3">
      <c r="D44" s="320"/>
      <c r="E44" s="337"/>
      <c r="F44" s="337"/>
      <c r="G44" s="337"/>
      <c r="H44" s="336"/>
      <c r="I44" s="335"/>
      <c r="J44" s="188"/>
      <c r="K44" s="188"/>
      <c r="L44" s="188"/>
      <c r="M44" s="188"/>
      <c r="N44" s="188"/>
      <c r="O44" s="334"/>
      <c r="P44" s="188"/>
      <c r="Q44" s="318"/>
      <c r="R44" s="316"/>
      <c r="S44" s="188"/>
      <c r="T44" s="188"/>
      <c r="U44" s="188"/>
      <c r="V44" s="188"/>
      <c r="W44" s="188"/>
      <c r="X44" s="188"/>
    </row>
    <row r="45" spans="2:24" ht="12" x14ac:dyDescent="0.3">
      <c r="D45" s="320"/>
      <c r="E45" s="337"/>
      <c r="F45" s="337"/>
      <c r="G45" s="337"/>
      <c r="H45" s="338"/>
      <c r="I45" s="335"/>
      <c r="J45" s="188"/>
      <c r="K45" s="188"/>
      <c r="L45" s="188"/>
      <c r="M45" s="188"/>
      <c r="N45" s="188"/>
      <c r="O45" s="334"/>
      <c r="P45" s="188"/>
      <c r="Q45" s="318"/>
      <c r="R45" s="316"/>
      <c r="S45" s="188"/>
      <c r="T45" s="188"/>
      <c r="U45" s="188"/>
      <c r="V45" s="188"/>
      <c r="W45" s="188"/>
      <c r="X45" s="188"/>
    </row>
    <row r="46" spans="2:24" ht="12" x14ac:dyDescent="0.3">
      <c r="D46" s="320"/>
      <c r="E46" s="337"/>
      <c r="F46" s="337"/>
      <c r="G46" s="337"/>
      <c r="I46" s="335"/>
      <c r="J46" s="188"/>
      <c r="K46" s="188"/>
      <c r="L46" s="188"/>
      <c r="M46" s="188"/>
      <c r="N46" s="188"/>
      <c r="O46" s="334"/>
      <c r="P46" s="188"/>
      <c r="Q46" s="318"/>
      <c r="R46" s="316"/>
      <c r="S46" s="188"/>
      <c r="T46" s="188"/>
      <c r="U46" s="188"/>
      <c r="V46" s="188"/>
      <c r="W46" s="188"/>
      <c r="X46" s="188"/>
    </row>
    <row r="47" spans="2:24" ht="12" x14ac:dyDescent="0.3">
      <c r="D47" s="320"/>
      <c r="E47" s="337"/>
      <c r="F47" s="337"/>
      <c r="G47" s="337"/>
      <c r="H47" s="188" t="s">
        <v>220</v>
      </c>
      <c r="I47" s="335"/>
      <c r="J47" s="188"/>
      <c r="K47" s="188"/>
      <c r="L47" s="188"/>
      <c r="M47" s="188"/>
      <c r="N47" s="188"/>
      <c r="O47" s="334"/>
      <c r="P47" s="188"/>
      <c r="Q47" s="318"/>
      <c r="R47" s="316"/>
      <c r="S47" s="188"/>
      <c r="T47" s="188"/>
      <c r="U47" s="188"/>
      <c r="V47" s="188"/>
      <c r="W47" s="188"/>
      <c r="X47" s="188"/>
    </row>
    <row r="48" spans="2:24" ht="12" x14ac:dyDescent="0.3">
      <c r="D48" s="320"/>
      <c r="E48" s="337"/>
      <c r="F48" s="337"/>
      <c r="G48" s="337"/>
      <c r="H48" s="336"/>
      <c r="I48" s="335"/>
      <c r="J48" s="188"/>
      <c r="K48" s="188"/>
      <c r="L48" s="188"/>
      <c r="M48" s="188"/>
      <c r="N48" s="188"/>
      <c r="O48" s="334"/>
      <c r="P48" s="188"/>
      <c r="Q48" s="318"/>
      <c r="R48" s="316"/>
      <c r="S48" s="188"/>
      <c r="T48" s="188"/>
      <c r="U48" s="188"/>
      <c r="V48" s="188"/>
      <c r="W48" s="188"/>
      <c r="X48" s="188"/>
    </row>
    <row r="49" spans="4:26" ht="12" x14ac:dyDescent="0.3">
      <c r="D49" s="320"/>
      <c r="E49" s="188"/>
      <c r="F49" s="188"/>
      <c r="G49" s="333"/>
      <c r="J49" s="188"/>
      <c r="K49" s="188"/>
      <c r="L49" s="188"/>
      <c r="M49" s="188"/>
      <c r="N49" s="188"/>
      <c r="O49" s="188"/>
      <c r="P49" s="188"/>
      <c r="Q49" s="318"/>
      <c r="R49" s="316"/>
      <c r="S49" s="188"/>
      <c r="T49" s="188"/>
      <c r="U49" s="188"/>
      <c r="V49" s="188"/>
      <c r="W49" s="188"/>
      <c r="X49" s="188"/>
    </row>
    <row r="50" spans="4:26" ht="12" x14ac:dyDescent="0.3">
      <c r="D50" s="320"/>
      <c r="E50" s="188"/>
      <c r="F50" s="319"/>
      <c r="G50" s="188"/>
      <c r="H50" s="188"/>
      <c r="I50" s="188"/>
      <c r="J50" s="188"/>
      <c r="K50" s="188"/>
      <c r="L50" s="188"/>
      <c r="M50" s="188"/>
      <c r="N50" s="188"/>
      <c r="O50" s="188"/>
      <c r="P50" s="188"/>
      <c r="Q50" s="318"/>
      <c r="R50" s="316"/>
      <c r="S50" s="188"/>
      <c r="T50" s="188"/>
      <c r="U50" s="188"/>
      <c r="V50" s="188"/>
      <c r="W50" s="188"/>
      <c r="X50" s="188"/>
    </row>
    <row r="51" spans="4:26" ht="12" x14ac:dyDescent="0.3">
      <c r="D51" s="188"/>
      <c r="E51" s="188"/>
      <c r="F51" s="188"/>
      <c r="G51" s="188"/>
      <c r="H51" s="188"/>
      <c r="I51" s="188"/>
      <c r="J51" s="332"/>
      <c r="K51" s="204"/>
      <c r="L51" s="146" t="s">
        <v>219</v>
      </c>
      <c r="R51" s="316"/>
      <c r="V51" s="331"/>
      <c r="Z51" s="330"/>
    </row>
    <row r="52" spans="4:26" ht="12" x14ac:dyDescent="0.3">
      <c r="E52" s="188"/>
      <c r="F52" s="188"/>
      <c r="G52" s="188"/>
      <c r="H52" s="188"/>
      <c r="I52" s="309"/>
      <c r="K52" s="188"/>
      <c r="M52" s="188"/>
      <c r="N52" s="188"/>
      <c r="O52" s="188"/>
      <c r="P52" s="188"/>
      <c r="Q52" s="188"/>
      <c r="R52" s="316"/>
    </row>
    <row r="53" spans="4:26" ht="12" x14ac:dyDescent="0.3">
      <c r="D53" s="308" t="s">
        <v>218</v>
      </c>
      <c r="E53" s="329"/>
      <c r="F53" s="329"/>
      <c r="G53" s="329"/>
      <c r="H53" s="149"/>
      <c r="I53" s="63"/>
      <c r="K53" s="204"/>
      <c r="L53" s="188"/>
      <c r="M53" s="188"/>
      <c r="N53" s="188"/>
      <c r="O53" s="188"/>
      <c r="P53" s="188"/>
      <c r="Q53" s="318"/>
      <c r="R53" s="316"/>
      <c r="S53" s="188"/>
    </row>
    <row r="54" spans="4:26" ht="58" x14ac:dyDescent="0.3">
      <c r="D54" s="326"/>
      <c r="E54" s="328" t="s">
        <v>217</v>
      </c>
      <c r="F54" s="328" t="s">
        <v>216</v>
      </c>
      <c r="G54" s="328" t="str">
        <f>F20</f>
        <v>Excise on domestic ethanol</v>
      </c>
      <c r="H54" s="327" t="str">
        <f>G20</f>
        <v>Excise Advantage</v>
      </c>
      <c r="I54" s="309"/>
      <c r="J54" s="188"/>
      <c r="K54" s="188"/>
      <c r="N54" s="188"/>
      <c r="O54" s="188"/>
      <c r="P54" s="188"/>
      <c r="Q54" s="318"/>
      <c r="R54" s="316"/>
      <c r="S54" s="188"/>
      <c r="T54" s="188"/>
      <c r="U54" s="188"/>
      <c r="V54" s="188"/>
      <c r="W54" s="188"/>
      <c r="X54" s="188"/>
    </row>
    <row r="55" spans="4:26" ht="12" x14ac:dyDescent="0.3">
      <c r="D55" s="326">
        <f>D30</f>
        <v>42583</v>
      </c>
      <c r="E55" s="474">
        <f>VLOOKUP(D55, $D$23:$E$43, 2, 1)*100</f>
        <v>39.6</v>
      </c>
      <c r="F55" s="474"/>
      <c r="G55" s="474">
        <f>VLOOKUP(D55, $D$23:$F$43, 3, 1)*100</f>
        <v>2.5953840000000001</v>
      </c>
      <c r="H55" s="475">
        <f>VLOOKUP(D55, $D$23:$G$43, 4, 1)*100</f>
        <v>37.004615999999999</v>
      </c>
      <c r="I55" s="309"/>
      <c r="J55" s="188"/>
      <c r="K55" s="188"/>
      <c r="N55" s="188"/>
      <c r="O55" s="188"/>
      <c r="P55" s="188"/>
      <c r="Q55" s="318"/>
      <c r="R55" s="316"/>
      <c r="S55" s="188"/>
      <c r="T55" s="188"/>
      <c r="U55" s="188"/>
      <c r="V55" s="188"/>
      <c r="W55" s="188"/>
      <c r="X55" s="188"/>
    </row>
    <row r="56" spans="4:26" ht="12" x14ac:dyDescent="0.3">
      <c r="D56" s="326">
        <f t="shared" ref="D56:D87" si="2">EDATE(D55,1)</f>
        <v>42614</v>
      </c>
      <c r="E56" s="474">
        <f t="shared" ref="E56:E109" si="3">VLOOKUP(D56, $D$23:$E$43, 2, 1)*100</f>
        <v>39.6</v>
      </c>
      <c r="F56" s="474"/>
      <c r="G56" s="474">
        <f t="shared" ref="G56:G109" si="4">VLOOKUP(D56, $D$23:$F$43, 3, 1)*100</f>
        <v>2.5953840000000001</v>
      </c>
      <c r="H56" s="475">
        <f t="shared" ref="H56:H109" si="5">VLOOKUP(D56, $D$23:$G$43, 4, 1)*100</f>
        <v>37.004615999999999</v>
      </c>
      <c r="I56" s="309"/>
      <c r="J56" s="188"/>
      <c r="K56" s="188"/>
      <c r="L56" s="188"/>
      <c r="M56" s="188"/>
      <c r="N56" s="188"/>
      <c r="O56" s="188"/>
      <c r="P56" s="188"/>
      <c r="Q56" s="318"/>
      <c r="R56" s="316"/>
      <c r="S56" s="188"/>
      <c r="T56" s="188"/>
      <c r="U56" s="188"/>
      <c r="V56" s="188"/>
      <c r="W56" s="188"/>
      <c r="X56" s="188"/>
    </row>
    <row r="57" spans="4:26" ht="12" x14ac:dyDescent="0.3">
      <c r="D57" s="326">
        <f t="shared" si="2"/>
        <v>42644</v>
      </c>
      <c r="E57" s="474">
        <f t="shared" si="3"/>
        <v>39.6</v>
      </c>
      <c r="F57" s="474"/>
      <c r="G57" s="474">
        <f t="shared" si="4"/>
        <v>2.5953840000000001</v>
      </c>
      <c r="H57" s="475">
        <f t="shared" si="5"/>
        <v>37.004615999999999</v>
      </c>
      <c r="I57" s="309"/>
      <c r="J57" s="188"/>
      <c r="K57" s="188"/>
      <c r="L57" s="188"/>
      <c r="M57" s="188"/>
      <c r="N57" s="188"/>
      <c r="O57" s="188"/>
      <c r="P57" s="188"/>
      <c r="Q57" s="318"/>
      <c r="R57" s="316"/>
      <c r="S57" s="188"/>
      <c r="T57" s="188"/>
      <c r="U57" s="188"/>
      <c r="V57" s="188"/>
      <c r="W57" s="188"/>
      <c r="X57" s="188"/>
    </row>
    <row r="58" spans="4:26" ht="12" x14ac:dyDescent="0.3">
      <c r="D58" s="326">
        <f t="shared" si="2"/>
        <v>42675</v>
      </c>
      <c r="E58" s="474">
        <f t="shared" si="3"/>
        <v>39.6</v>
      </c>
      <c r="F58" s="474"/>
      <c r="G58" s="474">
        <f t="shared" si="4"/>
        <v>2.5953840000000001</v>
      </c>
      <c r="H58" s="475">
        <f t="shared" si="5"/>
        <v>37.004615999999999</v>
      </c>
      <c r="I58" s="309"/>
      <c r="J58" s="188"/>
      <c r="K58" s="188"/>
      <c r="L58" s="188"/>
      <c r="M58" s="188"/>
      <c r="N58" s="188"/>
      <c r="O58" s="188"/>
      <c r="P58" s="188"/>
      <c r="Q58" s="318"/>
      <c r="R58" s="316"/>
      <c r="S58" s="188"/>
      <c r="T58" s="188"/>
      <c r="U58" s="188"/>
      <c r="V58" s="188"/>
      <c r="W58" s="188"/>
      <c r="X58" s="188"/>
    </row>
    <row r="59" spans="4:26" ht="12" x14ac:dyDescent="0.3">
      <c r="D59" s="326">
        <f t="shared" si="2"/>
        <v>42705</v>
      </c>
      <c r="E59" s="474">
        <f t="shared" si="3"/>
        <v>39.6</v>
      </c>
      <c r="F59" s="474"/>
      <c r="G59" s="474">
        <f t="shared" si="4"/>
        <v>2.5953840000000001</v>
      </c>
      <c r="H59" s="475">
        <f t="shared" si="5"/>
        <v>37.004615999999999</v>
      </c>
      <c r="I59" s="309"/>
      <c r="J59" s="188"/>
      <c r="K59" s="188"/>
      <c r="L59" s="188"/>
      <c r="M59" s="188"/>
      <c r="N59" s="188"/>
      <c r="O59" s="188"/>
      <c r="P59" s="188"/>
      <c r="Q59" s="318"/>
      <c r="R59" s="316"/>
      <c r="S59" s="188"/>
      <c r="T59" s="188"/>
      <c r="U59" s="188"/>
      <c r="V59" s="188"/>
      <c r="W59" s="188"/>
      <c r="X59" s="188"/>
    </row>
    <row r="60" spans="4:26" ht="12" x14ac:dyDescent="0.3">
      <c r="D60" s="326">
        <f t="shared" si="2"/>
        <v>42736</v>
      </c>
      <c r="E60" s="474">
        <f t="shared" si="3"/>
        <v>39.6</v>
      </c>
      <c r="F60" s="474"/>
      <c r="G60" s="474">
        <f t="shared" si="4"/>
        <v>2.5953840000000001</v>
      </c>
      <c r="H60" s="475">
        <f t="shared" si="5"/>
        <v>37.004615999999999</v>
      </c>
      <c r="I60" s="309"/>
      <c r="J60" s="188"/>
      <c r="K60" s="188"/>
      <c r="L60" s="188"/>
      <c r="M60" s="188"/>
      <c r="N60" s="188"/>
      <c r="O60" s="188"/>
      <c r="P60" s="188"/>
      <c r="Q60" s="318"/>
      <c r="R60" s="316"/>
      <c r="S60" s="188"/>
      <c r="T60" s="188"/>
      <c r="U60" s="188"/>
      <c r="V60" s="188"/>
      <c r="W60" s="188"/>
      <c r="X60" s="188"/>
    </row>
    <row r="61" spans="4:26" ht="12" x14ac:dyDescent="0.3">
      <c r="D61" s="326">
        <f t="shared" si="2"/>
        <v>42767</v>
      </c>
      <c r="E61" s="474">
        <f t="shared" si="3"/>
        <v>40.1</v>
      </c>
      <c r="F61" s="474"/>
      <c r="G61" s="474">
        <f t="shared" si="4"/>
        <v>2.6281540000000003</v>
      </c>
      <c r="H61" s="475">
        <f t="shared" si="5"/>
        <v>37.471846000000006</v>
      </c>
      <c r="I61" s="309"/>
      <c r="J61" s="188"/>
      <c r="K61" s="188"/>
      <c r="L61" s="188"/>
      <c r="M61" s="188"/>
      <c r="N61" s="188"/>
      <c r="O61" s="188"/>
      <c r="P61" s="188"/>
      <c r="Q61" s="318"/>
      <c r="R61" s="316"/>
      <c r="S61" s="188"/>
      <c r="T61" s="188"/>
      <c r="U61" s="188"/>
      <c r="V61" s="188"/>
      <c r="W61" s="188"/>
      <c r="X61" s="188"/>
    </row>
    <row r="62" spans="4:26" ht="12" x14ac:dyDescent="0.3">
      <c r="D62" s="326">
        <f t="shared" si="2"/>
        <v>42795</v>
      </c>
      <c r="E62" s="474">
        <f t="shared" si="3"/>
        <v>40.1</v>
      </c>
      <c r="F62" s="474"/>
      <c r="G62" s="474">
        <f t="shared" si="4"/>
        <v>2.6281540000000003</v>
      </c>
      <c r="H62" s="475">
        <f t="shared" si="5"/>
        <v>37.471846000000006</v>
      </c>
      <c r="I62" s="309"/>
      <c r="J62" s="188"/>
      <c r="K62" s="188"/>
      <c r="L62" s="188"/>
      <c r="M62" s="188"/>
      <c r="N62" s="188"/>
      <c r="O62" s="188"/>
      <c r="P62" s="188"/>
      <c r="Q62" s="318"/>
      <c r="R62" s="316"/>
      <c r="S62" s="188"/>
      <c r="T62" s="188"/>
      <c r="U62" s="188"/>
      <c r="V62" s="188"/>
      <c r="W62" s="188"/>
      <c r="X62" s="188"/>
    </row>
    <row r="63" spans="4:26" ht="12" x14ac:dyDescent="0.3">
      <c r="D63" s="326">
        <f t="shared" si="2"/>
        <v>42826</v>
      </c>
      <c r="E63" s="474">
        <f t="shared" si="3"/>
        <v>40.1</v>
      </c>
      <c r="F63" s="474"/>
      <c r="G63" s="474">
        <f t="shared" si="4"/>
        <v>2.6281540000000003</v>
      </c>
      <c r="H63" s="475">
        <f t="shared" si="5"/>
        <v>37.471846000000006</v>
      </c>
      <c r="I63" s="309"/>
      <c r="J63" s="188"/>
      <c r="K63" s="188"/>
      <c r="L63" s="188"/>
      <c r="M63" s="188"/>
      <c r="N63" s="188"/>
      <c r="O63" s="188"/>
      <c r="P63" s="188"/>
      <c r="Q63" s="318"/>
      <c r="R63" s="316"/>
      <c r="S63" s="188"/>
      <c r="T63" s="188"/>
      <c r="U63" s="188"/>
      <c r="V63" s="188"/>
      <c r="W63" s="188"/>
      <c r="X63" s="188"/>
    </row>
    <row r="64" spans="4:26" ht="12" x14ac:dyDescent="0.3">
      <c r="D64" s="326">
        <f t="shared" si="2"/>
        <v>42856</v>
      </c>
      <c r="E64" s="474">
        <f t="shared" si="3"/>
        <v>40.1</v>
      </c>
      <c r="F64" s="474"/>
      <c r="G64" s="474">
        <f t="shared" si="4"/>
        <v>2.6281540000000003</v>
      </c>
      <c r="H64" s="475">
        <f t="shared" si="5"/>
        <v>37.471846000000006</v>
      </c>
      <c r="I64" s="309"/>
      <c r="J64" s="188"/>
      <c r="K64" s="188"/>
      <c r="L64" s="188"/>
      <c r="M64" s="188"/>
      <c r="N64" s="188"/>
      <c r="O64" s="188"/>
      <c r="P64" s="188"/>
      <c r="Q64" s="318"/>
      <c r="R64" s="316"/>
      <c r="S64" s="188"/>
      <c r="T64" s="188"/>
      <c r="U64" s="188"/>
      <c r="V64" s="188"/>
      <c r="W64" s="188"/>
      <c r="X64" s="188"/>
    </row>
    <row r="65" spans="4:24" ht="12" x14ac:dyDescent="0.3">
      <c r="D65" s="326">
        <f t="shared" si="2"/>
        <v>42887</v>
      </c>
      <c r="E65" s="474">
        <f t="shared" si="3"/>
        <v>40.1</v>
      </c>
      <c r="F65" s="474"/>
      <c r="G65" s="474">
        <f t="shared" si="4"/>
        <v>2.6281540000000003</v>
      </c>
      <c r="H65" s="475">
        <f t="shared" si="5"/>
        <v>37.471846000000006</v>
      </c>
      <c r="I65" s="309"/>
      <c r="J65" s="188"/>
      <c r="K65" s="188"/>
      <c r="L65" s="188"/>
      <c r="M65" s="188"/>
      <c r="N65" s="188"/>
      <c r="O65" s="188"/>
      <c r="P65" s="188"/>
      <c r="Q65" s="318"/>
      <c r="R65" s="316"/>
      <c r="S65" s="188"/>
      <c r="T65" s="188"/>
      <c r="U65" s="188"/>
      <c r="V65" s="188"/>
      <c r="W65" s="188"/>
      <c r="X65" s="188"/>
    </row>
    <row r="66" spans="4:24" ht="12" x14ac:dyDescent="0.3">
      <c r="D66" s="326">
        <f t="shared" si="2"/>
        <v>42917</v>
      </c>
      <c r="E66" s="474">
        <f t="shared" si="3"/>
        <v>40.1</v>
      </c>
      <c r="F66" s="474"/>
      <c r="G66" s="474">
        <f t="shared" si="4"/>
        <v>5.2563080000000006</v>
      </c>
      <c r="H66" s="475">
        <f t="shared" si="5"/>
        <v>34.843692000000004</v>
      </c>
      <c r="I66" s="309"/>
      <c r="J66" s="188"/>
      <c r="K66" s="188"/>
      <c r="L66" s="188"/>
      <c r="M66" s="188"/>
      <c r="N66" s="188"/>
      <c r="O66" s="188"/>
      <c r="P66" s="188"/>
      <c r="Q66" s="318"/>
      <c r="R66" s="316"/>
      <c r="S66" s="188"/>
      <c r="T66" s="188"/>
      <c r="U66" s="188"/>
      <c r="V66" s="188"/>
      <c r="W66" s="188"/>
      <c r="X66" s="188"/>
    </row>
    <row r="67" spans="4:24" ht="12" x14ac:dyDescent="0.3">
      <c r="D67" s="326">
        <f t="shared" si="2"/>
        <v>42948</v>
      </c>
      <c r="E67" s="474">
        <f t="shared" si="3"/>
        <v>40.300000000000004</v>
      </c>
      <c r="F67" s="474"/>
      <c r="G67" s="474">
        <f t="shared" si="4"/>
        <v>5.2825240000000004</v>
      </c>
      <c r="H67" s="475">
        <f t="shared" si="5"/>
        <v>35.017476000000002</v>
      </c>
      <c r="I67" s="309"/>
      <c r="J67" s="188"/>
      <c r="K67" s="188"/>
      <c r="L67" s="188"/>
      <c r="M67" s="188"/>
      <c r="N67" s="188"/>
      <c r="O67" s="188"/>
      <c r="P67" s="188"/>
      <c r="Q67" s="318"/>
      <c r="R67" s="316"/>
      <c r="S67" s="188"/>
      <c r="T67" s="188"/>
      <c r="U67" s="188"/>
      <c r="V67" s="188"/>
      <c r="W67" s="188"/>
      <c r="X67" s="188"/>
    </row>
    <row r="68" spans="4:24" ht="12" x14ac:dyDescent="0.3">
      <c r="D68" s="326">
        <f t="shared" si="2"/>
        <v>42979</v>
      </c>
      <c r="E68" s="474">
        <f t="shared" si="3"/>
        <v>40.300000000000004</v>
      </c>
      <c r="F68" s="474"/>
      <c r="G68" s="474">
        <f t="shared" si="4"/>
        <v>5.2825240000000004</v>
      </c>
      <c r="H68" s="475">
        <f t="shared" si="5"/>
        <v>35.017476000000002</v>
      </c>
      <c r="I68" s="309"/>
      <c r="J68" s="188"/>
      <c r="K68" s="188"/>
      <c r="L68" s="188"/>
      <c r="M68" s="188"/>
      <c r="N68" s="188"/>
      <c r="O68" s="188"/>
      <c r="P68" s="188"/>
      <c r="Q68" s="318"/>
      <c r="R68" s="316"/>
      <c r="S68" s="188"/>
      <c r="T68" s="188"/>
      <c r="U68" s="188"/>
      <c r="V68" s="188"/>
      <c r="W68" s="188"/>
      <c r="X68" s="188"/>
    </row>
    <row r="69" spans="4:24" ht="12" x14ac:dyDescent="0.3">
      <c r="D69" s="326">
        <f t="shared" si="2"/>
        <v>43009</v>
      </c>
      <c r="E69" s="474">
        <f t="shared" si="3"/>
        <v>40.300000000000004</v>
      </c>
      <c r="F69" s="474"/>
      <c r="G69" s="474">
        <f t="shared" si="4"/>
        <v>5.2825240000000004</v>
      </c>
      <c r="H69" s="475">
        <f t="shared" si="5"/>
        <v>35.017476000000002</v>
      </c>
      <c r="I69" s="309"/>
      <c r="J69" s="188"/>
      <c r="K69" s="188"/>
      <c r="L69" s="188"/>
      <c r="M69" s="188"/>
      <c r="N69" s="188"/>
      <c r="O69" s="188"/>
      <c r="P69" s="188"/>
      <c r="Q69" s="318"/>
      <c r="R69" s="316"/>
      <c r="S69" s="188"/>
      <c r="T69" s="188"/>
      <c r="U69" s="188"/>
      <c r="V69" s="188"/>
      <c r="W69" s="188"/>
      <c r="X69" s="188"/>
    </row>
    <row r="70" spans="4:24" ht="12" x14ac:dyDescent="0.3">
      <c r="D70" s="326">
        <f t="shared" si="2"/>
        <v>43040</v>
      </c>
      <c r="E70" s="474">
        <f t="shared" si="3"/>
        <v>40.300000000000004</v>
      </c>
      <c r="F70" s="474"/>
      <c r="G70" s="474">
        <f t="shared" si="4"/>
        <v>5.2825240000000004</v>
      </c>
      <c r="H70" s="475">
        <f t="shared" si="5"/>
        <v>35.017476000000002</v>
      </c>
      <c r="I70" s="309"/>
      <c r="J70" s="188"/>
      <c r="K70" s="188"/>
      <c r="L70" s="188"/>
      <c r="M70" s="188"/>
      <c r="N70" s="188"/>
      <c r="O70" s="188"/>
      <c r="P70" s="188"/>
      <c r="Q70" s="318"/>
      <c r="R70" s="316"/>
      <c r="S70" s="188"/>
      <c r="T70" s="188"/>
      <c r="U70" s="188"/>
      <c r="V70" s="188"/>
      <c r="W70" s="188"/>
      <c r="X70" s="188"/>
    </row>
    <row r="71" spans="4:24" ht="12" x14ac:dyDescent="0.3">
      <c r="D71" s="326">
        <f t="shared" si="2"/>
        <v>43070</v>
      </c>
      <c r="E71" s="474">
        <f t="shared" si="3"/>
        <v>40.300000000000004</v>
      </c>
      <c r="F71" s="474"/>
      <c r="G71" s="474">
        <f t="shared" si="4"/>
        <v>5.2825240000000004</v>
      </c>
      <c r="H71" s="475">
        <f t="shared" si="5"/>
        <v>35.017476000000002</v>
      </c>
      <c r="I71" s="309"/>
      <c r="J71" s="188"/>
      <c r="K71" s="188"/>
      <c r="L71" s="188"/>
      <c r="M71" s="188"/>
      <c r="N71" s="188"/>
      <c r="O71" s="188"/>
      <c r="P71" s="188"/>
      <c r="Q71" s="318"/>
      <c r="R71" s="316"/>
      <c r="S71" s="188"/>
      <c r="T71" s="188"/>
      <c r="U71" s="188"/>
      <c r="V71" s="188"/>
      <c r="W71" s="188"/>
      <c r="X71" s="188"/>
    </row>
    <row r="72" spans="4:24" ht="12" x14ac:dyDescent="0.3">
      <c r="D72" s="326">
        <f t="shared" si="2"/>
        <v>43101</v>
      </c>
      <c r="E72" s="474">
        <f t="shared" si="3"/>
        <v>40.300000000000004</v>
      </c>
      <c r="F72" s="474"/>
      <c r="G72" s="474">
        <f t="shared" si="4"/>
        <v>5.2825240000000004</v>
      </c>
      <c r="H72" s="475">
        <f t="shared" si="5"/>
        <v>35.017476000000002</v>
      </c>
      <c r="I72" s="309"/>
      <c r="J72" s="188"/>
      <c r="K72" s="188"/>
      <c r="L72" s="188"/>
      <c r="M72" s="188"/>
      <c r="N72" s="188"/>
      <c r="O72" s="188"/>
      <c r="P72" s="188"/>
      <c r="Q72" s="318"/>
      <c r="R72" s="316"/>
      <c r="S72" s="188"/>
      <c r="T72" s="188"/>
      <c r="U72" s="188"/>
      <c r="V72" s="188"/>
      <c r="W72" s="188"/>
      <c r="X72" s="188"/>
    </row>
    <row r="73" spans="4:24" ht="12" x14ac:dyDescent="0.3">
      <c r="D73" s="326">
        <f t="shared" si="2"/>
        <v>43132</v>
      </c>
      <c r="E73" s="474">
        <f t="shared" si="3"/>
        <v>40.9</v>
      </c>
      <c r="F73" s="474"/>
      <c r="G73" s="474">
        <f t="shared" si="4"/>
        <v>5.3611719999999998</v>
      </c>
      <c r="H73" s="475">
        <f t="shared" si="5"/>
        <v>35.538828000000002</v>
      </c>
      <c r="I73" s="309"/>
      <c r="J73" s="188"/>
      <c r="K73" s="188"/>
      <c r="L73" s="188"/>
      <c r="M73" s="188"/>
      <c r="N73" s="188"/>
      <c r="O73" s="188"/>
      <c r="P73" s="188"/>
      <c r="Q73" s="318"/>
      <c r="R73" s="316"/>
      <c r="S73" s="188"/>
      <c r="T73" s="188"/>
      <c r="U73" s="188"/>
      <c r="V73" s="188"/>
      <c r="W73" s="188"/>
      <c r="X73" s="188"/>
    </row>
    <row r="74" spans="4:24" ht="12" x14ac:dyDescent="0.3">
      <c r="D74" s="326">
        <f t="shared" si="2"/>
        <v>43160</v>
      </c>
      <c r="E74" s="474">
        <f t="shared" si="3"/>
        <v>40.9</v>
      </c>
      <c r="F74" s="474"/>
      <c r="G74" s="474">
        <f t="shared" si="4"/>
        <v>5.3611719999999998</v>
      </c>
      <c r="H74" s="475">
        <f t="shared" si="5"/>
        <v>35.538828000000002</v>
      </c>
      <c r="I74" s="309"/>
      <c r="J74" s="188"/>
      <c r="K74" s="188"/>
      <c r="L74" s="188"/>
      <c r="M74" s="188"/>
      <c r="N74" s="188"/>
      <c r="O74" s="188"/>
      <c r="P74" s="188"/>
      <c r="Q74" s="318"/>
      <c r="R74" s="316"/>
      <c r="S74" s="188"/>
      <c r="T74" s="188"/>
      <c r="U74" s="188"/>
      <c r="V74" s="188"/>
      <c r="W74" s="188"/>
      <c r="X74" s="188"/>
    </row>
    <row r="75" spans="4:24" ht="12" x14ac:dyDescent="0.3">
      <c r="D75" s="326">
        <f t="shared" si="2"/>
        <v>43191</v>
      </c>
      <c r="E75" s="474">
        <f t="shared" si="3"/>
        <v>40.9</v>
      </c>
      <c r="F75" s="474"/>
      <c r="G75" s="474">
        <f t="shared" si="4"/>
        <v>5.3611719999999998</v>
      </c>
      <c r="H75" s="475">
        <f t="shared" si="5"/>
        <v>35.538828000000002</v>
      </c>
      <c r="I75" s="309"/>
      <c r="J75" s="188"/>
      <c r="K75" s="188"/>
      <c r="L75" s="188"/>
      <c r="M75" s="188"/>
      <c r="N75" s="188"/>
      <c r="O75" s="188"/>
      <c r="P75" s="188"/>
      <c r="Q75" s="318"/>
      <c r="R75" s="316"/>
      <c r="S75" s="188"/>
      <c r="T75" s="188"/>
      <c r="U75" s="188"/>
      <c r="V75" s="188"/>
      <c r="W75" s="188"/>
      <c r="X75" s="188"/>
    </row>
    <row r="76" spans="4:24" ht="12" x14ac:dyDescent="0.3">
      <c r="D76" s="326">
        <f t="shared" si="2"/>
        <v>43221</v>
      </c>
      <c r="E76" s="474">
        <f t="shared" si="3"/>
        <v>40.9</v>
      </c>
      <c r="F76" s="474"/>
      <c r="G76" s="474">
        <f t="shared" si="4"/>
        <v>5.3611719999999998</v>
      </c>
      <c r="H76" s="475">
        <f t="shared" si="5"/>
        <v>35.538828000000002</v>
      </c>
      <c r="I76" s="309"/>
      <c r="J76" s="188"/>
      <c r="K76" s="188"/>
      <c r="L76" s="188"/>
      <c r="M76" s="188"/>
      <c r="N76" s="188"/>
      <c r="O76" s="188"/>
      <c r="P76" s="188"/>
      <c r="Q76" s="318"/>
      <c r="R76" s="316"/>
      <c r="S76" s="188"/>
      <c r="T76" s="188"/>
      <c r="U76" s="188"/>
      <c r="V76" s="188"/>
      <c r="W76" s="188"/>
      <c r="X76" s="188"/>
    </row>
    <row r="77" spans="4:24" ht="12" x14ac:dyDescent="0.3">
      <c r="D77" s="326">
        <f t="shared" si="2"/>
        <v>43252</v>
      </c>
      <c r="E77" s="474">
        <f t="shared" si="3"/>
        <v>40.9</v>
      </c>
      <c r="F77" s="474"/>
      <c r="G77" s="474">
        <f t="shared" si="4"/>
        <v>5.3611719999999998</v>
      </c>
      <c r="H77" s="475">
        <f t="shared" si="5"/>
        <v>35.538828000000002</v>
      </c>
      <c r="I77" s="309"/>
      <c r="J77" s="188"/>
      <c r="K77" s="188"/>
      <c r="L77" s="188"/>
      <c r="M77" s="188"/>
      <c r="N77" s="188"/>
      <c r="O77" s="188"/>
      <c r="P77" s="188"/>
      <c r="Q77" s="318"/>
      <c r="R77" s="316"/>
      <c r="S77" s="188"/>
      <c r="T77" s="188"/>
      <c r="U77" s="188"/>
      <c r="V77" s="188"/>
      <c r="W77" s="188"/>
      <c r="X77" s="188"/>
    </row>
    <row r="78" spans="4:24" ht="12" x14ac:dyDescent="0.3">
      <c r="D78" s="326">
        <f t="shared" si="2"/>
        <v>43282</v>
      </c>
      <c r="E78" s="474">
        <f t="shared" si="3"/>
        <v>40.9</v>
      </c>
      <c r="F78" s="474"/>
      <c r="G78" s="474">
        <f t="shared" si="4"/>
        <v>8.041757999999998</v>
      </c>
      <c r="H78" s="475">
        <f t="shared" si="5"/>
        <v>32.858241999999997</v>
      </c>
      <c r="I78" s="309"/>
      <c r="J78" s="188"/>
      <c r="K78" s="188"/>
      <c r="L78" s="188"/>
      <c r="M78" s="188"/>
      <c r="N78" s="188"/>
      <c r="O78" s="188"/>
      <c r="P78" s="188"/>
      <c r="Q78" s="318"/>
      <c r="R78" s="316"/>
      <c r="S78" s="188"/>
      <c r="T78" s="188"/>
      <c r="U78" s="188"/>
      <c r="V78" s="188"/>
      <c r="W78" s="188"/>
      <c r="X78" s="188"/>
    </row>
    <row r="79" spans="4:24" ht="12" x14ac:dyDescent="0.3">
      <c r="D79" s="326">
        <f t="shared" si="2"/>
        <v>43313</v>
      </c>
      <c r="E79" s="474">
        <f t="shared" si="3"/>
        <v>41.199999999999996</v>
      </c>
      <c r="F79" s="474"/>
      <c r="G79" s="474">
        <f t="shared" si="4"/>
        <v>8.1007439999999988</v>
      </c>
      <c r="H79" s="475">
        <f t="shared" si="5"/>
        <v>33.099255999999997</v>
      </c>
      <c r="I79" s="309"/>
      <c r="J79" s="188"/>
      <c r="K79" s="188"/>
      <c r="L79" s="188"/>
      <c r="M79" s="188"/>
      <c r="N79" s="188"/>
      <c r="O79" s="188"/>
      <c r="P79" s="188"/>
      <c r="Q79" s="318"/>
      <c r="R79" s="316"/>
      <c r="S79" s="188"/>
      <c r="T79" s="188"/>
      <c r="U79" s="188"/>
      <c r="V79" s="188"/>
      <c r="W79" s="188"/>
      <c r="X79" s="188"/>
    </row>
    <row r="80" spans="4:24" ht="12" x14ac:dyDescent="0.3">
      <c r="D80" s="326">
        <f t="shared" si="2"/>
        <v>43344</v>
      </c>
      <c r="E80" s="474">
        <f t="shared" si="3"/>
        <v>41.199999999999996</v>
      </c>
      <c r="F80" s="474"/>
      <c r="G80" s="474">
        <f t="shared" si="4"/>
        <v>8.1007439999999988</v>
      </c>
      <c r="H80" s="475">
        <f t="shared" si="5"/>
        <v>33.099255999999997</v>
      </c>
      <c r="I80" s="309"/>
      <c r="J80" s="188"/>
      <c r="K80" s="188"/>
      <c r="L80" s="188"/>
      <c r="M80" s="188"/>
      <c r="N80" s="188"/>
      <c r="O80" s="188"/>
      <c r="P80" s="188"/>
      <c r="Q80" s="318"/>
      <c r="R80" s="316"/>
      <c r="S80" s="188"/>
      <c r="T80" s="188"/>
      <c r="U80" s="188"/>
      <c r="V80" s="188"/>
      <c r="W80" s="188"/>
      <c r="X80" s="188"/>
    </row>
    <row r="81" spans="4:24" ht="12" x14ac:dyDescent="0.3">
      <c r="D81" s="326">
        <f t="shared" si="2"/>
        <v>43374</v>
      </c>
      <c r="E81" s="474">
        <f t="shared" si="3"/>
        <v>41.199999999999996</v>
      </c>
      <c r="F81" s="474"/>
      <c r="G81" s="474">
        <f t="shared" si="4"/>
        <v>8.1007439999999988</v>
      </c>
      <c r="H81" s="475">
        <f t="shared" si="5"/>
        <v>33.099255999999997</v>
      </c>
      <c r="I81" s="309"/>
      <c r="J81" s="188"/>
      <c r="K81" s="188"/>
      <c r="L81" s="188"/>
      <c r="M81" s="188"/>
      <c r="N81" s="188"/>
      <c r="O81" s="188"/>
      <c r="P81" s="188"/>
      <c r="Q81" s="318"/>
      <c r="R81" s="316"/>
      <c r="S81" s="188"/>
      <c r="T81" s="188"/>
      <c r="U81" s="188"/>
      <c r="V81" s="188"/>
      <c r="W81" s="188"/>
      <c r="X81" s="188"/>
    </row>
    <row r="82" spans="4:24" ht="12" x14ac:dyDescent="0.3">
      <c r="D82" s="326">
        <f t="shared" si="2"/>
        <v>43405</v>
      </c>
      <c r="E82" s="474">
        <f t="shared" si="3"/>
        <v>41.199999999999996</v>
      </c>
      <c r="F82" s="474"/>
      <c r="G82" s="474">
        <f t="shared" si="4"/>
        <v>8.1007439999999988</v>
      </c>
      <c r="H82" s="475">
        <f t="shared" si="5"/>
        <v>33.099255999999997</v>
      </c>
      <c r="I82" s="309"/>
      <c r="J82" s="188"/>
      <c r="K82" s="188"/>
      <c r="L82" s="188"/>
      <c r="M82" s="188"/>
      <c r="N82" s="188"/>
      <c r="O82" s="188"/>
      <c r="P82" s="188"/>
      <c r="Q82" s="318"/>
      <c r="R82" s="316"/>
      <c r="S82" s="188"/>
      <c r="T82" s="188"/>
      <c r="U82" s="188"/>
      <c r="V82" s="188"/>
      <c r="W82" s="188"/>
      <c r="X82" s="188"/>
    </row>
    <row r="83" spans="4:24" ht="12" x14ac:dyDescent="0.3">
      <c r="D83" s="326">
        <f t="shared" si="2"/>
        <v>43435</v>
      </c>
      <c r="E83" s="474">
        <f t="shared" si="3"/>
        <v>41.199999999999996</v>
      </c>
      <c r="F83" s="474"/>
      <c r="G83" s="474">
        <f t="shared" si="4"/>
        <v>8.1007439999999988</v>
      </c>
      <c r="H83" s="475">
        <f t="shared" si="5"/>
        <v>33.099255999999997</v>
      </c>
      <c r="I83" s="309"/>
      <c r="J83" s="188"/>
      <c r="K83" s="188"/>
      <c r="L83" s="188"/>
      <c r="M83" s="188"/>
      <c r="N83" s="188"/>
      <c r="O83" s="188"/>
      <c r="P83" s="188"/>
      <c r="Q83" s="318"/>
      <c r="R83" s="316"/>
      <c r="S83" s="188"/>
      <c r="T83" s="188"/>
      <c r="U83" s="188"/>
      <c r="V83" s="188"/>
      <c r="W83" s="188"/>
      <c r="X83" s="188"/>
    </row>
    <row r="84" spans="4:24" ht="12" x14ac:dyDescent="0.3">
      <c r="D84" s="326">
        <f t="shared" si="2"/>
        <v>43466</v>
      </c>
      <c r="E84" s="474">
        <f t="shared" si="3"/>
        <v>41.199999999999996</v>
      </c>
      <c r="F84" s="474"/>
      <c r="G84" s="474">
        <f t="shared" si="4"/>
        <v>8.1007439999999988</v>
      </c>
      <c r="H84" s="475">
        <f t="shared" si="5"/>
        <v>33.099255999999997</v>
      </c>
      <c r="I84" s="309"/>
      <c r="J84" s="188"/>
      <c r="K84" s="188"/>
      <c r="L84" s="188"/>
      <c r="M84" s="188"/>
      <c r="N84" s="188"/>
      <c r="O84" s="188"/>
      <c r="P84" s="188"/>
      <c r="Q84" s="318"/>
      <c r="R84" s="316"/>
      <c r="S84" s="188"/>
      <c r="T84" s="188"/>
      <c r="U84" s="188"/>
      <c r="V84" s="188"/>
      <c r="W84" s="188"/>
      <c r="X84" s="188"/>
    </row>
    <row r="85" spans="4:24" ht="12" x14ac:dyDescent="0.3">
      <c r="D85" s="326">
        <f t="shared" si="2"/>
        <v>43497</v>
      </c>
      <c r="E85" s="474">
        <f t="shared" si="3"/>
        <v>41.6</v>
      </c>
      <c r="F85" s="474"/>
      <c r="G85" s="474">
        <f t="shared" si="4"/>
        <v>8.179392</v>
      </c>
      <c r="H85" s="475">
        <f t="shared" si="5"/>
        <v>33.420607999999994</v>
      </c>
      <c r="I85" s="309"/>
      <c r="J85" s="188"/>
      <c r="K85" s="188"/>
      <c r="L85" s="188"/>
      <c r="M85" s="188"/>
      <c r="N85" s="188"/>
      <c r="O85" s="188"/>
      <c r="P85" s="188"/>
      <c r="Q85" s="318"/>
      <c r="R85" s="316"/>
      <c r="S85" s="188"/>
      <c r="T85" s="188"/>
      <c r="U85" s="188"/>
      <c r="V85" s="188"/>
      <c r="W85" s="188"/>
      <c r="X85" s="188"/>
    </row>
    <row r="86" spans="4:24" ht="12" x14ac:dyDescent="0.3">
      <c r="D86" s="326">
        <f t="shared" si="2"/>
        <v>43525</v>
      </c>
      <c r="E86" s="474">
        <f t="shared" si="3"/>
        <v>41.6</v>
      </c>
      <c r="F86" s="474"/>
      <c r="G86" s="474">
        <f t="shared" si="4"/>
        <v>8.179392</v>
      </c>
      <c r="H86" s="475">
        <f t="shared" si="5"/>
        <v>33.420607999999994</v>
      </c>
      <c r="I86" s="309"/>
      <c r="J86" s="188"/>
      <c r="K86" s="188"/>
      <c r="L86" s="188"/>
      <c r="M86" s="188"/>
      <c r="N86" s="188"/>
      <c r="O86" s="188"/>
      <c r="P86" s="188"/>
      <c r="Q86" s="318"/>
      <c r="R86" s="316"/>
      <c r="S86" s="188"/>
      <c r="T86" s="188"/>
      <c r="U86" s="188"/>
      <c r="V86" s="188"/>
      <c r="W86" s="188"/>
      <c r="X86" s="188"/>
    </row>
    <row r="87" spans="4:24" ht="12" x14ac:dyDescent="0.3">
      <c r="D87" s="326">
        <f t="shared" si="2"/>
        <v>43556</v>
      </c>
      <c r="E87" s="474">
        <f t="shared" si="3"/>
        <v>41.6</v>
      </c>
      <c r="F87" s="474"/>
      <c r="G87" s="474">
        <f t="shared" si="4"/>
        <v>8.179392</v>
      </c>
      <c r="H87" s="475">
        <f t="shared" si="5"/>
        <v>33.420607999999994</v>
      </c>
      <c r="I87" s="309"/>
      <c r="J87" s="188"/>
      <c r="K87" s="188"/>
      <c r="L87" s="188"/>
      <c r="M87" s="188"/>
      <c r="N87" s="188"/>
      <c r="O87" s="188"/>
      <c r="P87" s="188"/>
      <c r="Q87" s="318"/>
      <c r="R87" s="316"/>
      <c r="S87" s="188"/>
      <c r="T87" s="188"/>
      <c r="U87" s="188"/>
      <c r="V87" s="188"/>
      <c r="W87" s="188"/>
      <c r="X87" s="188"/>
    </row>
    <row r="88" spans="4:24" ht="12" x14ac:dyDescent="0.3">
      <c r="D88" s="326">
        <f t="shared" ref="D88:D109" si="6">EDATE(D87,1)</f>
        <v>43586</v>
      </c>
      <c r="E88" s="474">
        <f t="shared" si="3"/>
        <v>41.6</v>
      </c>
      <c r="F88" s="474"/>
      <c r="G88" s="474">
        <f t="shared" si="4"/>
        <v>8.179392</v>
      </c>
      <c r="H88" s="475">
        <f t="shared" si="5"/>
        <v>33.420607999999994</v>
      </c>
      <c r="I88" s="309"/>
      <c r="J88" s="188"/>
      <c r="K88" s="188"/>
      <c r="L88" s="188"/>
      <c r="M88" s="188"/>
      <c r="N88" s="188"/>
      <c r="O88" s="188"/>
      <c r="P88" s="188"/>
      <c r="Q88" s="318"/>
      <c r="R88" s="316"/>
      <c r="S88" s="188"/>
      <c r="T88" s="188"/>
      <c r="U88" s="188"/>
      <c r="V88" s="188"/>
      <c r="W88" s="188"/>
      <c r="X88" s="188"/>
    </row>
    <row r="89" spans="4:24" ht="12" x14ac:dyDescent="0.3">
      <c r="D89" s="326">
        <f t="shared" si="6"/>
        <v>43617</v>
      </c>
      <c r="E89" s="474">
        <f t="shared" si="3"/>
        <v>41.6</v>
      </c>
      <c r="F89" s="474"/>
      <c r="G89" s="474">
        <f t="shared" si="4"/>
        <v>8.179392</v>
      </c>
      <c r="H89" s="475">
        <f t="shared" si="5"/>
        <v>33.420607999999994</v>
      </c>
      <c r="I89" s="309"/>
      <c r="J89" s="188"/>
      <c r="K89" s="188"/>
      <c r="L89" s="188"/>
      <c r="M89" s="188"/>
      <c r="N89" s="188"/>
      <c r="O89" s="188"/>
      <c r="P89" s="188"/>
      <c r="Q89" s="318"/>
      <c r="R89" s="316"/>
      <c r="S89" s="188"/>
      <c r="T89" s="188"/>
      <c r="U89" s="188"/>
      <c r="V89" s="188"/>
      <c r="W89" s="188"/>
      <c r="X89" s="188"/>
    </row>
    <row r="90" spans="4:24" ht="12" x14ac:dyDescent="0.3">
      <c r="D90" s="326">
        <f t="shared" si="6"/>
        <v>43647</v>
      </c>
      <c r="E90" s="474">
        <f t="shared" si="3"/>
        <v>41.6</v>
      </c>
      <c r="F90" s="474"/>
      <c r="G90" s="474">
        <f t="shared" si="4"/>
        <v>10.905856</v>
      </c>
      <c r="H90" s="475">
        <f t="shared" si="5"/>
        <v>30.694144000000001</v>
      </c>
      <c r="I90" s="309"/>
      <c r="J90" s="188"/>
      <c r="K90" s="188"/>
      <c r="L90" s="188"/>
      <c r="M90" s="188"/>
      <c r="N90" s="188"/>
      <c r="O90" s="188"/>
      <c r="P90" s="188"/>
      <c r="Q90" s="318"/>
      <c r="R90" s="316"/>
      <c r="S90" s="188"/>
      <c r="T90" s="188"/>
      <c r="U90" s="188"/>
      <c r="V90" s="188"/>
      <c r="W90" s="188"/>
      <c r="X90" s="188"/>
    </row>
    <row r="91" spans="4:24" ht="12" x14ac:dyDescent="0.3">
      <c r="D91" s="326">
        <f t="shared" si="6"/>
        <v>43678</v>
      </c>
      <c r="E91" s="474">
        <f t="shared" si="3"/>
        <v>41.8</v>
      </c>
      <c r="F91" s="474"/>
      <c r="G91" s="474">
        <f t="shared" si="4"/>
        <v>10.958288</v>
      </c>
      <c r="H91" s="475">
        <f t="shared" si="5"/>
        <v>30.841711999999998</v>
      </c>
      <c r="I91" s="309"/>
      <c r="J91" s="188"/>
      <c r="K91" s="188"/>
      <c r="L91" s="188"/>
      <c r="M91" s="188"/>
      <c r="N91" s="188"/>
      <c r="O91" s="188"/>
      <c r="P91" s="188"/>
      <c r="Q91" s="318"/>
      <c r="R91" s="316"/>
      <c r="S91" s="188"/>
      <c r="T91" s="188"/>
      <c r="U91" s="188"/>
      <c r="V91" s="188"/>
      <c r="W91" s="188"/>
      <c r="X91" s="188"/>
    </row>
    <row r="92" spans="4:24" ht="12" x14ac:dyDescent="0.3">
      <c r="D92" s="326">
        <f t="shared" si="6"/>
        <v>43709</v>
      </c>
      <c r="E92" s="474">
        <f t="shared" si="3"/>
        <v>41.8</v>
      </c>
      <c r="F92" s="474"/>
      <c r="G92" s="474">
        <f t="shared" si="4"/>
        <v>10.958288</v>
      </c>
      <c r="H92" s="475">
        <f t="shared" si="5"/>
        <v>30.841711999999998</v>
      </c>
      <c r="I92" s="309"/>
      <c r="J92" s="188"/>
      <c r="K92" s="188"/>
      <c r="L92" s="188"/>
      <c r="M92" s="188"/>
      <c r="N92" s="188"/>
      <c r="O92" s="188"/>
      <c r="P92" s="188"/>
      <c r="Q92" s="318"/>
      <c r="R92" s="316"/>
      <c r="S92" s="188"/>
      <c r="T92" s="188"/>
      <c r="U92" s="188"/>
      <c r="V92" s="188"/>
      <c r="W92" s="188"/>
      <c r="X92" s="188"/>
    </row>
    <row r="93" spans="4:24" ht="12" x14ac:dyDescent="0.3">
      <c r="D93" s="326">
        <f t="shared" si="6"/>
        <v>43739</v>
      </c>
      <c r="E93" s="474">
        <f t="shared" si="3"/>
        <v>41.8</v>
      </c>
      <c r="F93" s="474"/>
      <c r="G93" s="474">
        <f t="shared" si="4"/>
        <v>10.958288</v>
      </c>
      <c r="H93" s="475">
        <f t="shared" si="5"/>
        <v>30.841711999999998</v>
      </c>
      <c r="I93" s="309"/>
      <c r="J93" s="188"/>
      <c r="K93" s="188"/>
      <c r="L93" s="188"/>
      <c r="M93" s="188"/>
      <c r="N93" s="188"/>
      <c r="O93" s="188"/>
      <c r="P93" s="188"/>
      <c r="Q93" s="318"/>
      <c r="R93" s="316"/>
      <c r="S93" s="188"/>
      <c r="T93" s="188"/>
      <c r="U93" s="188"/>
      <c r="V93" s="188"/>
      <c r="W93" s="188"/>
      <c r="X93" s="188"/>
    </row>
    <row r="94" spans="4:24" ht="12" x14ac:dyDescent="0.3">
      <c r="D94" s="326">
        <f t="shared" si="6"/>
        <v>43770</v>
      </c>
      <c r="E94" s="474">
        <f t="shared" si="3"/>
        <v>41.8</v>
      </c>
      <c r="F94" s="474"/>
      <c r="G94" s="474">
        <f t="shared" si="4"/>
        <v>10.958288</v>
      </c>
      <c r="H94" s="475">
        <f t="shared" si="5"/>
        <v>30.841711999999998</v>
      </c>
      <c r="I94" s="309"/>
      <c r="J94" s="188"/>
      <c r="K94" s="188"/>
      <c r="L94" s="188"/>
      <c r="M94" s="188"/>
      <c r="N94" s="188"/>
      <c r="O94" s="188"/>
      <c r="P94" s="188"/>
      <c r="Q94" s="318"/>
      <c r="R94" s="316"/>
      <c r="S94" s="188"/>
      <c r="T94" s="188"/>
      <c r="U94" s="188"/>
      <c r="V94" s="188"/>
      <c r="W94" s="188"/>
      <c r="X94" s="188"/>
    </row>
    <row r="95" spans="4:24" ht="12" x14ac:dyDescent="0.3">
      <c r="D95" s="326">
        <f t="shared" si="6"/>
        <v>43800</v>
      </c>
      <c r="E95" s="474">
        <f t="shared" si="3"/>
        <v>41.8</v>
      </c>
      <c r="F95" s="474"/>
      <c r="G95" s="474">
        <f t="shared" si="4"/>
        <v>10.958288</v>
      </c>
      <c r="H95" s="475">
        <f t="shared" si="5"/>
        <v>30.841711999999998</v>
      </c>
      <c r="I95" s="309"/>
      <c r="J95" s="188"/>
      <c r="K95" s="188"/>
      <c r="L95" s="188"/>
      <c r="M95" s="188"/>
      <c r="N95" s="188"/>
      <c r="O95" s="188"/>
      <c r="P95" s="188"/>
      <c r="Q95" s="318"/>
      <c r="R95" s="316"/>
      <c r="S95" s="188"/>
      <c r="T95" s="188"/>
      <c r="U95" s="188"/>
      <c r="V95" s="188"/>
      <c r="W95" s="188"/>
      <c r="X95" s="188"/>
    </row>
    <row r="96" spans="4:24" ht="12" x14ac:dyDescent="0.3">
      <c r="D96" s="326">
        <f t="shared" si="6"/>
        <v>43831</v>
      </c>
      <c r="E96" s="474">
        <f t="shared" si="3"/>
        <v>41.8</v>
      </c>
      <c r="F96" s="474"/>
      <c r="G96" s="474">
        <f t="shared" si="4"/>
        <v>10.958288</v>
      </c>
      <c r="H96" s="475">
        <f t="shared" si="5"/>
        <v>30.841711999999998</v>
      </c>
      <c r="I96" s="309"/>
      <c r="J96" s="188"/>
      <c r="K96" s="188"/>
      <c r="L96" s="188"/>
      <c r="M96" s="188"/>
      <c r="N96" s="188"/>
      <c r="O96" s="188"/>
      <c r="P96" s="188"/>
      <c r="Q96" s="318"/>
      <c r="R96" s="316"/>
      <c r="S96" s="188"/>
      <c r="T96" s="188"/>
      <c r="U96" s="188"/>
      <c r="V96" s="188"/>
      <c r="W96" s="188"/>
      <c r="X96" s="188"/>
    </row>
    <row r="97" spans="4:24" ht="12" x14ac:dyDescent="0.3">
      <c r="D97" s="326">
        <f t="shared" si="6"/>
        <v>43862</v>
      </c>
      <c r="E97" s="474">
        <f t="shared" si="3"/>
        <v>42.3</v>
      </c>
      <c r="F97" s="474"/>
      <c r="G97" s="474">
        <f t="shared" si="4"/>
        <v>11.089368</v>
      </c>
      <c r="H97" s="475">
        <f t="shared" si="5"/>
        <v>31.210632</v>
      </c>
      <c r="I97" s="309"/>
      <c r="J97" s="188"/>
      <c r="K97" s="188"/>
      <c r="L97" s="188"/>
      <c r="M97" s="188"/>
      <c r="N97" s="188"/>
      <c r="O97" s="188"/>
      <c r="P97" s="188"/>
      <c r="Q97" s="318"/>
      <c r="R97" s="316"/>
      <c r="S97" s="188"/>
      <c r="T97" s="188"/>
      <c r="U97" s="188"/>
      <c r="V97" s="188"/>
      <c r="W97" s="188"/>
      <c r="X97" s="188"/>
    </row>
    <row r="98" spans="4:24" ht="12" x14ac:dyDescent="0.3">
      <c r="D98" s="326">
        <f t="shared" si="6"/>
        <v>43891</v>
      </c>
      <c r="E98" s="474">
        <f t="shared" si="3"/>
        <v>42.3</v>
      </c>
      <c r="F98" s="474"/>
      <c r="G98" s="474">
        <f t="shared" si="4"/>
        <v>11.089368</v>
      </c>
      <c r="H98" s="475">
        <f t="shared" si="5"/>
        <v>31.210632</v>
      </c>
      <c r="I98" s="309"/>
      <c r="J98" s="188"/>
      <c r="K98" s="188"/>
      <c r="L98" s="188"/>
      <c r="M98" s="188"/>
      <c r="N98" s="188"/>
      <c r="O98" s="188"/>
      <c r="P98" s="188"/>
      <c r="Q98" s="318"/>
      <c r="R98" s="316"/>
      <c r="S98" s="188"/>
      <c r="T98" s="188"/>
      <c r="U98" s="188"/>
      <c r="V98" s="188"/>
      <c r="W98" s="188"/>
      <c r="X98" s="188"/>
    </row>
    <row r="99" spans="4:24" ht="12" x14ac:dyDescent="0.3">
      <c r="D99" s="326">
        <f t="shared" si="6"/>
        <v>43922</v>
      </c>
      <c r="E99" s="474">
        <f t="shared" si="3"/>
        <v>42.3</v>
      </c>
      <c r="F99" s="474"/>
      <c r="G99" s="474">
        <f t="shared" si="4"/>
        <v>11.089368</v>
      </c>
      <c r="H99" s="475">
        <f t="shared" si="5"/>
        <v>31.210632</v>
      </c>
      <c r="I99" s="309"/>
      <c r="J99" s="188"/>
      <c r="K99" s="188"/>
      <c r="L99" s="188"/>
      <c r="M99" s="188"/>
      <c r="N99" s="188"/>
      <c r="O99" s="188"/>
      <c r="P99" s="188"/>
      <c r="Q99" s="318"/>
      <c r="R99" s="316"/>
      <c r="S99" s="188"/>
      <c r="T99" s="188"/>
      <c r="U99" s="188"/>
      <c r="V99" s="188"/>
      <c r="W99" s="188"/>
      <c r="X99" s="188"/>
    </row>
    <row r="100" spans="4:24" ht="12" x14ac:dyDescent="0.3">
      <c r="D100" s="326">
        <f t="shared" si="6"/>
        <v>43952</v>
      </c>
      <c r="E100" s="474">
        <f t="shared" si="3"/>
        <v>42.3</v>
      </c>
      <c r="F100" s="474"/>
      <c r="G100" s="474">
        <f t="shared" si="4"/>
        <v>11.089368</v>
      </c>
      <c r="H100" s="475">
        <f t="shared" si="5"/>
        <v>31.210632</v>
      </c>
      <c r="I100" s="309"/>
      <c r="J100" s="188"/>
      <c r="K100" s="188"/>
      <c r="L100" s="188"/>
      <c r="M100" s="188"/>
      <c r="N100" s="188"/>
      <c r="O100" s="188"/>
      <c r="P100" s="188"/>
      <c r="Q100" s="318"/>
      <c r="R100" s="316"/>
      <c r="S100" s="188"/>
      <c r="T100" s="188"/>
      <c r="U100" s="188"/>
      <c r="V100" s="188"/>
      <c r="W100" s="188"/>
      <c r="X100" s="188"/>
    </row>
    <row r="101" spans="4:24" ht="12" x14ac:dyDescent="0.3">
      <c r="D101" s="326">
        <f t="shared" si="6"/>
        <v>43983</v>
      </c>
      <c r="E101" s="474">
        <f t="shared" si="3"/>
        <v>42.3</v>
      </c>
      <c r="F101" s="474"/>
      <c r="G101" s="474">
        <f t="shared" si="4"/>
        <v>11.089368</v>
      </c>
      <c r="H101" s="475">
        <f t="shared" si="5"/>
        <v>31.210632</v>
      </c>
      <c r="I101" s="309"/>
      <c r="J101" s="188"/>
      <c r="K101" s="188"/>
      <c r="L101" s="188"/>
      <c r="M101" s="188"/>
      <c r="N101" s="188"/>
      <c r="O101" s="188"/>
      <c r="P101" s="188"/>
      <c r="Q101" s="318"/>
      <c r="R101" s="316"/>
      <c r="S101" s="188"/>
      <c r="T101" s="188"/>
      <c r="U101" s="188"/>
      <c r="V101" s="188"/>
      <c r="W101" s="188"/>
      <c r="X101" s="188"/>
    </row>
    <row r="102" spans="4:24" ht="12" x14ac:dyDescent="0.3">
      <c r="D102" s="326">
        <f t="shared" si="6"/>
        <v>44013</v>
      </c>
      <c r="E102" s="474">
        <f t="shared" si="3"/>
        <v>42.3</v>
      </c>
      <c r="F102" s="474"/>
      <c r="G102" s="474">
        <f t="shared" si="4"/>
        <v>13.861709999999999</v>
      </c>
      <c r="H102" s="475">
        <f t="shared" si="5"/>
        <v>28.438289999999999</v>
      </c>
      <c r="I102" s="309"/>
      <c r="J102" s="188"/>
      <c r="K102" s="188"/>
      <c r="L102" s="188"/>
      <c r="M102" s="188"/>
      <c r="N102" s="188"/>
      <c r="O102" s="188"/>
      <c r="P102" s="188"/>
      <c r="Q102" s="318"/>
      <c r="R102" s="316"/>
      <c r="S102" s="188"/>
      <c r="T102" s="188"/>
      <c r="U102" s="188"/>
      <c r="V102" s="188"/>
      <c r="W102" s="188"/>
      <c r="X102" s="188"/>
    </row>
    <row r="103" spans="4:24" ht="12" x14ac:dyDescent="0.3">
      <c r="D103" s="326">
        <f t="shared" si="6"/>
        <v>44044</v>
      </c>
      <c r="E103" s="474">
        <f t="shared" si="3"/>
        <v>42.3</v>
      </c>
      <c r="F103" s="474"/>
      <c r="G103" s="474">
        <f t="shared" si="4"/>
        <v>13.861709999999999</v>
      </c>
      <c r="H103" s="475">
        <f t="shared" si="5"/>
        <v>28.438289999999999</v>
      </c>
      <c r="I103" s="309"/>
      <c r="J103" s="188"/>
      <c r="K103" s="188"/>
      <c r="L103" s="188"/>
      <c r="M103" s="188"/>
      <c r="N103" s="188"/>
      <c r="O103" s="188"/>
      <c r="P103" s="188"/>
      <c r="Q103" s="318"/>
      <c r="R103" s="316"/>
      <c r="S103" s="188"/>
      <c r="T103" s="188"/>
      <c r="U103" s="188"/>
      <c r="V103" s="188"/>
      <c r="W103" s="188"/>
      <c r="X103" s="188"/>
    </row>
    <row r="104" spans="4:24" ht="12" x14ac:dyDescent="0.3">
      <c r="D104" s="326">
        <f t="shared" si="6"/>
        <v>44075</v>
      </c>
      <c r="E104" s="474">
        <f t="shared" si="3"/>
        <v>42.3</v>
      </c>
      <c r="F104" s="474"/>
      <c r="G104" s="474">
        <f t="shared" si="4"/>
        <v>13.861709999999999</v>
      </c>
      <c r="H104" s="475">
        <f t="shared" si="5"/>
        <v>28.438289999999999</v>
      </c>
      <c r="I104" s="309"/>
      <c r="J104" s="188"/>
      <c r="K104" s="188"/>
      <c r="L104" s="188"/>
      <c r="M104" s="188"/>
      <c r="N104" s="188"/>
      <c r="O104" s="188"/>
      <c r="P104" s="188"/>
      <c r="Q104" s="318"/>
      <c r="R104" s="316"/>
      <c r="S104" s="188"/>
      <c r="T104" s="188"/>
      <c r="U104" s="188"/>
      <c r="V104" s="188"/>
      <c r="W104" s="188"/>
      <c r="X104" s="188"/>
    </row>
    <row r="105" spans="4:24" ht="12" x14ac:dyDescent="0.3">
      <c r="D105" s="326">
        <f t="shared" si="6"/>
        <v>44105</v>
      </c>
      <c r="E105" s="474">
        <f t="shared" si="3"/>
        <v>42.3</v>
      </c>
      <c r="F105" s="474"/>
      <c r="G105" s="474">
        <f t="shared" si="4"/>
        <v>13.861709999999999</v>
      </c>
      <c r="H105" s="475">
        <f t="shared" si="5"/>
        <v>28.438289999999999</v>
      </c>
      <c r="I105" s="309"/>
      <c r="J105" s="188"/>
      <c r="K105" s="188"/>
      <c r="L105" s="188"/>
      <c r="M105" s="188"/>
      <c r="N105" s="188"/>
      <c r="O105" s="188"/>
      <c r="P105" s="188"/>
      <c r="Q105" s="318"/>
      <c r="R105" s="316"/>
      <c r="S105" s="188"/>
      <c r="T105" s="188"/>
      <c r="U105" s="188"/>
      <c r="V105" s="188"/>
      <c r="W105" s="188"/>
      <c r="X105" s="188"/>
    </row>
    <row r="106" spans="4:24" ht="12" x14ac:dyDescent="0.3">
      <c r="D106" s="326">
        <f t="shared" si="6"/>
        <v>44136</v>
      </c>
      <c r="E106" s="474">
        <f t="shared" si="3"/>
        <v>42.3</v>
      </c>
      <c r="F106" s="474"/>
      <c r="G106" s="474">
        <f t="shared" si="4"/>
        <v>13.861709999999999</v>
      </c>
      <c r="H106" s="475">
        <f t="shared" si="5"/>
        <v>28.438289999999999</v>
      </c>
      <c r="I106" s="309"/>
      <c r="J106" s="188"/>
      <c r="K106" s="188"/>
      <c r="L106" s="188"/>
      <c r="M106" s="188"/>
      <c r="N106" s="188"/>
      <c r="O106" s="188"/>
      <c r="P106" s="188"/>
      <c r="Q106" s="318"/>
      <c r="R106" s="316"/>
      <c r="S106" s="188"/>
      <c r="T106" s="188"/>
      <c r="U106" s="188"/>
      <c r="V106" s="188"/>
      <c r="W106" s="188"/>
      <c r="X106" s="188"/>
    </row>
    <row r="107" spans="4:24" ht="12" x14ac:dyDescent="0.3">
      <c r="D107" s="326">
        <f t="shared" si="6"/>
        <v>44166</v>
      </c>
      <c r="E107" s="474">
        <f t="shared" si="3"/>
        <v>42.3</v>
      </c>
      <c r="F107" s="474"/>
      <c r="G107" s="474">
        <f t="shared" si="4"/>
        <v>13.861709999999999</v>
      </c>
      <c r="H107" s="475">
        <f t="shared" si="5"/>
        <v>28.438289999999999</v>
      </c>
      <c r="I107" s="309"/>
      <c r="J107" s="188"/>
      <c r="K107" s="188"/>
      <c r="L107" s="188"/>
      <c r="M107" s="188"/>
      <c r="N107" s="188"/>
      <c r="O107" s="188"/>
      <c r="P107" s="188"/>
      <c r="Q107" s="318"/>
      <c r="R107" s="316"/>
      <c r="S107" s="188"/>
      <c r="T107" s="188"/>
      <c r="U107" s="188"/>
      <c r="V107" s="188"/>
      <c r="W107" s="188"/>
      <c r="X107" s="188"/>
    </row>
    <row r="108" spans="4:24" ht="12" x14ac:dyDescent="0.3">
      <c r="D108" s="326">
        <f t="shared" si="6"/>
        <v>44197</v>
      </c>
      <c r="E108" s="474">
        <f t="shared" si="3"/>
        <v>42.3</v>
      </c>
      <c r="F108" s="474"/>
      <c r="G108" s="474">
        <f t="shared" si="4"/>
        <v>13.861709999999999</v>
      </c>
      <c r="H108" s="475">
        <f t="shared" si="5"/>
        <v>28.438289999999999</v>
      </c>
      <c r="I108" s="309"/>
      <c r="J108" s="188"/>
      <c r="K108" s="188"/>
      <c r="L108" s="188"/>
      <c r="M108" s="188"/>
      <c r="N108" s="188"/>
      <c r="O108" s="188"/>
      <c r="P108" s="188"/>
      <c r="Q108" s="318"/>
      <c r="R108" s="316"/>
      <c r="S108" s="188"/>
      <c r="T108" s="188"/>
      <c r="U108" s="188"/>
      <c r="V108" s="188"/>
      <c r="W108" s="188"/>
      <c r="X108" s="188"/>
    </row>
    <row r="109" spans="4:24" ht="12" x14ac:dyDescent="0.3">
      <c r="D109" s="326">
        <f t="shared" si="6"/>
        <v>44228</v>
      </c>
      <c r="E109" s="474">
        <f t="shared" si="3"/>
        <v>42.699999999999996</v>
      </c>
      <c r="F109" s="474"/>
      <c r="G109" s="474">
        <f t="shared" si="4"/>
        <v>13.992789999999999</v>
      </c>
      <c r="H109" s="475">
        <f t="shared" si="5"/>
        <v>28.70721</v>
      </c>
      <c r="I109" s="309"/>
      <c r="J109" s="188"/>
      <c r="K109" s="188"/>
      <c r="L109" s="188"/>
      <c r="M109" s="188"/>
      <c r="N109" s="188"/>
      <c r="O109" s="188"/>
      <c r="P109" s="188"/>
      <c r="Q109" s="318"/>
      <c r="R109" s="316"/>
      <c r="S109" s="188"/>
      <c r="T109" s="188"/>
      <c r="U109" s="188"/>
      <c r="V109" s="188"/>
      <c r="W109" s="188"/>
      <c r="X109" s="188"/>
    </row>
    <row r="110" spans="4:24" ht="12" x14ac:dyDescent="0.3">
      <c r="D110" s="326"/>
      <c r="E110" s="321"/>
      <c r="F110" s="321"/>
      <c r="G110" s="321"/>
      <c r="H110" s="325"/>
      <c r="I110" s="309"/>
      <c r="J110" s="188"/>
      <c r="K110" s="188"/>
      <c r="L110" s="188"/>
      <c r="M110" s="188"/>
      <c r="N110" s="188"/>
      <c r="O110" s="188"/>
      <c r="P110" s="188"/>
      <c r="Q110" s="318"/>
      <c r="R110" s="316"/>
      <c r="S110" s="188"/>
      <c r="T110" s="188"/>
      <c r="U110" s="188"/>
      <c r="V110" s="188"/>
      <c r="W110" s="188"/>
      <c r="X110" s="188"/>
    </row>
    <row r="111" spans="4:24" ht="12" x14ac:dyDescent="0.3">
      <c r="D111" s="326"/>
      <c r="E111" s="321"/>
      <c r="F111" s="321"/>
      <c r="G111" s="321"/>
      <c r="H111" s="325"/>
      <c r="I111" s="309"/>
      <c r="J111" s="188"/>
      <c r="K111" s="188"/>
      <c r="L111" s="188"/>
      <c r="M111" s="188"/>
      <c r="N111" s="188"/>
      <c r="O111" s="188"/>
      <c r="P111" s="188"/>
      <c r="Q111" s="318"/>
      <c r="R111" s="316"/>
      <c r="S111" s="188"/>
      <c r="T111" s="188"/>
      <c r="U111" s="188"/>
      <c r="V111" s="188"/>
      <c r="W111" s="188"/>
      <c r="X111" s="188"/>
    </row>
    <row r="112" spans="4:24" ht="12" x14ac:dyDescent="0.3">
      <c r="D112" s="326"/>
      <c r="E112" s="321"/>
      <c r="F112" s="321"/>
      <c r="G112" s="321"/>
      <c r="H112" s="325"/>
      <c r="I112" s="309"/>
      <c r="J112" s="188"/>
      <c r="K112" s="188"/>
      <c r="L112" s="188"/>
      <c r="M112" s="188"/>
      <c r="N112" s="188"/>
      <c r="O112" s="188"/>
      <c r="P112" s="188"/>
      <c r="Q112" s="318"/>
      <c r="R112" s="316"/>
      <c r="S112" s="188"/>
      <c r="T112" s="188"/>
      <c r="U112" s="188"/>
      <c r="V112" s="188"/>
      <c r="W112" s="188"/>
      <c r="X112" s="188"/>
    </row>
    <row r="113" spans="4:24" ht="12" x14ac:dyDescent="0.3">
      <c r="D113" s="326"/>
      <c r="E113" s="321"/>
      <c r="F113" s="321"/>
      <c r="G113" s="321"/>
      <c r="H113" s="325"/>
      <c r="I113" s="309"/>
      <c r="J113" s="188"/>
      <c r="K113" s="188"/>
      <c r="L113" s="188"/>
      <c r="M113" s="188"/>
      <c r="N113" s="188"/>
      <c r="O113" s="188"/>
      <c r="P113" s="188"/>
      <c r="Q113" s="318"/>
      <c r="R113" s="316"/>
      <c r="S113" s="188"/>
      <c r="T113" s="188"/>
      <c r="U113" s="188"/>
      <c r="V113" s="188"/>
      <c r="W113" s="188"/>
      <c r="X113" s="188"/>
    </row>
    <row r="114" spans="4:24" ht="12" x14ac:dyDescent="0.3">
      <c r="D114" s="324"/>
      <c r="E114" s="323"/>
      <c r="F114" s="323"/>
      <c r="G114" s="323"/>
      <c r="H114" s="322"/>
      <c r="I114" s="309"/>
      <c r="J114" s="188"/>
      <c r="K114" s="188"/>
      <c r="L114" s="188"/>
      <c r="M114" s="188"/>
      <c r="N114" s="188"/>
      <c r="O114" s="188"/>
      <c r="P114" s="188"/>
      <c r="Q114" s="318"/>
      <c r="R114" s="316"/>
      <c r="S114" s="188"/>
      <c r="T114" s="188"/>
      <c r="U114" s="188"/>
      <c r="V114" s="188"/>
      <c r="W114" s="188"/>
      <c r="X114" s="188"/>
    </row>
    <row r="115" spans="4:24" ht="12" x14ac:dyDescent="0.3">
      <c r="D115" s="320"/>
      <c r="E115" s="321"/>
      <c r="F115" s="321"/>
      <c r="G115" s="321"/>
      <c r="H115" s="321"/>
      <c r="I115" s="309"/>
      <c r="J115" s="188"/>
      <c r="K115" s="188"/>
      <c r="L115" s="188"/>
      <c r="M115" s="188"/>
      <c r="N115" s="188"/>
      <c r="O115" s="188"/>
      <c r="P115" s="188"/>
      <c r="Q115" s="318"/>
      <c r="R115" s="316"/>
      <c r="S115" s="188"/>
      <c r="T115" s="188"/>
      <c r="U115" s="188"/>
      <c r="V115" s="188"/>
      <c r="W115" s="188"/>
      <c r="X115" s="188"/>
    </row>
    <row r="116" spans="4:24" ht="12" x14ac:dyDescent="0.3">
      <c r="D116" s="320"/>
      <c r="E116" s="321"/>
      <c r="F116" s="321"/>
      <c r="G116" s="321"/>
      <c r="H116" s="321"/>
      <c r="I116" s="309"/>
      <c r="J116" s="188"/>
      <c r="K116" s="188"/>
      <c r="L116" s="188"/>
      <c r="M116" s="188"/>
      <c r="N116" s="188"/>
      <c r="O116" s="188"/>
      <c r="P116" s="188"/>
      <c r="Q116" s="318"/>
      <c r="R116" s="316"/>
      <c r="S116" s="188"/>
      <c r="T116" s="188"/>
      <c r="U116" s="188"/>
      <c r="V116" s="188"/>
      <c r="W116" s="188"/>
      <c r="X116" s="188"/>
    </row>
    <row r="117" spans="4:24" ht="12" x14ac:dyDescent="0.3">
      <c r="D117" s="320"/>
      <c r="E117" s="321"/>
      <c r="F117" s="321"/>
      <c r="G117" s="321"/>
      <c r="H117" s="321"/>
      <c r="I117" s="309"/>
      <c r="J117" s="188"/>
      <c r="K117" s="188"/>
      <c r="L117" s="188"/>
      <c r="M117" s="188"/>
      <c r="N117" s="188"/>
      <c r="O117" s="188"/>
      <c r="P117" s="188"/>
      <c r="Q117" s="318"/>
      <c r="R117" s="316"/>
      <c r="S117" s="188"/>
      <c r="T117" s="188"/>
      <c r="U117" s="188"/>
      <c r="V117" s="188"/>
      <c r="W117" s="188"/>
      <c r="X117" s="188"/>
    </row>
    <row r="118" spans="4:24" ht="12" x14ac:dyDescent="0.3">
      <c r="D118" s="320"/>
      <c r="E118" s="321"/>
      <c r="F118" s="321"/>
      <c r="G118" s="321"/>
      <c r="H118" s="321"/>
      <c r="I118" s="188"/>
      <c r="J118" s="188"/>
      <c r="K118" s="188"/>
      <c r="L118" s="188"/>
      <c r="M118" s="188"/>
      <c r="N118" s="188"/>
      <c r="O118" s="188"/>
      <c r="P118" s="188"/>
      <c r="Q118" s="318"/>
      <c r="R118" s="316"/>
      <c r="S118" s="188"/>
      <c r="T118" s="188"/>
      <c r="U118" s="188"/>
      <c r="V118" s="188"/>
      <c r="W118" s="188"/>
      <c r="X118" s="188"/>
    </row>
    <row r="119" spans="4:24" ht="12" x14ac:dyDescent="0.3">
      <c r="D119" s="320"/>
      <c r="E119" s="321"/>
      <c r="F119" s="321"/>
      <c r="G119" s="321"/>
      <c r="H119" s="321"/>
      <c r="I119" s="188"/>
      <c r="J119" s="188"/>
      <c r="K119" s="188"/>
      <c r="L119" s="188"/>
      <c r="M119" s="188"/>
      <c r="N119" s="188"/>
      <c r="O119" s="188"/>
      <c r="P119" s="188"/>
      <c r="Q119" s="318"/>
      <c r="R119" s="316"/>
      <c r="S119" s="188"/>
      <c r="T119" s="188"/>
      <c r="U119" s="188"/>
      <c r="V119" s="188"/>
      <c r="W119" s="188"/>
      <c r="X119" s="188"/>
    </row>
    <row r="120" spans="4:24" x14ac:dyDescent="0.25">
      <c r="D120" s="320"/>
      <c r="E120" s="321"/>
      <c r="F120" s="321"/>
      <c r="G120" s="321"/>
      <c r="H120" s="321"/>
      <c r="I120" s="188"/>
      <c r="J120" s="188"/>
      <c r="K120" s="188"/>
      <c r="O120" s="188"/>
      <c r="P120" s="188"/>
      <c r="Q120" s="188"/>
      <c r="R120" s="188"/>
      <c r="S120" s="188"/>
      <c r="T120" s="188"/>
      <c r="U120" s="188"/>
      <c r="V120" s="188"/>
      <c r="W120" s="188"/>
      <c r="X120" s="188"/>
    </row>
    <row r="121" spans="4:24" ht="12" x14ac:dyDescent="0.3">
      <c r="D121" s="320"/>
      <c r="E121" s="321"/>
      <c r="F121" s="321"/>
      <c r="G121" s="321"/>
      <c r="H121" s="321"/>
      <c r="I121" s="188"/>
      <c r="J121" s="188"/>
      <c r="K121" s="188"/>
      <c r="L121" s="188"/>
      <c r="M121" s="188"/>
      <c r="N121" s="188"/>
      <c r="O121" s="188"/>
      <c r="P121" s="188"/>
      <c r="Q121" s="318"/>
      <c r="R121" s="316"/>
      <c r="S121" s="188"/>
      <c r="T121" s="188"/>
      <c r="U121" s="188"/>
      <c r="V121" s="188"/>
      <c r="W121" s="188"/>
      <c r="X121" s="188"/>
    </row>
    <row r="122" spans="4:24" ht="12" x14ac:dyDescent="0.3">
      <c r="D122" s="320"/>
      <c r="E122" s="188"/>
      <c r="F122" s="319"/>
      <c r="G122" s="188"/>
      <c r="H122" s="188"/>
      <c r="I122" s="188"/>
      <c r="J122" s="188"/>
      <c r="K122" s="188"/>
      <c r="L122" s="188"/>
      <c r="M122" s="188"/>
      <c r="N122" s="188"/>
      <c r="O122" s="188"/>
      <c r="P122" s="188"/>
      <c r="Q122" s="318"/>
      <c r="R122" s="316"/>
      <c r="S122" s="188"/>
      <c r="T122" s="188"/>
      <c r="U122" s="188"/>
      <c r="V122" s="188"/>
      <c r="W122" s="188"/>
      <c r="X122" s="188"/>
    </row>
    <row r="123" spans="4:24" ht="12" x14ac:dyDescent="0.3">
      <c r="D123" s="320"/>
      <c r="E123" s="188"/>
      <c r="F123" s="319"/>
      <c r="G123" s="188"/>
      <c r="H123" s="188"/>
      <c r="I123" s="188"/>
      <c r="J123" s="188"/>
      <c r="K123" s="188"/>
      <c r="L123" s="188"/>
      <c r="M123" s="188"/>
      <c r="N123" s="188"/>
      <c r="O123" s="188"/>
      <c r="P123" s="188"/>
      <c r="Q123" s="318"/>
      <c r="R123" s="316"/>
      <c r="S123" s="188"/>
      <c r="T123" s="188"/>
      <c r="U123" s="188"/>
      <c r="V123" s="188"/>
      <c r="W123" s="188"/>
      <c r="X123" s="188"/>
    </row>
    <row r="124" spans="4:24" ht="12" x14ac:dyDescent="0.3">
      <c r="D124" s="320"/>
      <c r="E124" s="188"/>
      <c r="F124" s="319"/>
      <c r="G124" s="188"/>
      <c r="H124" s="188"/>
      <c r="I124" s="188"/>
      <c r="J124" s="188"/>
      <c r="K124" s="188"/>
      <c r="L124" s="188"/>
      <c r="M124" s="188"/>
      <c r="N124" s="188"/>
      <c r="O124" s="188"/>
      <c r="P124" s="188"/>
      <c r="Q124" s="318"/>
      <c r="R124" s="316"/>
      <c r="S124" s="188"/>
      <c r="T124" s="188"/>
      <c r="U124" s="188"/>
      <c r="V124" s="188"/>
      <c r="W124" s="188"/>
      <c r="X124" s="188"/>
    </row>
    <row r="125" spans="4:24" ht="12" x14ac:dyDescent="0.3">
      <c r="D125" s="320"/>
      <c r="E125" s="188"/>
      <c r="F125" s="319"/>
      <c r="G125" s="188"/>
      <c r="H125" s="188"/>
      <c r="I125" s="188"/>
      <c r="J125" s="188"/>
      <c r="K125" s="188"/>
      <c r="L125" s="188"/>
      <c r="M125" s="188"/>
      <c r="N125" s="188"/>
      <c r="O125" s="188"/>
      <c r="P125" s="188"/>
      <c r="Q125" s="318"/>
      <c r="R125" s="316"/>
      <c r="S125" s="188"/>
      <c r="T125" s="188"/>
      <c r="U125" s="188"/>
      <c r="V125" s="188"/>
      <c r="W125" s="188"/>
      <c r="X125" s="188"/>
    </row>
    <row r="126" spans="4:24" ht="12" x14ac:dyDescent="0.3">
      <c r="D126" s="320"/>
      <c r="E126" s="188"/>
      <c r="F126" s="319"/>
      <c r="G126" s="188"/>
      <c r="H126" s="188"/>
      <c r="I126" s="188"/>
      <c r="J126" s="188"/>
      <c r="K126" s="188"/>
      <c r="L126" s="188"/>
      <c r="M126" s="188"/>
      <c r="N126" s="188"/>
      <c r="O126" s="188"/>
      <c r="P126" s="188"/>
      <c r="Q126" s="318"/>
      <c r="R126" s="316"/>
      <c r="S126" s="188"/>
      <c r="T126" s="188"/>
      <c r="U126" s="188"/>
      <c r="V126" s="188"/>
      <c r="W126" s="188"/>
      <c r="X126" s="188"/>
    </row>
    <row r="127" spans="4:24" ht="12" x14ac:dyDescent="0.3">
      <c r="D127" s="320"/>
      <c r="E127" s="188"/>
      <c r="F127" s="319"/>
      <c r="G127" s="188"/>
      <c r="H127" s="188"/>
      <c r="I127" s="188"/>
      <c r="J127" s="188"/>
      <c r="K127" s="188"/>
      <c r="L127" s="188"/>
      <c r="M127" s="188"/>
      <c r="N127" s="188"/>
      <c r="O127" s="188"/>
      <c r="P127" s="188"/>
      <c r="Q127" s="318"/>
      <c r="R127" s="316"/>
      <c r="S127" s="188"/>
      <c r="T127" s="188"/>
      <c r="U127" s="188"/>
      <c r="V127" s="188"/>
      <c r="W127" s="188"/>
      <c r="X127" s="188"/>
    </row>
    <row r="128" spans="4:24" ht="12" x14ac:dyDescent="0.3">
      <c r="D128" s="320"/>
      <c r="E128" s="188"/>
      <c r="F128" s="319"/>
      <c r="G128" s="188"/>
      <c r="H128" s="188"/>
      <c r="I128" s="188"/>
      <c r="J128" s="188"/>
      <c r="K128" s="188"/>
      <c r="L128" s="188"/>
      <c r="M128" s="188"/>
      <c r="N128" s="188"/>
      <c r="O128" s="188"/>
      <c r="P128" s="188"/>
      <c r="Q128" s="318"/>
      <c r="R128" s="316"/>
      <c r="S128" s="188"/>
      <c r="T128" s="188"/>
      <c r="U128" s="188"/>
      <c r="V128" s="188"/>
      <c r="W128" s="188"/>
      <c r="X128" s="188"/>
    </row>
    <row r="129" spans="2:24" ht="12" x14ac:dyDescent="0.3">
      <c r="D129" s="320"/>
      <c r="E129" s="188"/>
      <c r="F129" s="319"/>
      <c r="G129" s="188"/>
      <c r="H129" s="188"/>
      <c r="I129" s="188"/>
      <c r="J129" s="188"/>
      <c r="K129" s="188"/>
      <c r="L129" s="188"/>
      <c r="M129" s="188"/>
      <c r="N129" s="188"/>
      <c r="O129" s="188"/>
      <c r="P129" s="188"/>
      <c r="Q129" s="318"/>
      <c r="R129" s="316"/>
      <c r="S129" s="188"/>
      <c r="T129" s="188"/>
      <c r="U129" s="188"/>
      <c r="V129" s="188"/>
      <c r="W129" s="188"/>
      <c r="X129" s="188"/>
    </row>
    <row r="130" spans="2:24" ht="12" x14ac:dyDescent="0.3">
      <c r="B130" s="310"/>
      <c r="C130" s="310"/>
      <c r="D130" s="317"/>
      <c r="E130" s="310"/>
      <c r="F130" s="310"/>
      <c r="G130" s="310"/>
      <c r="H130" s="310"/>
      <c r="I130" s="310"/>
      <c r="J130" s="310"/>
      <c r="K130" s="310"/>
      <c r="L130" s="310"/>
      <c r="M130" s="310"/>
      <c r="N130" s="310"/>
      <c r="O130" s="310"/>
      <c r="P130" s="310"/>
      <c r="Q130" s="315"/>
      <c r="R130" s="316"/>
    </row>
    <row r="131" spans="2:24" x14ac:dyDescent="0.25">
      <c r="B131" s="310"/>
      <c r="C131" s="310"/>
      <c r="D131" s="310"/>
      <c r="E131" s="310"/>
      <c r="F131" s="310"/>
      <c r="G131" s="310"/>
      <c r="H131" s="310"/>
      <c r="I131" s="310"/>
      <c r="J131" s="310"/>
      <c r="K131" s="310"/>
      <c r="L131" s="310"/>
      <c r="M131" s="310"/>
      <c r="N131" s="310"/>
      <c r="O131" s="310"/>
      <c r="P131" s="310"/>
      <c r="Q131" s="310"/>
    </row>
    <row r="132" spans="2:24" ht="12" x14ac:dyDescent="0.3">
      <c r="B132" s="310"/>
      <c r="C132" s="310"/>
      <c r="D132" s="310"/>
      <c r="E132" s="310"/>
      <c r="F132" s="310"/>
      <c r="G132" s="310"/>
      <c r="H132" s="310"/>
      <c r="I132" s="310"/>
      <c r="J132" s="310"/>
      <c r="K132" s="310"/>
      <c r="L132" s="310"/>
      <c r="M132" s="310"/>
      <c r="N132" s="310"/>
      <c r="O132" s="310"/>
      <c r="P132" s="310"/>
      <c r="Q132" s="315"/>
      <c r="R132" s="314"/>
    </row>
    <row r="133" spans="2:24" x14ac:dyDescent="0.25">
      <c r="B133" s="310"/>
      <c r="C133" s="310"/>
      <c r="D133" s="310"/>
      <c r="E133" s="310"/>
      <c r="F133" s="310"/>
      <c r="G133" s="310"/>
      <c r="H133" s="310"/>
      <c r="I133" s="310"/>
      <c r="J133" s="310"/>
      <c r="K133" s="310"/>
      <c r="L133" s="310"/>
      <c r="M133" s="310"/>
      <c r="N133" s="310"/>
      <c r="O133" s="310"/>
      <c r="P133" s="310"/>
      <c r="Q133" s="310"/>
    </row>
    <row r="134" spans="2:24" ht="24.75" customHeight="1" thickBot="1" x14ac:dyDescent="0.3">
      <c r="B134" s="310"/>
      <c r="C134" s="310"/>
      <c r="D134" s="310"/>
      <c r="E134" s="313" t="s">
        <v>215</v>
      </c>
      <c r="F134" s="310"/>
      <c r="G134" s="312" t="s">
        <v>214</v>
      </c>
      <c r="H134" s="310"/>
      <c r="I134" s="310"/>
      <c r="J134" s="310"/>
      <c r="K134" s="310"/>
      <c r="L134" s="311" t="s">
        <v>213</v>
      </c>
      <c r="M134" s="310"/>
      <c r="N134" s="310"/>
      <c r="O134" s="310"/>
      <c r="P134" s="310"/>
      <c r="Q134" s="310"/>
    </row>
    <row r="135" spans="2:24" x14ac:dyDescent="0.25">
      <c r="B135" s="310"/>
      <c r="C135" s="310"/>
      <c r="D135" s="310"/>
      <c r="E135" s="310"/>
      <c r="F135" s="310"/>
      <c r="G135" s="310"/>
      <c r="H135" s="310"/>
      <c r="I135" s="310"/>
      <c r="J135" s="310"/>
      <c r="K135" s="310"/>
      <c r="L135" s="310"/>
      <c r="M135" s="310"/>
      <c r="N135" s="310"/>
      <c r="O135" s="310"/>
      <c r="P135" s="310"/>
      <c r="Q135" s="310"/>
    </row>
    <row r="136" spans="2:24" x14ac:dyDescent="0.25">
      <c r="B136" s="310"/>
      <c r="C136" s="310"/>
      <c r="D136" s="310"/>
      <c r="E136" s="310"/>
      <c r="F136" s="310"/>
      <c r="G136" s="310"/>
      <c r="H136" s="310"/>
      <c r="I136" s="310"/>
      <c r="J136" s="310"/>
      <c r="K136" s="310"/>
      <c r="L136" s="310"/>
      <c r="M136" s="310"/>
      <c r="N136" s="310"/>
      <c r="O136" s="310"/>
      <c r="P136" s="310"/>
      <c r="Q136" s="310"/>
    </row>
    <row r="137" spans="2:24" x14ac:dyDescent="0.25">
      <c r="B137" s="310"/>
      <c r="C137" s="310"/>
      <c r="D137" s="310"/>
      <c r="E137" s="310"/>
      <c r="F137" s="310"/>
      <c r="G137" s="310"/>
      <c r="H137" s="310"/>
      <c r="I137" s="310"/>
      <c r="J137" s="310"/>
      <c r="K137" s="310"/>
      <c r="L137" s="310"/>
      <c r="M137" s="310"/>
      <c r="N137" s="310"/>
      <c r="O137" s="310"/>
      <c r="P137" s="310"/>
      <c r="Q137" s="310"/>
    </row>
    <row r="138" spans="2:24" x14ac:dyDescent="0.25">
      <c r="B138" s="310"/>
      <c r="C138" s="310"/>
      <c r="D138" s="310"/>
      <c r="E138" s="310"/>
      <c r="F138" s="310"/>
      <c r="G138" s="310"/>
      <c r="H138" s="310"/>
      <c r="I138" s="310"/>
      <c r="J138" s="310"/>
      <c r="K138" s="310"/>
      <c r="L138" s="310"/>
      <c r="M138" s="310"/>
      <c r="N138" s="310"/>
      <c r="O138" s="310"/>
      <c r="P138" s="310"/>
      <c r="Q138" s="310"/>
    </row>
    <row r="139" spans="2:24" x14ac:dyDescent="0.25">
      <c r="B139" s="310"/>
      <c r="C139" s="310"/>
      <c r="D139" s="310"/>
      <c r="E139" s="310"/>
      <c r="F139" s="310"/>
      <c r="G139" s="310"/>
      <c r="H139" s="310"/>
      <c r="I139" s="310"/>
      <c r="J139" s="310"/>
      <c r="K139" s="310"/>
      <c r="L139" s="310"/>
      <c r="M139" s="310"/>
      <c r="N139" s="310"/>
      <c r="O139" s="310"/>
      <c r="P139" s="310"/>
      <c r="Q139" s="310"/>
    </row>
    <row r="140" spans="2:24" x14ac:dyDescent="0.25">
      <c r="B140" s="310"/>
      <c r="C140" s="310"/>
      <c r="D140" s="310"/>
      <c r="E140" s="310"/>
      <c r="F140" s="310"/>
      <c r="G140" s="310"/>
      <c r="H140" s="310"/>
      <c r="I140" s="310"/>
      <c r="J140" s="310"/>
      <c r="K140" s="310"/>
      <c r="L140" s="310"/>
      <c r="M140" s="310"/>
      <c r="N140" s="310"/>
      <c r="O140" s="310"/>
      <c r="P140" s="310"/>
      <c r="Q140" s="310"/>
    </row>
    <row r="141" spans="2:24" x14ac:dyDescent="0.25">
      <c r="B141" s="310"/>
      <c r="C141" s="310"/>
      <c r="D141" s="310"/>
      <c r="E141" s="310"/>
      <c r="F141" s="310"/>
      <c r="G141" s="310"/>
      <c r="H141" s="310"/>
      <c r="I141" s="310"/>
      <c r="J141" s="310"/>
      <c r="K141" s="310"/>
      <c r="L141" s="310"/>
      <c r="M141" s="310"/>
      <c r="N141" s="310"/>
      <c r="O141" s="310"/>
      <c r="P141" s="310"/>
      <c r="Q141" s="310"/>
    </row>
    <row r="142" spans="2:24" x14ac:dyDescent="0.25">
      <c r="B142" s="310"/>
      <c r="C142" s="310"/>
      <c r="D142" s="310"/>
      <c r="E142" s="310"/>
      <c r="F142" s="310"/>
      <c r="G142" s="310"/>
      <c r="H142" s="310"/>
      <c r="I142" s="310"/>
      <c r="J142" s="310"/>
      <c r="K142" s="310"/>
      <c r="L142" s="310"/>
      <c r="M142" s="310"/>
      <c r="N142" s="310"/>
      <c r="O142" s="310"/>
      <c r="P142" s="310"/>
      <c r="Q142" s="310"/>
    </row>
    <row r="143" spans="2:24" x14ac:dyDescent="0.25">
      <c r="B143" s="310"/>
      <c r="C143" s="310"/>
      <c r="D143" s="310"/>
      <c r="E143" s="310"/>
      <c r="F143" s="310"/>
      <c r="G143" s="310"/>
      <c r="H143" s="310"/>
      <c r="I143" s="310"/>
      <c r="J143" s="310"/>
      <c r="K143" s="310"/>
      <c r="L143" s="310"/>
      <c r="M143" s="310"/>
      <c r="N143" s="310"/>
      <c r="O143" s="310"/>
      <c r="P143" s="310"/>
      <c r="Q143" s="310"/>
    </row>
    <row r="144" spans="2:24" x14ac:dyDescent="0.25">
      <c r="B144" s="310"/>
      <c r="C144" s="310"/>
      <c r="D144" s="310"/>
      <c r="E144" s="310"/>
      <c r="F144" s="310"/>
      <c r="G144" s="310"/>
      <c r="H144" s="310"/>
      <c r="I144" s="310"/>
      <c r="J144" s="310"/>
      <c r="K144" s="310"/>
      <c r="L144" s="310"/>
      <c r="M144" s="310"/>
      <c r="N144" s="310"/>
      <c r="O144" s="310"/>
      <c r="P144" s="310"/>
      <c r="Q144" s="310"/>
    </row>
    <row r="145" spans="2:17" x14ac:dyDescent="0.25">
      <c r="B145" s="310"/>
      <c r="C145" s="310"/>
      <c r="D145" s="310"/>
      <c r="E145" s="310"/>
      <c r="F145" s="310"/>
      <c r="G145" s="310"/>
      <c r="H145" s="310"/>
      <c r="I145" s="310"/>
      <c r="J145" s="310"/>
      <c r="K145" s="310"/>
      <c r="L145" s="310"/>
      <c r="M145" s="310"/>
      <c r="N145" s="310"/>
      <c r="O145" s="310"/>
      <c r="P145" s="310"/>
      <c r="Q145" s="310"/>
    </row>
    <row r="146" spans="2:17" x14ac:dyDescent="0.25">
      <c r="B146" s="310"/>
      <c r="C146" s="310"/>
      <c r="D146" s="310"/>
      <c r="E146" s="310"/>
      <c r="F146" s="310"/>
      <c r="G146" s="310"/>
      <c r="H146" s="310"/>
      <c r="I146" s="310"/>
      <c r="J146" s="310"/>
      <c r="K146" s="310"/>
      <c r="L146" s="310"/>
      <c r="M146" s="310"/>
      <c r="N146" s="310"/>
      <c r="O146" s="310"/>
      <c r="P146" s="310"/>
      <c r="Q146" s="310"/>
    </row>
    <row r="147" spans="2:17" x14ac:dyDescent="0.25">
      <c r="B147" s="310"/>
      <c r="C147" s="310"/>
      <c r="D147" s="310"/>
      <c r="E147" s="310"/>
      <c r="F147" s="310"/>
      <c r="G147" s="310"/>
      <c r="H147" s="310"/>
      <c r="I147" s="310"/>
      <c r="J147" s="310"/>
      <c r="K147" s="310"/>
      <c r="L147" s="310"/>
      <c r="M147" s="310"/>
      <c r="N147" s="310"/>
      <c r="O147" s="310"/>
      <c r="P147" s="310"/>
      <c r="Q147" s="310"/>
    </row>
    <row r="148" spans="2:17" x14ac:dyDescent="0.25">
      <c r="B148" s="310"/>
      <c r="C148" s="310"/>
      <c r="D148" s="310"/>
      <c r="E148" s="310"/>
      <c r="F148" s="310"/>
      <c r="G148" s="310"/>
      <c r="H148" s="310"/>
      <c r="I148" s="310"/>
      <c r="J148" s="310"/>
      <c r="K148" s="310"/>
      <c r="L148" s="310"/>
      <c r="M148" s="310"/>
      <c r="N148" s="310"/>
      <c r="O148" s="310"/>
      <c r="P148" s="310"/>
      <c r="Q148" s="310"/>
    </row>
    <row r="149" spans="2:17" x14ac:dyDescent="0.25">
      <c r="B149" s="310"/>
      <c r="C149" s="310"/>
      <c r="D149" s="310"/>
      <c r="E149" s="310"/>
      <c r="F149" s="310"/>
      <c r="G149" s="310"/>
      <c r="H149" s="310"/>
      <c r="I149" s="310"/>
      <c r="J149" s="310"/>
      <c r="K149" s="310"/>
      <c r="L149" s="310"/>
      <c r="M149" s="310"/>
      <c r="N149" s="310"/>
      <c r="O149" s="310"/>
      <c r="P149" s="310"/>
      <c r="Q149" s="310"/>
    </row>
    <row r="150" spans="2:17" x14ac:dyDescent="0.25">
      <c r="B150" s="310"/>
      <c r="C150" s="310"/>
      <c r="D150" s="310"/>
      <c r="E150" s="310"/>
      <c r="F150" s="310"/>
      <c r="G150" s="310"/>
      <c r="H150" s="310"/>
      <c r="I150" s="310"/>
      <c r="J150" s="310"/>
      <c r="K150" s="310"/>
      <c r="L150" s="310"/>
      <c r="M150" s="310"/>
      <c r="N150" s="310"/>
      <c r="O150" s="310"/>
      <c r="P150" s="310"/>
      <c r="Q150" s="310"/>
    </row>
    <row r="151" spans="2:17" x14ac:dyDescent="0.25">
      <c r="B151" s="310"/>
      <c r="C151" s="310"/>
      <c r="D151" s="310"/>
      <c r="E151" s="310"/>
      <c r="F151" s="310"/>
      <c r="G151" s="310"/>
      <c r="H151" s="310"/>
      <c r="I151" s="310"/>
      <c r="J151" s="310"/>
      <c r="K151" s="310"/>
      <c r="L151" s="310"/>
      <c r="M151" s="310"/>
      <c r="N151" s="310"/>
      <c r="O151" s="310"/>
      <c r="P151" s="310"/>
      <c r="Q151" s="310"/>
    </row>
    <row r="152" spans="2:17" x14ac:dyDescent="0.25">
      <c r="B152" s="310"/>
      <c r="C152" s="310"/>
      <c r="D152" s="310"/>
      <c r="E152" s="310"/>
      <c r="F152" s="310"/>
      <c r="G152" s="310"/>
      <c r="H152" s="310"/>
      <c r="I152" s="310"/>
      <c r="J152" s="310"/>
      <c r="K152" s="310"/>
      <c r="L152" s="310"/>
      <c r="M152" s="310"/>
      <c r="N152" s="310"/>
      <c r="O152" s="310"/>
      <c r="P152" s="310"/>
      <c r="Q152" s="310"/>
    </row>
    <row r="153" spans="2:17" x14ac:dyDescent="0.25">
      <c r="B153" s="310"/>
      <c r="C153" s="310"/>
      <c r="D153" s="310"/>
      <c r="E153" s="310"/>
      <c r="F153" s="310"/>
      <c r="G153" s="310"/>
      <c r="H153" s="310"/>
      <c r="I153" s="310"/>
      <c r="J153" s="310"/>
      <c r="K153" s="310"/>
      <c r="L153" s="310"/>
      <c r="M153" s="310"/>
      <c r="N153" s="310"/>
      <c r="O153" s="310"/>
      <c r="P153" s="310"/>
      <c r="Q153" s="310"/>
    </row>
    <row r="154" spans="2:17" x14ac:dyDescent="0.25">
      <c r="B154" s="310"/>
      <c r="C154" s="310"/>
      <c r="D154" s="310"/>
      <c r="E154" s="310"/>
      <c r="F154" s="310"/>
      <c r="G154" s="310"/>
      <c r="H154" s="310"/>
      <c r="I154" s="310"/>
      <c r="J154" s="310"/>
      <c r="K154" s="310"/>
      <c r="L154" s="310"/>
      <c r="M154" s="310"/>
      <c r="N154" s="310"/>
      <c r="O154" s="310"/>
      <c r="P154" s="310"/>
      <c r="Q154" s="310"/>
    </row>
    <row r="155" spans="2:17" x14ac:dyDescent="0.25">
      <c r="B155" s="310"/>
      <c r="C155" s="310"/>
      <c r="D155" s="310"/>
      <c r="E155" s="310"/>
      <c r="F155" s="310"/>
      <c r="G155" s="310"/>
      <c r="H155" s="310"/>
      <c r="I155" s="310"/>
      <c r="J155" s="310"/>
      <c r="K155" s="310"/>
      <c r="L155" s="310"/>
      <c r="M155" s="310"/>
      <c r="N155" s="310"/>
      <c r="O155" s="310"/>
      <c r="P155" s="310"/>
      <c r="Q155" s="310"/>
    </row>
    <row r="156" spans="2:17" x14ac:dyDescent="0.25">
      <c r="B156" s="310"/>
      <c r="C156" s="310"/>
      <c r="D156" s="310"/>
      <c r="E156" s="310"/>
      <c r="F156" s="310"/>
      <c r="G156" s="310"/>
      <c r="H156" s="310"/>
      <c r="I156" s="310"/>
      <c r="J156" s="310"/>
      <c r="K156" s="310"/>
      <c r="L156" s="310"/>
      <c r="M156" s="310"/>
      <c r="N156" s="310"/>
      <c r="O156" s="310"/>
      <c r="P156" s="310"/>
      <c r="Q156" s="310"/>
    </row>
    <row r="157" spans="2:17" x14ac:dyDescent="0.25">
      <c r="B157" s="310"/>
      <c r="C157" s="310"/>
      <c r="D157" s="310"/>
      <c r="E157" s="310"/>
      <c r="F157" s="310"/>
      <c r="G157" s="310"/>
      <c r="H157" s="310"/>
      <c r="I157" s="310"/>
      <c r="J157" s="310"/>
      <c r="K157" s="310"/>
      <c r="L157" s="310"/>
      <c r="M157" s="310"/>
      <c r="N157" s="310"/>
      <c r="O157" s="310"/>
      <c r="P157" s="310"/>
      <c r="Q157" s="310"/>
    </row>
    <row r="158" spans="2:17" x14ac:dyDescent="0.25">
      <c r="B158" s="310"/>
      <c r="C158" s="310"/>
      <c r="D158" s="310"/>
      <c r="E158" s="310"/>
      <c r="F158" s="310"/>
      <c r="G158" s="310"/>
      <c r="H158" s="310"/>
      <c r="I158" s="310"/>
      <c r="J158" s="310"/>
      <c r="K158" s="310"/>
      <c r="L158" s="310"/>
      <c r="M158" s="310"/>
      <c r="N158" s="310"/>
      <c r="O158" s="310"/>
      <c r="P158" s="310"/>
      <c r="Q158" s="310"/>
    </row>
    <row r="159" spans="2:17" x14ac:dyDescent="0.25">
      <c r="B159" s="310"/>
      <c r="C159" s="310"/>
      <c r="D159" s="310"/>
      <c r="E159" s="310"/>
      <c r="F159" s="310"/>
      <c r="G159" s="310"/>
      <c r="H159" s="310"/>
      <c r="I159" s="310"/>
      <c r="J159" s="310"/>
      <c r="K159" s="310"/>
      <c r="L159" s="310"/>
      <c r="M159" s="310"/>
      <c r="N159" s="310"/>
      <c r="O159" s="310"/>
      <c r="P159" s="310"/>
      <c r="Q159" s="310"/>
    </row>
    <row r="160" spans="2:17" x14ac:dyDescent="0.25">
      <c r="B160" s="310"/>
      <c r="C160" s="310"/>
      <c r="D160" s="310"/>
      <c r="E160" s="310"/>
      <c r="F160" s="310"/>
      <c r="G160" s="310"/>
      <c r="H160" s="310"/>
      <c r="I160" s="310"/>
      <c r="J160" s="310"/>
      <c r="K160" s="310"/>
      <c r="L160" s="310"/>
      <c r="M160" s="310"/>
      <c r="N160" s="310"/>
      <c r="O160" s="310"/>
      <c r="P160" s="310"/>
      <c r="Q160" s="310"/>
    </row>
    <row r="161" spans="2:17" x14ac:dyDescent="0.25">
      <c r="B161" s="310"/>
      <c r="C161" s="310"/>
      <c r="D161" s="310"/>
      <c r="E161" s="310"/>
      <c r="F161" s="310"/>
      <c r="G161" s="310"/>
      <c r="H161" s="310"/>
      <c r="I161" s="310"/>
      <c r="J161" s="310"/>
      <c r="K161" s="310"/>
      <c r="L161" s="310"/>
      <c r="M161" s="310"/>
      <c r="N161" s="310"/>
      <c r="O161" s="310"/>
      <c r="P161" s="310"/>
      <c r="Q161" s="310"/>
    </row>
    <row r="162" spans="2:17" x14ac:dyDescent="0.25">
      <c r="B162" s="310"/>
      <c r="C162" s="310"/>
      <c r="D162" s="310"/>
      <c r="E162" s="310"/>
      <c r="F162" s="310"/>
      <c r="G162" s="310"/>
      <c r="H162" s="310"/>
      <c r="I162" s="310"/>
      <c r="J162" s="310"/>
      <c r="K162" s="310"/>
      <c r="L162" s="310"/>
      <c r="M162" s="310"/>
      <c r="N162" s="310"/>
      <c r="O162" s="310"/>
      <c r="P162" s="310"/>
      <c r="Q162" s="310"/>
    </row>
    <row r="163" spans="2:17" x14ac:dyDescent="0.25">
      <c r="B163" s="310"/>
      <c r="C163" s="310"/>
      <c r="D163" s="310"/>
      <c r="E163" s="310"/>
      <c r="F163" s="310"/>
      <c r="G163" s="310"/>
      <c r="H163" s="310"/>
      <c r="I163" s="310"/>
      <c r="J163" s="310"/>
      <c r="K163" s="310"/>
      <c r="L163" s="310"/>
      <c r="M163" s="310"/>
      <c r="N163" s="310"/>
      <c r="O163" s="310"/>
      <c r="P163" s="310"/>
      <c r="Q163" s="310"/>
    </row>
    <row r="164" spans="2:17" x14ac:dyDescent="0.25">
      <c r="B164" s="310"/>
      <c r="C164" s="310"/>
      <c r="D164" s="310"/>
      <c r="E164" s="310"/>
      <c r="F164" s="310"/>
      <c r="G164" s="310"/>
      <c r="H164" s="310"/>
      <c r="I164" s="310"/>
      <c r="J164" s="310"/>
      <c r="K164" s="310"/>
      <c r="L164" s="310"/>
      <c r="M164" s="310"/>
      <c r="N164" s="310"/>
      <c r="O164" s="310"/>
      <c r="P164" s="310"/>
      <c r="Q164" s="310"/>
    </row>
    <row r="165" spans="2:17" x14ac:dyDescent="0.25">
      <c r="B165" s="310"/>
      <c r="C165" s="310"/>
      <c r="D165" s="310"/>
      <c r="E165" s="310"/>
      <c r="F165" s="310"/>
      <c r="G165" s="310"/>
      <c r="H165" s="310"/>
      <c r="I165" s="310"/>
      <c r="J165" s="310"/>
      <c r="K165" s="310"/>
      <c r="L165" s="310"/>
      <c r="M165" s="310"/>
      <c r="N165" s="310"/>
      <c r="O165" s="310"/>
      <c r="P165" s="310"/>
      <c r="Q165" s="310"/>
    </row>
    <row r="166" spans="2:17" x14ac:dyDescent="0.25">
      <c r="B166" s="310"/>
      <c r="C166" s="310"/>
      <c r="D166" s="310"/>
      <c r="E166" s="310"/>
      <c r="F166" s="310"/>
      <c r="G166" s="310"/>
      <c r="H166" s="310"/>
      <c r="I166" s="310"/>
      <c r="J166" s="310"/>
      <c r="K166" s="310"/>
      <c r="L166" s="310"/>
      <c r="M166" s="310"/>
      <c r="N166" s="310"/>
      <c r="O166" s="310"/>
      <c r="P166" s="310"/>
      <c r="Q166" s="310"/>
    </row>
    <row r="167" spans="2:17" x14ac:dyDescent="0.25">
      <c r="B167" s="310"/>
      <c r="C167" s="310"/>
      <c r="D167" s="310"/>
      <c r="E167" s="310"/>
      <c r="F167" s="310"/>
      <c r="G167" s="310"/>
      <c r="H167" s="310"/>
      <c r="I167" s="310"/>
      <c r="J167" s="310"/>
      <c r="K167" s="310"/>
      <c r="L167" s="310"/>
      <c r="M167" s="310"/>
      <c r="N167" s="310"/>
      <c r="O167" s="310"/>
      <c r="P167" s="310"/>
      <c r="Q167" s="310"/>
    </row>
    <row r="168" spans="2:17" x14ac:dyDescent="0.25">
      <c r="B168" s="310"/>
      <c r="C168" s="310"/>
      <c r="D168" s="310"/>
      <c r="E168" s="310"/>
      <c r="F168" s="310"/>
      <c r="G168" s="310"/>
      <c r="H168" s="310"/>
      <c r="I168" s="310"/>
      <c r="J168" s="310"/>
      <c r="K168" s="310"/>
      <c r="L168" s="310"/>
      <c r="M168" s="310"/>
      <c r="N168" s="310"/>
      <c r="O168" s="310"/>
      <c r="P168" s="310"/>
      <c r="Q168" s="310"/>
    </row>
    <row r="169" spans="2:17" x14ac:dyDescent="0.25">
      <c r="B169" s="310"/>
      <c r="C169" s="310"/>
      <c r="D169" s="310"/>
      <c r="E169" s="310"/>
      <c r="F169" s="310"/>
      <c r="G169" s="310"/>
      <c r="H169" s="310"/>
      <c r="I169" s="310"/>
      <c r="J169" s="310"/>
      <c r="K169" s="310"/>
      <c r="L169" s="310"/>
      <c r="M169" s="310"/>
      <c r="N169" s="310"/>
      <c r="O169" s="310"/>
      <c r="P169" s="310"/>
      <c r="Q169" s="310"/>
    </row>
    <row r="170" spans="2:17" x14ac:dyDescent="0.25">
      <c r="B170" s="310"/>
      <c r="C170" s="310"/>
      <c r="D170" s="310"/>
      <c r="E170" s="310"/>
      <c r="F170" s="310"/>
      <c r="G170" s="310"/>
      <c r="H170" s="310"/>
      <c r="I170" s="310"/>
      <c r="J170" s="310"/>
      <c r="K170" s="310"/>
      <c r="L170" s="310"/>
      <c r="M170" s="310"/>
      <c r="N170" s="310"/>
      <c r="O170" s="310"/>
      <c r="P170" s="310"/>
      <c r="Q170" s="310"/>
    </row>
    <row r="171" spans="2:17" x14ac:dyDescent="0.25">
      <c r="B171" s="310"/>
      <c r="C171" s="310"/>
      <c r="D171" s="310"/>
      <c r="E171" s="310"/>
      <c r="F171" s="310"/>
      <c r="G171" s="310"/>
      <c r="H171" s="310"/>
      <c r="I171" s="310"/>
      <c r="J171" s="310"/>
      <c r="K171" s="310"/>
      <c r="L171" s="310"/>
      <c r="M171" s="310"/>
      <c r="N171" s="310"/>
      <c r="O171" s="310"/>
      <c r="P171" s="310"/>
      <c r="Q171" s="310"/>
    </row>
    <row r="172" spans="2:17" x14ac:dyDescent="0.25">
      <c r="B172" s="310"/>
      <c r="C172" s="310"/>
      <c r="D172" s="310"/>
      <c r="E172" s="310"/>
      <c r="F172" s="310"/>
      <c r="G172" s="310"/>
      <c r="H172" s="310"/>
      <c r="I172" s="310"/>
      <c r="J172" s="310"/>
      <c r="K172" s="310"/>
      <c r="L172" s="310"/>
      <c r="M172" s="310"/>
      <c r="N172" s="310"/>
      <c r="O172" s="310"/>
      <c r="P172" s="310"/>
      <c r="Q172" s="310"/>
    </row>
    <row r="173" spans="2:17" x14ac:dyDescent="0.25">
      <c r="B173" s="310"/>
      <c r="C173" s="310"/>
      <c r="D173" s="310"/>
      <c r="E173" s="310"/>
      <c r="F173" s="310"/>
      <c r="G173" s="310"/>
      <c r="H173" s="310"/>
      <c r="I173" s="310"/>
      <c r="J173" s="310"/>
      <c r="K173" s="310"/>
      <c r="L173" s="310"/>
      <c r="M173" s="310"/>
      <c r="N173" s="310"/>
      <c r="O173" s="310"/>
      <c r="P173" s="310"/>
      <c r="Q173" s="310"/>
    </row>
    <row r="174" spans="2:17" x14ac:dyDescent="0.25">
      <c r="B174" s="310"/>
      <c r="C174" s="310"/>
      <c r="D174" s="310"/>
      <c r="E174" s="310"/>
      <c r="F174" s="310"/>
      <c r="G174" s="310"/>
      <c r="H174" s="310"/>
      <c r="I174" s="310"/>
      <c r="J174" s="310"/>
      <c r="K174" s="310"/>
      <c r="L174" s="310"/>
      <c r="M174" s="310"/>
      <c r="N174" s="310"/>
      <c r="O174" s="310"/>
      <c r="P174" s="310"/>
      <c r="Q174" s="310"/>
    </row>
    <row r="175" spans="2:17" x14ac:dyDescent="0.25">
      <c r="B175" s="310"/>
      <c r="C175" s="310"/>
      <c r="D175" s="310"/>
      <c r="E175" s="310"/>
      <c r="F175" s="310"/>
      <c r="G175" s="310"/>
      <c r="H175" s="310"/>
      <c r="I175" s="310"/>
      <c r="J175" s="310"/>
      <c r="K175" s="310"/>
      <c r="L175" s="310"/>
      <c r="M175" s="310"/>
      <c r="N175" s="310"/>
      <c r="O175" s="310"/>
      <c r="P175" s="310"/>
      <c r="Q175" s="310"/>
    </row>
    <row r="176" spans="2:17" x14ac:dyDescent="0.25">
      <c r="B176" s="310"/>
      <c r="C176" s="310"/>
      <c r="D176" s="310"/>
      <c r="E176" s="310"/>
      <c r="F176" s="310"/>
      <c r="G176" s="310"/>
      <c r="H176" s="310"/>
      <c r="I176" s="310"/>
      <c r="J176" s="310"/>
      <c r="K176" s="310"/>
      <c r="L176" s="310"/>
      <c r="M176" s="310"/>
      <c r="N176" s="310"/>
      <c r="O176" s="310"/>
      <c r="P176" s="310"/>
      <c r="Q176" s="310"/>
    </row>
    <row r="177" spans="2:17" x14ac:dyDescent="0.25">
      <c r="B177" s="310"/>
      <c r="C177" s="310"/>
      <c r="D177" s="310"/>
      <c r="E177" s="310"/>
      <c r="F177" s="310"/>
      <c r="G177" s="310"/>
      <c r="H177" s="310"/>
      <c r="I177" s="310"/>
      <c r="J177" s="310"/>
      <c r="K177" s="310"/>
      <c r="L177" s="310"/>
      <c r="M177" s="310"/>
      <c r="N177" s="310"/>
      <c r="O177" s="310"/>
      <c r="P177" s="310"/>
      <c r="Q177" s="310"/>
    </row>
    <row r="178" spans="2:17" x14ac:dyDescent="0.25">
      <c r="B178" s="310"/>
      <c r="C178" s="310"/>
      <c r="D178" s="310"/>
      <c r="E178" s="310"/>
      <c r="F178" s="310"/>
      <c r="G178" s="310"/>
      <c r="H178" s="310"/>
      <c r="I178" s="310"/>
      <c r="J178" s="310"/>
      <c r="K178" s="310"/>
      <c r="L178" s="310"/>
      <c r="M178" s="310"/>
      <c r="N178" s="310"/>
      <c r="O178" s="310"/>
      <c r="P178" s="310"/>
      <c r="Q178" s="310"/>
    </row>
    <row r="179" spans="2:17" x14ac:dyDescent="0.25">
      <c r="B179" s="310"/>
      <c r="C179" s="310"/>
      <c r="D179" s="310"/>
      <c r="E179" s="310"/>
      <c r="F179" s="310"/>
      <c r="G179" s="310"/>
      <c r="H179" s="310"/>
      <c r="I179" s="310"/>
      <c r="J179" s="310"/>
      <c r="K179" s="310"/>
      <c r="L179" s="310"/>
      <c r="M179" s="310"/>
      <c r="N179" s="310"/>
      <c r="O179" s="310"/>
      <c r="P179" s="310"/>
      <c r="Q179" s="310"/>
    </row>
    <row r="180" spans="2:17" x14ac:dyDescent="0.25">
      <c r="B180" s="310"/>
      <c r="C180" s="310"/>
      <c r="D180" s="310"/>
      <c r="E180" s="310"/>
      <c r="F180" s="310"/>
      <c r="G180" s="310"/>
      <c r="H180" s="310"/>
      <c r="I180" s="310"/>
      <c r="J180" s="310"/>
      <c r="K180" s="310"/>
      <c r="L180" s="310"/>
      <c r="M180" s="310"/>
      <c r="N180" s="310"/>
      <c r="O180" s="310"/>
      <c r="P180" s="310"/>
      <c r="Q180" s="310"/>
    </row>
    <row r="181" spans="2:17" x14ac:dyDescent="0.25">
      <c r="B181" s="310"/>
      <c r="C181" s="310"/>
      <c r="D181" s="310"/>
      <c r="E181" s="310"/>
      <c r="F181" s="310"/>
      <c r="G181" s="310"/>
      <c r="H181" s="310"/>
      <c r="I181" s="310"/>
      <c r="J181" s="310"/>
      <c r="K181" s="310"/>
      <c r="L181" s="310"/>
      <c r="M181" s="310"/>
      <c r="N181" s="310"/>
      <c r="O181" s="310"/>
      <c r="P181" s="310"/>
      <c r="Q181" s="310"/>
    </row>
    <row r="182" spans="2:17" x14ac:dyDescent="0.25">
      <c r="B182" s="310"/>
      <c r="C182" s="310"/>
      <c r="D182" s="310"/>
      <c r="E182" s="310"/>
      <c r="F182" s="310"/>
      <c r="G182" s="310"/>
      <c r="H182" s="310"/>
      <c r="I182" s="310"/>
      <c r="J182" s="310"/>
      <c r="K182" s="310"/>
      <c r="L182" s="310"/>
      <c r="M182" s="310"/>
      <c r="N182" s="310"/>
      <c r="O182" s="310"/>
      <c r="P182" s="310"/>
      <c r="Q182" s="310"/>
    </row>
    <row r="183" spans="2:17" x14ac:dyDescent="0.25">
      <c r="B183" s="310"/>
      <c r="C183" s="310"/>
      <c r="D183" s="310"/>
      <c r="E183" s="310"/>
      <c r="F183" s="310"/>
      <c r="G183" s="310"/>
      <c r="H183" s="310"/>
      <c r="I183" s="310"/>
      <c r="J183" s="310"/>
      <c r="K183" s="310"/>
      <c r="L183" s="310"/>
      <c r="M183" s="310"/>
      <c r="N183" s="310"/>
      <c r="O183" s="310"/>
      <c r="P183" s="310"/>
      <c r="Q183" s="310"/>
    </row>
    <row r="184" spans="2:17" x14ac:dyDescent="0.25">
      <c r="B184" s="310"/>
      <c r="C184" s="310"/>
      <c r="D184" s="310"/>
      <c r="E184" s="310"/>
      <c r="F184" s="310"/>
      <c r="G184" s="310"/>
      <c r="H184" s="310"/>
      <c r="I184" s="310"/>
      <c r="J184" s="310"/>
      <c r="K184" s="310"/>
      <c r="L184" s="310"/>
      <c r="M184" s="310"/>
      <c r="N184" s="310"/>
      <c r="O184" s="310"/>
      <c r="P184" s="310"/>
      <c r="Q184" s="310"/>
    </row>
    <row r="185" spans="2:17" x14ac:dyDescent="0.25">
      <c r="B185" s="310"/>
      <c r="C185" s="310"/>
      <c r="D185" s="310"/>
      <c r="E185" s="310"/>
      <c r="F185" s="310"/>
      <c r="G185" s="310"/>
      <c r="H185" s="310"/>
      <c r="I185" s="310"/>
      <c r="J185" s="310"/>
      <c r="K185" s="310"/>
      <c r="L185" s="310"/>
      <c r="M185" s="310"/>
      <c r="N185" s="310"/>
      <c r="O185" s="310"/>
      <c r="P185" s="310"/>
      <c r="Q185" s="310"/>
    </row>
    <row r="186" spans="2:17" x14ac:dyDescent="0.25">
      <c r="B186" s="310"/>
      <c r="C186" s="310"/>
      <c r="D186" s="310"/>
      <c r="E186" s="310"/>
      <c r="F186" s="310"/>
      <c r="G186" s="310"/>
      <c r="H186" s="310"/>
      <c r="I186" s="310"/>
      <c r="J186" s="310"/>
      <c r="K186" s="310"/>
      <c r="L186" s="310"/>
      <c r="M186" s="310"/>
      <c r="N186" s="310"/>
      <c r="O186" s="310"/>
      <c r="P186" s="310"/>
      <c r="Q186" s="310"/>
    </row>
    <row r="187" spans="2:17" x14ac:dyDescent="0.25">
      <c r="B187" s="310"/>
      <c r="C187" s="310"/>
      <c r="D187" s="310"/>
      <c r="E187" s="310"/>
      <c r="F187" s="310"/>
      <c r="G187" s="310"/>
      <c r="H187" s="310"/>
      <c r="I187" s="310"/>
      <c r="J187" s="310"/>
      <c r="K187" s="310"/>
      <c r="L187" s="310"/>
      <c r="M187" s="310"/>
      <c r="N187" s="310"/>
      <c r="O187" s="310"/>
      <c r="P187" s="310"/>
      <c r="Q187" s="310"/>
    </row>
    <row r="188" spans="2:17" x14ac:dyDescent="0.25">
      <c r="B188" s="310"/>
      <c r="C188" s="310"/>
      <c r="D188" s="310"/>
      <c r="E188" s="310"/>
      <c r="F188" s="310"/>
      <c r="G188" s="310"/>
      <c r="H188" s="310"/>
      <c r="I188" s="310"/>
      <c r="J188" s="310"/>
      <c r="K188" s="310"/>
      <c r="L188" s="310"/>
      <c r="M188" s="310"/>
      <c r="N188" s="310"/>
      <c r="O188" s="310"/>
      <c r="P188" s="310"/>
      <c r="Q188" s="310"/>
    </row>
    <row r="189" spans="2:17" x14ac:dyDescent="0.25">
      <c r="B189" s="310"/>
      <c r="C189" s="310"/>
      <c r="D189" s="310"/>
      <c r="E189" s="310"/>
      <c r="F189" s="310"/>
      <c r="G189" s="310"/>
      <c r="H189" s="310"/>
      <c r="I189" s="310"/>
      <c r="J189" s="310"/>
      <c r="K189" s="310"/>
      <c r="L189" s="310"/>
      <c r="M189" s="310"/>
      <c r="N189" s="310"/>
      <c r="O189" s="310"/>
      <c r="P189" s="310"/>
      <c r="Q189" s="310"/>
    </row>
    <row r="190" spans="2:17" x14ac:dyDescent="0.25">
      <c r="B190" s="310"/>
      <c r="C190" s="310"/>
      <c r="D190" s="310"/>
      <c r="E190" s="310"/>
      <c r="F190" s="310"/>
      <c r="G190" s="310"/>
      <c r="H190" s="310"/>
      <c r="I190" s="310"/>
      <c r="J190" s="310"/>
      <c r="K190" s="310"/>
      <c r="L190" s="310"/>
      <c r="M190" s="310"/>
      <c r="N190" s="310"/>
      <c r="O190" s="310"/>
      <c r="P190" s="310"/>
      <c r="Q190" s="310"/>
    </row>
    <row r="191" spans="2:17" x14ac:dyDescent="0.25">
      <c r="B191" s="310"/>
      <c r="C191" s="310"/>
      <c r="D191" s="310"/>
      <c r="E191" s="310"/>
      <c r="F191" s="310"/>
      <c r="G191" s="310"/>
      <c r="H191" s="310"/>
      <c r="I191" s="310"/>
      <c r="J191" s="310"/>
      <c r="K191" s="310"/>
      <c r="L191" s="310"/>
      <c r="M191" s="310"/>
      <c r="N191" s="310"/>
      <c r="O191" s="310"/>
      <c r="P191" s="310"/>
      <c r="Q191" s="310"/>
    </row>
    <row r="192" spans="2:17" x14ac:dyDescent="0.25">
      <c r="B192" s="310"/>
      <c r="C192" s="310"/>
      <c r="D192" s="310"/>
      <c r="E192" s="310"/>
      <c r="F192" s="310"/>
      <c r="G192" s="310"/>
      <c r="H192" s="310"/>
      <c r="I192" s="310"/>
      <c r="J192" s="310"/>
      <c r="K192" s="310"/>
      <c r="L192" s="310"/>
      <c r="M192" s="310"/>
      <c r="N192" s="310"/>
      <c r="O192" s="310"/>
      <c r="P192" s="310"/>
      <c r="Q192" s="310"/>
    </row>
  </sheetData>
  <hyperlinks>
    <hyperlink ref="L51" r:id="rId1"/>
    <hyperlink ref="E21" r:id="rId2"/>
  </hyperlinks>
  <pageMargins left="0.7" right="0.7" top="0.75" bottom="0.75" header="0.3" footer="0.3"/>
  <pageSetup orientation="portrait" horizontalDpi="200" verticalDpi="20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S34"/>
  <sheetViews>
    <sheetView showGridLines="0" zoomScaleNormal="100" workbookViewId="0"/>
  </sheetViews>
  <sheetFormatPr defaultColWidth="9" defaultRowHeight="11.5" x14ac:dyDescent="0.25"/>
  <cols>
    <col min="1" max="1" width="4.296875" style="96" customWidth="1"/>
    <col min="2" max="2" width="38.69921875" style="96" customWidth="1"/>
    <col min="3" max="3" width="13.59765625" style="96" customWidth="1"/>
    <col min="4" max="4" width="12.09765625" style="96" customWidth="1"/>
    <col min="5" max="6" width="11.3984375" style="96" customWidth="1"/>
    <col min="7" max="7" width="16.09765625" style="96" customWidth="1"/>
    <col min="8" max="8" width="12.3984375" style="96" customWidth="1"/>
    <col min="9" max="10" width="13" style="96" customWidth="1"/>
    <col min="11" max="12" width="9" style="96"/>
    <col min="13" max="13" width="31.3984375" style="96" customWidth="1"/>
    <col min="14" max="16384" width="9" style="96"/>
  </cols>
  <sheetData>
    <row r="1" spans="1:19" s="2" customFormat="1" ht="15.65" customHeight="1" x14ac:dyDescent="0.25"/>
    <row r="2" spans="1:19" s="2" customFormat="1" ht="14.65" customHeight="1" x14ac:dyDescent="0.25"/>
    <row r="3" spans="1:19" s="2" customFormat="1" ht="14.65" customHeight="1" x14ac:dyDescent="0.35">
      <c r="E3" s="190"/>
      <c r="F3" s="188"/>
      <c r="G3" s="188"/>
      <c r="H3" s="188"/>
      <c r="I3" s="188"/>
      <c r="J3" s="188"/>
      <c r="K3" s="188"/>
      <c r="L3" s="188"/>
      <c r="M3" s="188"/>
      <c r="N3" s="188"/>
      <c r="O3" s="188"/>
      <c r="P3" s="188"/>
      <c r="Q3" s="188"/>
      <c r="R3" s="188"/>
      <c r="S3" s="188"/>
    </row>
    <row r="4" spans="1:19" s="2" customFormat="1" ht="14.65" customHeight="1" x14ac:dyDescent="0.25">
      <c r="E4" s="188"/>
      <c r="F4" s="188"/>
      <c r="G4" s="188"/>
      <c r="H4" s="188"/>
      <c r="I4" s="188"/>
      <c r="J4" s="188"/>
      <c r="K4" s="188"/>
      <c r="L4" s="188"/>
      <c r="M4" s="188"/>
      <c r="N4" s="188"/>
      <c r="O4" s="188"/>
      <c r="P4" s="188"/>
      <c r="Q4" s="188"/>
      <c r="R4" s="188"/>
      <c r="S4" s="188"/>
    </row>
    <row r="5" spans="1:19" s="2" customFormat="1" ht="14.65" customHeight="1" x14ac:dyDescent="0.25">
      <c r="E5" s="188"/>
      <c r="F5" s="188"/>
      <c r="G5" s="188"/>
      <c r="H5" s="188"/>
      <c r="I5" s="188"/>
      <c r="J5" s="188"/>
      <c r="K5" s="188"/>
      <c r="L5" s="188"/>
      <c r="M5" s="188"/>
      <c r="N5" s="188"/>
      <c r="O5" s="188"/>
      <c r="P5" s="188"/>
      <c r="Q5" s="188"/>
      <c r="R5" s="188"/>
      <c r="S5" s="188"/>
    </row>
    <row r="6" spans="1:19" s="2" customFormat="1" ht="14.65" customHeight="1" x14ac:dyDescent="0.25">
      <c r="E6" s="188"/>
      <c r="F6" s="188"/>
      <c r="G6" s="188"/>
      <c r="H6" s="188"/>
      <c r="I6" s="188"/>
      <c r="J6" s="188"/>
      <c r="K6" s="189"/>
      <c r="L6" s="188"/>
      <c r="M6" s="188"/>
      <c r="N6" s="188"/>
      <c r="O6" s="188"/>
      <c r="P6" s="188"/>
      <c r="Q6" s="188"/>
      <c r="R6" s="188"/>
      <c r="S6" s="188"/>
    </row>
    <row r="7" spans="1:19" s="2" customFormat="1" ht="14.65" customHeight="1" x14ac:dyDescent="0.25">
      <c r="E7" s="188"/>
      <c r="F7" s="188"/>
      <c r="G7" s="188"/>
      <c r="H7" s="188"/>
      <c r="I7" s="188"/>
      <c r="J7" s="188"/>
      <c r="K7" s="189"/>
      <c r="L7" s="188"/>
      <c r="M7" s="188"/>
      <c r="N7" s="188"/>
      <c r="O7" s="188"/>
      <c r="P7" s="188"/>
      <c r="Q7" s="188"/>
      <c r="R7" s="188"/>
      <c r="S7" s="188"/>
    </row>
    <row r="8" spans="1:19" s="150" customFormat="1" ht="14.65" customHeight="1" x14ac:dyDescent="0.3">
      <c r="A8" s="151"/>
      <c r="D8" s="177"/>
    </row>
    <row r="9" spans="1:19" s="150" customFormat="1" ht="14.65" customHeight="1" x14ac:dyDescent="0.3">
      <c r="A9" s="151"/>
      <c r="D9" s="177"/>
    </row>
    <row r="10" spans="1:19" s="150" customFormat="1" ht="14.65" customHeight="1" x14ac:dyDescent="0.3">
      <c r="A10" s="151"/>
      <c r="D10" s="177"/>
      <c r="F10" s="187"/>
    </row>
    <row r="11" spans="1:19" s="182" customFormat="1" ht="25.15" customHeight="1" x14ac:dyDescent="0.4">
      <c r="B11" s="186" t="s">
        <v>193</v>
      </c>
      <c r="C11" s="185"/>
      <c r="D11" s="185"/>
      <c r="E11" s="183"/>
      <c r="F11" s="183"/>
      <c r="G11" s="183"/>
      <c r="H11" s="183"/>
      <c r="I11" s="183"/>
      <c r="J11" s="183"/>
      <c r="K11" s="184"/>
      <c r="L11" s="183"/>
      <c r="M11" s="183"/>
      <c r="N11" s="183"/>
      <c r="O11" s="183"/>
      <c r="P11" s="183"/>
      <c r="Q11" s="183"/>
      <c r="R11" s="183"/>
      <c r="S11" s="183"/>
    </row>
    <row r="12" spans="1:19" ht="14.65" customHeight="1" x14ac:dyDescent="0.4">
      <c r="A12" s="180"/>
      <c r="B12" s="180"/>
      <c r="C12" s="181"/>
      <c r="D12" s="180"/>
      <c r="E12" s="180"/>
      <c r="F12" s="180"/>
      <c r="G12" s="180"/>
      <c r="H12" s="180"/>
      <c r="I12" s="180"/>
      <c r="J12" s="180"/>
      <c r="K12" s="180"/>
      <c r="L12" s="180"/>
      <c r="M12" s="180"/>
      <c r="N12" s="180"/>
      <c r="O12" s="180"/>
      <c r="P12" s="180"/>
      <c r="Q12" s="180"/>
    </row>
    <row r="13" spans="1:19" x14ac:dyDescent="0.25">
      <c r="F13" s="125" t="s">
        <v>301</v>
      </c>
      <c r="G13" s="134"/>
    </row>
    <row r="14" spans="1:19" x14ac:dyDescent="0.25">
      <c r="E14" s="253"/>
      <c r="G14" s="134"/>
    </row>
    <row r="15" spans="1:19" ht="23" x14ac:dyDescent="0.25">
      <c r="B15" s="252" t="s">
        <v>192</v>
      </c>
      <c r="C15" s="258">
        <v>0.26484448633364749</v>
      </c>
      <c r="E15" s="204"/>
      <c r="L15" s="538" t="s">
        <v>187</v>
      </c>
      <c r="M15" s="540" t="s">
        <v>191</v>
      </c>
      <c r="N15" s="540"/>
    </row>
    <row r="16" spans="1:19" x14ac:dyDescent="0.25">
      <c r="B16" s="148" t="s">
        <v>190</v>
      </c>
      <c r="C16" s="257">
        <v>0.15834118755890669</v>
      </c>
      <c r="E16" s="253"/>
      <c r="L16" s="539"/>
      <c r="M16" s="539" t="s">
        <v>280</v>
      </c>
      <c r="N16" s="539"/>
    </row>
    <row r="17" spans="2:14" x14ac:dyDescent="0.25">
      <c r="B17" s="147" t="s">
        <v>189</v>
      </c>
      <c r="C17" s="256">
        <v>0.57681432610744576</v>
      </c>
      <c r="D17" s="254"/>
      <c r="L17" s="253"/>
      <c r="M17" s="255"/>
      <c r="N17" s="253"/>
    </row>
    <row r="18" spans="2:14" x14ac:dyDescent="0.25">
      <c r="B18" s="147" t="s">
        <v>188</v>
      </c>
      <c r="C18" s="451">
        <v>0.75654704170708054</v>
      </c>
      <c r="D18" s="254"/>
      <c r="L18" s="253"/>
      <c r="M18" s="452"/>
      <c r="N18" s="253"/>
    </row>
    <row r="19" spans="2:14" x14ac:dyDescent="0.25">
      <c r="B19" s="452"/>
      <c r="C19" s="452"/>
      <c r="D19" s="254"/>
      <c r="L19" s="253"/>
      <c r="M19" s="453"/>
      <c r="N19" s="253"/>
    </row>
    <row r="20" spans="2:14" x14ac:dyDescent="0.25">
      <c r="C20" s="330"/>
      <c r="D20" s="254"/>
      <c r="L20" s="253"/>
      <c r="M20" s="253"/>
      <c r="N20" s="253"/>
    </row>
    <row r="21" spans="2:14" x14ac:dyDescent="0.25">
      <c r="G21" s="134"/>
    </row>
    <row r="22" spans="2:14" x14ac:dyDescent="0.25">
      <c r="G22" s="134"/>
    </row>
    <row r="23" spans="2:14" x14ac:dyDescent="0.25">
      <c r="C23" s="476"/>
      <c r="G23" s="134"/>
    </row>
    <row r="24" spans="2:14" x14ac:dyDescent="0.25">
      <c r="G24" s="134"/>
    </row>
    <row r="25" spans="2:14" x14ac:dyDescent="0.25">
      <c r="G25" s="134"/>
    </row>
    <row r="26" spans="2:14" x14ac:dyDescent="0.25">
      <c r="G26" s="134"/>
    </row>
    <row r="27" spans="2:14" x14ac:dyDescent="0.25">
      <c r="G27" s="134"/>
    </row>
    <row r="28" spans="2:14" x14ac:dyDescent="0.25">
      <c r="G28" s="134"/>
    </row>
    <row r="29" spans="2:14" x14ac:dyDescent="0.25">
      <c r="G29" s="134"/>
    </row>
    <row r="30" spans="2:14" x14ac:dyDescent="0.25">
      <c r="G30" s="134"/>
    </row>
    <row r="31" spans="2:14" x14ac:dyDescent="0.25">
      <c r="G31" s="134"/>
    </row>
    <row r="32" spans="2:14" x14ac:dyDescent="0.25">
      <c r="G32" s="134"/>
    </row>
    <row r="33" spans="7:7" x14ac:dyDescent="0.25">
      <c r="G33" s="134"/>
    </row>
    <row r="34" spans="7:7" x14ac:dyDescent="0.25">
      <c r="G34" s="134"/>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E16"/>
  <sheetViews>
    <sheetView showGridLines="0" zoomScaleNormal="100" workbookViewId="0"/>
  </sheetViews>
  <sheetFormatPr defaultColWidth="9" defaultRowHeight="11.5" x14ac:dyDescent="0.25"/>
  <cols>
    <col min="1" max="16384" width="9" style="96"/>
  </cols>
  <sheetData>
    <row r="16" spans="5:5" ht="23" x14ac:dyDescent="0.5">
      <c r="E16" s="355" t="s">
        <v>230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E92686B-109C-4C2E-9EB9-58A7DA8EFFF0}">
  <ds:schemaRefs>
    <ds:schemaRef ds:uri="http://purl.org/dc/dcmitype/"/>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Examples</vt:lpstr>
      <vt:lpstr>QA Scope &amp; Report</vt:lpstr>
      <vt:lpstr>Journal</vt:lpstr>
      <vt:lpstr>Read me</vt:lpstr>
      <vt:lpstr>Figure 3.1 &amp; 3.2</vt:lpstr>
      <vt:lpstr>Figures 3.6 &amp; 3.7</vt:lpstr>
      <vt:lpstr>Figure 4.4</vt:lpstr>
      <vt:lpstr>Figure 5.2</vt:lpstr>
      <vt:lpstr>DATA INPUTS --&gt; (1)</vt:lpstr>
      <vt:lpstr>Weekly prices for NSW to 2018</vt:lpstr>
      <vt:lpstr>Weekly prices for NSW to 2019</vt:lpstr>
      <vt:lpstr>Weekly prices for NSW to 2020</vt:lpstr>
      <vt:lpstr>Weekly prices for NSW to 2021</vt:lpstr>
      <vt:lpstr>PetroleumStatistics Table 3B</vt:lpstr>
      <vt:lpstr>Examples!ExampleData1</vt:lpstr>
      <vt:lpstr>Examples!ExampleData2</vt:lpstr>
      <vt:lpstr>Examples!ExampleData3</vt:lpstr>
      <vt:lpstr>Examples!ExampleData4</vt:lpstr>
      <vt:lpstr>'PetroleumStatistics Table 3B'!Print_Area</vt:lpstr>
      <vt:lpstr>'QA Scope &amp; Report'!Print_Area</vt:lpstr>
      <vt:lpstr>'Read me'!Print_Area</vt:lpstr>
      <vt:lpstr>'PetroleumStatistics Table 3B'!Print_Titles</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Robinson</dc:creator>
  <cp:lastModifiedBy>Maria Tortura</cp:lastModifiedBy>
  <cp:lastPrinted>2019-12-06T02:18:50Z</cp:lastPrinted>
  <dcterms:created xsi:type="dcterms:W3CDTF">2014-05-19T07:21:06Z</dcterms:created>
  <dcterms:modified xsi:type="dcterms:W3CDTF">2021-04-19T05:41:38Z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